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8760" tabRatio="771"/>
  </bookViews>
  <sheets>
    <sheet name="KU Balance Sheet" sheetId="7" r:id="rId1"/>
    <sheet name="KU Capitalization Recon" sheetId="10" r:id="rId2"/>
  </sheets>
  <definedNames>
    <definedName name="\\" localSheetId="1" hidden="1">#REF!</definedName>
    <definedName name="\\" hidden="1">#REF!</definedName>
    <definedName name="\\\" localSheetId="1" hidden="1">#REF!</definedName>
    <definedName name="\\\" hidden="1">#REF!</definedName>
    <definedName name="\\\\" localSheetId="1" hidden="1">#REF!</definedName>
    <definedName name="\\\\" hidden="1">#REF!</definedName>
    <definedName name="__123Graph_1" localSheetId="0" hidden="1">#REF!</definedName>
    <definedName name="__123Graph_1" localSheetId="1" hidden="1">#REF!</definedName>
    <definedName name="__123Graph_1" hidden="1">#REF!</definedName>
    <definedName name="__123Graph_2" localSheetId="1" hidden="1">#REF!</definedName>
    <definedName name="__123Graph_2" hidden="1">#REF!</definedName>
    <definedName name="__123Graph_3" localSheetId="1" hidden="1">#REF!</definedName>
    <definedName name="__123Graph_3" hidden="1">#REF!</definedName>
    <definedName name="__123Graph_4" localSheetId="1" hidden="1">#REF!</definedName>
    <definedName name="__123Graph_4" hidden="1">#REF!</definedName>
    <definedName name="__123Graph_5" localSheetId="1" hidden="1">#REF!</definedName>
    <definedName name="__123Graph_5" hidden="1">#REF!</definedName>
    <definedName name="__123Graph_6" localSheetId="1" hidden="1">#REF!</definedName>
    <definedName name="__123Graph_6" hidden="1">#REF!</definedName>
    <definedName name="__123Graph_8" localSheetId="1" hidden="1">#REF!</definedName>
    <definedName name="__123Graph_8" hidden="1">#REF!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Fill" localSheetId="1" hidden="1">#REF!</definedName>
    <definedName name="_Fill" hidden="1">#REF!</definedName>
    <definedName name="_Order1" hidden="1">0</definedName>
    <definedName name="_Order2" hidden="1">0</definedName>
    <definedName name="ahahahahaha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0" hidden="1">{"'3-13-00'!$A$1:$A$2678"}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0" hidden="1">"3-13-00"</definedName>
    <definedName name="HTML_Header" hidden="1">"Server Configuration"</definedName>
    <definedName name="HTML_LastUpdate" localSheetId="0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0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0" hidden="1">"H:\DATA\MyHTML.htm"</definedName>
    <definedName name="HTML_PathFile" hidden="1">"C:\WINNT\Profiles\E003999\Desktop\MyHTML.htm"</definedName>
    <definedName name="HTML_Title" localSheetId="0" hidden="1">"Account"</definedName>
    <definedName name="HTML_Title" hidden="1">"Asset Tracking 2_9_01"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0" l="1"/>
  <c r="B38" i="10" l="1"/>
  <c r="T62" i="7" l="1"/>
  <c r="T90" i="7"/>
  <c r="T89" i="7"/>
  <c r="T88" i="7"/>
  <c r="T87" i="7"/>
  <c r="T86" i="7"/>
  <c r="T85" i="7"/>
  <c r="T84" i="7"/>
  <c r="T83" i="7"/>
  <c r="T79" i="7"/>
  <c r="T78" i="7"/>
  <c r="T77" i="7"/>
  <c r="T76" i="7"/>
  <c r="T75" i="7"/>
  <c r="T74" i="7"/>
  <c r="T73" i="7"/>
  <c r="T72" i="7"/>
  <c r="T69" i="7"/>
  <c r="T66" i="7"/>
  <c r="T65" i="7"/>
  <c r="T64" i="7"/>
  <c r="T63" i="7"/>
  <c r="T41" i="7"/>
  <c r="T40" i="7"/>
  <c r="T39" i="7"/>
  <c r="T38" i="7"/>
  <c r="T34" i="7"/>
  <c r="T33" i="7"/>
  <c r="T32" i="7"/>
  <c r="T31" i="7"/>
  <c r="T30" i="7"/>
  <c r="T29" i="7"/>
  <c r="T28" i="7"/>
  <c r="T24" i="7"/>
  <c r="T23" i="7"/>
  <c r="T22" i="7"/>
  <c r="T18" i="7"/>
  <c r="T17" i="7"/>
  <c r="T19" i="7" s="1"/>
  <c r="T80" i="7" l="1"/>
  <c r="T91" i="7"/>
  <c r="T67" i="7"/>
  <c r="T25" i="7"/>
  <c r="T35" i="7"/>
  <c r="T42" i="7"/>
  <c r="T95" i="7"/>
  <c r="T93" i="7"/>
  <c r="T44" i="7" l="1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I23" i="10" l="1"/>
  <c r="K23" i="10"/>
  <c r="M23" i="10"/>
  <c r="Q23" i="10"/>
  <c r="F23" i="10"/>
  <c r="J23" i="10"/>
  <c r="N23" i="10"/>
  <c r="R23" i="10"/>
  <c r="H23" i="10"/>
  <c r="L23" i="10"/>
  <c r="P23" i="10"/>
  <c r="G23" i="10"/>
  <c r="O23" i="10"/>
  <c r="C21" i="10"/>
  <c r="D21" i="10" l="1"/>
  <c r="D38" i="10" s="1"/>
  <c r="E21" i="10" s="1"/>
  <c r="E38" i="10" s="1"/>
  <c r="F21" i="10" s="1"/>
  <c r="F38" i="10" s="1"/>
  <c r="G21" i="10" l="1"/>
  <c r="G38" i="10" s="1"/>
  <c r="H21" i="10" l="1"/>
  <c r="H38" i="10" s="1"/>
  <c r="I21" i="10" l="1"/>
  <c r="I38" i="10" s="1"/>
  <c r="J21" i="10" l="1"/>
  <c r="J38" i="10" s="1"/>
  <c r="K21" i="10" l="1"/>
  <c r="K38" i="10" s="1"/>
  <c r="L21" i="10" l="1"/>
  <c r="L38" i="10" s="1"/>
  <c r="M21" i="10" l="1"/>
  <c r="M38" i="10" s="1"/>
  <c r="N21" i="10" l="1"/>
  <c r="N38" i="10" s="1"/>
  <c r="O21" i="10" l="1"/>
  <c r="O38" i="10" s="1"/>
  <c r="P21" i="10" l="1"/>
  <c r="P38" i="10" s="1"/>
  <c r="Q21" i="10" l="1"/>
  <c r="Q38" i="10" s="1"/>
  <c r="R21" i="10" l="1"/>
  <c r="R38" i="10" s="1"/>
  <c r="S38" i="10" s="1"/>
  <c r="S102" i="7" l="1"/>
  <c r="N91" i="7"/>
  <c r="J91" i="7"/>
  <c r="F91" i="7"/>
  <c r="R80" i="7"/>
  <c r="N80" i="7"/>
  <c r="J80" i="7"/>
  <c r="F80" i="7"/>
  <c r="P67" i="7"/>
  <c r="L67" i="7"/>
  <c r="H67" i="7"/>
  <c r="D67" i="7"/>
  <c r="R67" i="7"/>
  <c r="N67" i="7"/>
  <c r="J67" i="7"/>
  <c r="F6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T55" i="7"/>
  <c r="A53" i="7"/>
  <c r="A52" i="7"/>
  <c r="A51" i="7"/>
  <c r="A50" i="7"/>
  <c r="S42" i="7"/>
  <c r="O42" i="7"/>
  <c r="K42" i="7"/>
  <c r="G42" i="7"/>
  <c r="C42" i="7"/>
  <c r="Q35" i="7"/>
  <c r="M35" i="7"/>
  <c r="I35" i="7"/>
  <c r="E35" i="7"/>
  <c r="Q25" i="7"/>
  <c r="M25" i="7"/>
  <c r="I25" i="7"/>
  <c r="E25" i="7"/>
  <c r="L19" i="7"/>
  <c r="H19" i="7"/>
  <c r="A17" i="7"/>
  <c r="A18" i="7" s="1"/>
  <c r="A19" i="7" s="1"/>
  <c r="A21" i="7" s="1"/>
  <c r="A22" i="7" s="1"/>
  <c r="A23" i="7" s="1"/>
  <c r="A24" i="7" s="1"/>
  <c r="A25" i="7" s="1"/>
  <c r="A27" i="7" s="1"/>
  <c r="A28" i="7" s="1"/>
  <c r="A29" i="7" s="1"/>
  <c r="A30" i="7" s="1"/>
  <c r="A31" i="7" s="1"/>
  <c r="A32" i="7" s="1"/>
  <c r="A33" i="7" s="1"/>
  <c r="A34" i="7" s="1"/>
  <c r="A35" i="7" s="1"/>
  <c r="A37" i="7" s="1"/>
  <c r="A38" i="7" s="1"/>
  <c r="A39" i="7" s="1"/>
  <c r="A40" i="7" s="1"/>
  <c r="A41" i="7" s="1"/>
  <c r="A42" i="7" s="1"/>
  <c r="A44" i="7" s="1"/>
  <c r="A59" i="7" s="1"/>
  <c r="A61" i="7" s="1"/>
  <c r="A62" i="7" s="1"/>
  <c r="A63" i="7" s="1"/>
  <c r="A64" i="7" s="1"/>
  <c r="A65" i="7" s="1"/>
  <c r="A66" i="7" s="1"/>
  <c r="A67" i="7" s="1"/>
  <c r="A69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3" i="7" s="1"/>
  <c r="A95" i="7" s="1"/>
  <c r="A97" i="7" s="1"/>
  <c r="A98" i="7" s="1"/>
  <c r="A99" i="7" s="1"/>
  <c r="A100" i="7" s="1"/>
  <c r="A101" i="7" s="1"/>
  <c r="A102" i="7" s="1"/>
  <c r="A16" i="7"/>
  <c r="N93" i="7" l="1"/>
  <c r="J93" i="7"/>
  <c r="F93" i="7"/>
  <c r="B12" i="10"/>
  <c r="B14" i="10" s="1"/>
  <c r="J19" i="7"/>
  <c r="R19" i="7"/>
  <c r="D19" i="7"/>
  <c r="P19" i="7"/>
  <c r="F25" i="7"/>
  <c r="J25" i="7"/>
  <c r="N25" i="7"/>
  <c r="R25" i="7"/>
  <c r="F35" i="7"/>
  <c r="J35" i="7"/>
  <c r="N35" i="7"/>
  <c r="R35" i="7"/>
  <c r="D42" i="7"/>
  <c r="H42" i="7"/>
  <c r="L42" i="7"/>
  <c r="P42" i="7"/>
  <c r="C67" i="7"/>
  <c r="G67" i="7"/>
  <c r="K67" i="7"/>
  <c r="O67" i="7"/>
  <c r="S67" i="7"/>
  <c r="C80" i="7"/>
  <c r="G80" i="7"/>
  <c r="K80" i="7"/>
  <c r="O80" i="7"/>
  <c r="S80" i="7"/>
  <c r="C91" i="7"/>
  <c r="G91" i="7"/>
  <c r="K91" i="7"/>
  <c r="O91" i="7"/>
  <c r="S91" i="7"/>
  <c r="F19" i="7"/>
  <c r="N19" i="7"/>
  <c r="C19" i="7"/>
  <c r="G19" i="7"/>
  <c r="K19" i="7"/>
  <c r="O19" i="7"/>
  <c r="S19" i="7"/>
  <c r="R91" i="7"/>
  <c r="C25" i="7"/>
  <c r="G25" i="7"/>
  <c r="K25" i="7"/>
  <c r="S25" i="7"/>
  <c r="C35" i="7"/>
  <c r="K35" i="7"/>
  <c r="O35" i="7"/>
  <c r="E19" i="7"/>
  <c r="I19" i="7"/>
  <c r="M19" i="7"/>
  <c r="Q19" i="7"/>
  <c r="D25" i="7"/>
  <c r="H25" i="7"/>
  <c r="L25" i="7"/>
  <c r="P25" i="7"/>
  <c r="F42" i="7"/>
  <c r="J42" i="7"/>
  <c r="N42" i="7"/>
  <c r="R42" i="7"/>
  <c r="E67" i="7"/>
  <c r="I67" i="7"/>
  <c r="M67" i="7"/>
  <c r="Q67" i="7"/>
  <c r="E80" i="7"/>
  <c r="I80" i="7"/>
  <c r="M80" i="7"/>
  <c r="Q80" i="7"/>
  <c r="E91" i="7"/>
  <c r="I91" i="7"/>
  <c r="M91" i="7"/>
  <c r="Q91" i="7"/>
  <c r="D35" i="7"/>
  <c r="H35" i="7"/>
  <c r="L35" i="7"/>
  <c r="P35" i="7"/>
  <c r="R93" i="7"/>
  <c r="O25" i="7"/>
  <c r="G35" i="7"/>
  <c r="S35" i="7"/>
  <c r="E42" i="7"/>
  <c r="I42" i="7"/>
  <c r="M42" i="7"/>
  <c r="Q42" i="7"/>
  <c r="D80" i="7"/>
  <c r="H80" i="7"/>
  <c r="L80" i="7"/>
  <c r="P80" i="7"/>
  <c r="D91" i="7"/>
  <c r="H91" i="7"/>
  <c r="L91" i="7"/>
  <c r="P91" i="7"/>
  <c r="R44" i="7"/>
  <c r="F44" i="7" l="1"/>
  <c r="K44" i="7"/>
  <c r="G93" i="7"/>
  <c r="J44" i="7"/>
  <c r="D44" i="7"/>
  <c r="N44" i="7"/>
  <c r="P93" i="7"/>
  <c r="P44" i="7"/>
  <c r="H93" i="7"/>
  <c r="G44" i="7"/>
  <c r="L44" i="7"/>
  <c r="S93" i="7"/>
  <c r="C93" i="7"/>
  <c r="L93" i="7"/>
  <c r="O44" i="7"/>
  <c r="E93" i="7"/>
  <c r="H44" i="7"/>
  <c r="I44" i="7"/>
  <c r="C44" i="7"/>
  <c r="O93" i="7"/>
  <c r="D93" i="7"/>
  <c r="S44" i="7"/>
  <c r="K93" i="7"/>
  <c r="I93" i="7"/>
  <c r="M44" i="7"/>
  <c r="Q93" i="7"/>
  <c r="E44" i="7"/>
  <c r="M93" i="7"/>
  <c r="Q44" i="7"/>
  <c r="T100" i="7"/>
  <c r="T101" i="7"/>
  <c r="T99" i="7"/>
  <c r="T102" i="7" l="1"/>
</calcChain>
</file>

<file path=xl/sharedStrings.xml><?xml version="1.0" encoding="utf-8"?>
<sst xmlns="http://schemas.openxmlformats.org/spreadsheetml/2006/main" count="141" uniqueCount="117">
  <si>
    <t>Investing Cash Flow</t>
  </si>
  <si>
    <t>Operating Cash Flow</t>
  </si>
  <si>
    <t>Beginning Balance</t>
  </si>
  <si>
    <t>Ending Balance</t>
  </si>
  <si>
    <t>Monthly Rollforward</t>
  </si>
  <si>
    <t>TCJA Credit to Customers</t>
  </si>
  <si>
    <t>TCJA Impact on other Rate Mechanisms</t>
  </si>
  <si>
    <t>TCJA Impact on Cash Taxes Paid</t>
  </si>
  <si>
    <t xml:space="preserve">Residential </t>
  </si>
  <si>
    <t xml:space="preserve">Non-Residential </t>
  </si>
  <si>
    <t>Kentucky Utilities Company</t>
  </si>
  <si>
    <t xml:space="preserve">17 month average capitalization </t>
  </si>
  <si>
    <t>13 month average capitalization -per Final Order 6/30/18</t>
  </si>
  <si>
    <t>KWB-4 line 1</t>
  </si>
  <si>
    <t>Case No. 2018-00034</t>
  </si>
  <si>
    <t>Balance Sheet - Total Company</t>
  </si>
  <si>
    <t>As of December 31, 2017 - April 30, 2019</t>
  </si>
  <si>
    <t>17 Mo Avg</t>
  </si>
  <si>
    <t>Line</t>
  </si>
  <si>
    <t>Description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</si>
  <si>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</si>
  <si>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</si>
  <si>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</si>
  <si>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</si>
  <si>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</si>
  <si>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</si>
  <si>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</si>
  <si>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</si>
  <si>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</si>
  <si>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</si>
  <si>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</si>
  <si>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</si>
  <si>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2017 -</t>
  </si>
  <si>
    <t>No.</t>
  </si>
  <si>
    <t>April 2019</t>
  </si>
  <si>
    <t>ASSETS AND OTHER DEBITS</t>
  </si>
  <si>
    <t>UTILITY PLANT</t>
  </si>
  <si>
    <t xml:space="preserve">     Gross Utility Plant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</si>
  <si>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</si>
  <si>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</si>
  <si>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</si>
  <si>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</si>
  <si>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Net Nonutility property</t>
  </si>
  <si>
    <t xml:space="preserve">     Other Investments</t>
  </si>
  <si>
    <t>Total other Property and Investments</t>
  </si>
  <si>
    <t>CURRENT AND ACCRUED ASSETS</t>
  </si>
  <si>
    <t xml:space="preserve">     Cash</t>
  </si>
  <si>
    <t xml:space="preserve">     Special Deposits and Temporary Cash Investments</t>
  </si>
  <si>
    <t xml:space="preserve">     Accounts Receivable - Less Reserves</t>
  </si>
  <si>
    <t xml:space="preserve">     Accounts Receivable from Associated Companies</t>
  </si>
  <si>
    <t xml:space="preserve">     Inventories</t>
  </si>
  <si>
    <t xml:space="preserve">     Prepayments</t>
  </si>
  <si>
    <t xml:space="preserve">     Other Current and Accrued Assets</t>
  </si>
  <si>
    <t>Total Current and Accrued Assets</t>
  </si>
  <si>
    <t>DEFERRED DEBITS AND OTHER</t>
  </si>
  <si>
    <t xml:space="preserve">     Unamortized Debt Expenses</t>
  </si>
  <si>
    <t xml:space="preserve">     Accumulated Deferred Income Tax Asset</t>
  </si>
  <si>
    <t xml:space="preserve">     Regulatory Assets</t>
  </si>
  <si>
    <t xml:space="preserve">     Miscellaneous Deferred Debits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</si>
  <si>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</si>
  <si>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</si>
  <si>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</si>
  <si>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</si>
  <si>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 Issued</t>
  </si>
  <si>
    <t xml:space="preserve">     Common Stock Expense</t>
  </si>
  <si>
    <t xml:space="preserve">     Paid-in-capital</t>
  </si>
  <si>
    <t xml:space="preserve">     Retained Earnings</t>
  </si>
  <si>
    <t xml:space="preserve">     Other Comprehensive Income</t>
  </si>
  <si>
    <t>Total Proprietary Capital</t>
  </si>
  <si>
    <t>Total Long-Term Debt</t>
  </si>
  <si>
    <t>CURRENT AND ACCRUED LIABILITIES</t>
  </si>
  <si>
    <t xml:space="preserve">     Notes Payable</t>
  </si>
  <si>
    <t xml:space="preserve">     Accounts Payable</t>
  </si>
  <si>
    <t xml:space="preserve">     Accounts Payable to Associated Companies</t>
  </si>
  <si>
    <t xml:space="preserve">     Customer Deposits</t>
  </si>
  <si>
    <t xml:space="preserve">     Taxes Accrued</t>
  </si>
  <si>
    <t xml:space="preserve">     Interest Accrued</t>
  </si>
  <si>
    <t xml:space="preserve">     Dividends Payable Affiliate</t>
  </si>
  <si>
    <t xml:space="preserve">     Miscellaneous Current Liabilities</t>
  </si>
  <si>
    <t>Total Current and Accrued Liabilities</t>
  </si>
  <si>
    <t>DEFERRED CREDITS</t>
  </si>
  <si>
    <t xml:space="preserve">     Accumulated Deferred Income Tax Liability</t>
  </si>
  <si>
    <t xml:space="preserve">     Investment Tax Credits</t>
  </si>
  <si>
    <t xml:space="preserve">     Regulatory Liabilities</t>
  </si>
  <si>
    <t xml:space="preserve">     Customer Advances for Construction</t>
  </si>
  <si>
    <t xml:space="preserve">     Asset Retirement Obligations</t>
  </si>
  <si>
    <t xml:space="preserve">     Other Deferred Credits</t>
  </si>
  <si>
    <t xml:space="preserve">     Miscellaneous Long Term Liabilities</t>
  </si>
  <si>
    <t xml:space="preserve">     Accumulated Provision for Post Retirement Benefits</t>
  </si>
  <si>
    <t>Total Deferred Credits</t>
  </si>
  <si>
    <t>TOTAL LIABILITIES AND STOCKHOLDER EQUITY</t>
  </si>
  <si>
    <t>Total Capital</t>
  </si>
  <si>
    <t>Capital Structure</t>
  </si>
  <si>
    <t>Case No. 2016-00370</t>
  </si>
  <si>
    <t>Short-term Debt</t>
  </si>
  <si>
    <t>Long-term Debt</t>
  </si>
  <si>
    <t>Common Equity</t>
  </si>
  <si>
    <t>Capitalization Reconciliation</t>
  </si>
  <si>
    <t>Supporting Schedule Reference</t>
  </si>
  <si>
    <t>KWB-4 page 1</t>
  </si>
  <si>
    <t>17 month Average</t>
  </si>
  <si>
    <t xml:space="preserve">Surcredit /Mwh </t>
  </si>
  <si>
    <t>See KWB -7 Page 1</t>
  </si>
  <si>
    <t>KU- KPSC (Excluding mechanisms)</t>
  </si>
  <si>
    <t>Kentucky Utilities Company (Excluding mechanisms)</t>
  </si>
  <si>
    <t xml:space="preserve">Surcredit /Kwh </t>
  </si>
  <si>
    <t>x Kwh</t>
  </si>
  <si>
    <t>Attachment to PSC DR3</t>
  </si>
  <si>
    <t>Question 2(a)(1)</t>
  </si>
  <si>
    <t>Page 1 of 3</t>
  </si>
  <si>
    <t>Blake / Arbough</t>
  </si>
  <si>
    <t>Page 2 of 3</t>
  </si>
  <si>
    <t>Page 3 of 3</t>
  </si>
  <si>
    <t xml:space="preserve">KWB-4 Page 2 Line 1 Column (C) </t>
  </si>
  <si>
    <t xml:space="preserve">KWB-4 Page 2 Line 2 Column (C) </t>
  </si>
  <si>
    <t xml:space="preserve">KWB-4 Page 2 Line 3 Column (C) </t>
  </si>
  <si>
    <t xml:space="preserve">KWB-4 Page 2 Line 4 Column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</si>
</sst>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_);[Red]\(#,##0\);&quot; &quot;"/>
    <numFmt numFmtId="166" formatCode="_(* #,##0_);_(* \(#,##0\);_(* &quot;-&quot;??_);_(@_)"/>
    <numFmt numFmtId="167" formatCode="_(* #,##0.00000_);_(* \(#,##0.00000\);_(* &quot;-&quot;??_);_(@_)"/>
    <numFmt numFmtId="168" formatCode="_(* #,##0.0000_);_(* \(#,##0.00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Accounting"/>
      <sz val="10"/>
      <color theme="1"/>
      <name val="Arial"/>
      <family val="2"/>
    </font>
    <font>
      <sz val="10"/>
      <color rgb="FF000000"/>
      <name val="Times New Roman"/>
      <family val="1"/>
    </font>
    <font>
      <u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1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" fillId="0" borderId="0"/>
    <xf numFmtId="43" fontId="18" fillId="0" borderId="0" applyFont="0" applyFill="0" applyBorder="0" applyAlignment="0" applyProtection="0"/>
    <xf numFmtId="0" fontId="22" fillId="0" borderId="0"/>
    <xf numFmtId="9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19" fillId="0" borderId="0" xfId="44" applyFont="1" applyAlignment="1"/>
    <xf numFmtId="165" fontId="19" fillId="0" borderId="0" xfId="43" applyNumberFormat="1" applyFont="1" applyAlignment="1">
      <alignment horizontal="left"/>
    </xf>
    <xf numFmtId="165" fontId="19" fillId="0" borderId="0" xfId="43" applyNumberFormat="1" applyFont="1" applyAlignment="1">
      <alignment horizontal="right"/>
    </xf>
    <xf numFmtId="165" fontId="20" fillId="0" borderId="0" xfId="43" applyNumberFormat="1" applyFont="1" applyAlignment="1">
      <alignment horizontal="right"/>
    </xf>
    <xf numFmtId="41" fontId="19" fillId="0" borderId="0" xfId="43" applyNumberFormat="1" applyFont="1" applyAlignment="1">
      <alignment horizontal="left"/>
    </xf>
    <xf numFmtId="42" fontId="19" fillId="0" borderId="0" xfId="43" applyNumberFormat="1" applyFont="1" applyAlignment="1">
      <alignment horizontal="right"/>
    </xf>
    <xf numFmtId="41" fontId="21" fillId="0" borderId="0" xfId="45" applyNumberFormat="1" applyFont="1" applyAlignment="1">
      <alignment horizontal="right"/>
    </xf>
    <xf numFmtId="41" fontId="19" fillId="0" borderId="0" xfId="43" applyNumberFormat="1" applyFont="1" applyAlignment="1">
      <alignment horizontal="right"/>
    </xf>
    <xf numFmtId="41" fontId="20" fillId="0" borderId="0" xfId="43" applyNumberFormat="1" applyFont="1" applyAlignment="1">
      <alignment horizontal="right"/>
    </xf>
    <xf numFmtId="41" fontId="19" fillId="0" borderId="12" xfId="43" applyNumberFormat="1" applyFont="1" applyBorder="1" applyAlignment="1">
      <alignment horizontal="right"/>
    </xf>
    <xf numFmtId="41" fontId="19" fillId="0" borderId="13" xfId="43" applyNumberFormat="1" applyFont="1" applyBorder="1"/>
    <xf numFmtId="37" fontId="21" fillId="0" borderId="0" xfId="46" applyNumberFormat="1" applyFont="1" applyFill="1" applyAlignment="1"/>
    <xf numFmtId="37" fontId="21" fillId="0" borderId="0" xfId="46" applyNumberFormat="1" applyFont="1" applyFill="1" applyAlignment="1">
      <alignment horizontal="center"/>
    </xf>
    <xf numFmtId="37" fontId="21" fillId="0" borderId="0" xfId="46" applyNumberFormat="1" applyFont="1" applyFill="1" applyAlignment="1">
      <alignment horizontal="right"/>
    </xf>
    <xf numFmtId="10" fontId="21" fillId="0" borderId="0" xfId="47" applyNumberFormat="1" applyFont="1" applyFill="1" applyAlignment="1"/>
    <xf numFmtId="42" fontId="21" fillId="0" borderId="0" xfId="46" applyNumberFormat="1" applyFont="1" applyFill="1" applyAlignment="1"/>
    <xf numFmtId="41" fontId="21" fillId="0" borderId="0" xfId="46" applyNumberFormat="1" applyFont="1" applyFill="1" applyAlignment="1"/>
    <xf numFmtId="10" fontId="21" fillId="0" borderId="11" xfId="47" applyNumberFormat="1" applyFont="1" applyFill="1" applyBorder="1" applyAlignment="1"/>
    <xf numFmtId="0" fontId="19" fillId="0" borderId="0" xfId="43" applyFont="1"/>
    <xf numFmtId="0" fontId="19" fillId="0" borderId="0" xfId="0" applyFont="1" applyFill="1"/>
    <xf numFmtId="166" fontId="19" fillId="0" borderId="0" xfId="0" applyNumberFormat="1" applyFont="1" applyFill="1"/>
    <xf numFmtId="166" fontId="19" fillId="0" borderId="11" xfId="0" applyNumberFormat="1" applyFont="1" applyFill="1" applyBorder="1"/>
    <xf numFmtId="0" fontId="19" fillId="0" borderId="14" xfId="0" applyFont="1" applyFill="1" applyBorder="1"/>
    <xf numFmtId="166" fontId="19" fillId="0" borderId="12" xfId="1" applyNumberFormat="1" applyFont="1" applyFill="1" applyBorder="1" applyAlignment="1"/>
    <xf numFmtId="166" fontId="19" fillId="0" borderId="15" xfId="1" applyNumberFormat="1" applyFont="1" applyFill="1" applyBorder="1" applyAlignment="1"/>
    <xf numFmtId="166" fontId="19" fillId="0" borderId="0" xfId="1" applyNumberFormat="1" applyFont="1" applyFill="1" applyBorder="1"/>
    <xf numFmtId="0" fontId="19" fillId="0" borderId="0" xfId="0" applyFont="1" applyFill="1" applyBorder="1"/>
    <xf numFmtId="0" fontId="19" fillId="0" borderId="16" xfId="0" applyFont="1" applyFill="1" applyBorder="1" applyAlignment="1">
      <alignment horizontal="left" indent="1"/>
    </xf>
    <xf numFmtId="166" fontId="19" fillId="0" borderId="0" xfId="1" applyNumberFormat="1" applyFont="1" applyFill="1" applyBorder="1" applyAlignment="1"/>
    <xf numFmtId="167" fontId="19" fillId="0" borderId="0" xfId="1" applyNumberFormat="1" applyFont="1" applyFill="1" applyBorder="1" applyAlignment="1"/>
    <xf numFmtId="167" fontId="19" fillId="0" borderId="17" xfId="1" applyNumberFormat="1" applyFont="1" applyFill="1" applyBorder="1" applyAlignment="1"/>
    <xf numFmtId="166" fontId="19" fillId="0" borderId="17" xfId="1" applyNumberFormat="1" applyFont="1" applyFill="1" applyBorder="1" applyAlignment="1"/>
    <xf numFmtId="168" fontId="19" fillId="0" borderId="0" xfId="1" applyNumberFormat="1" applyFont="1" applyFill="1" applyBorder="1" applyAlignment="1"/>
    <xf numFmtId="168" fontId="19" fillId="0" borderId="17" xfId="1" applyNumberFormat="1" applyFont="1" applyFill="1" applyBorder="1" applyAlignment="1"/>
    <xf numFmtId="0" fontId="19" fillId="0" borderId="18" xfId="0" applyFont="1" applyFill="1" applyBorder="1"/>
    <xf numFmtId="166" fontId="19" fillId="0" borderId="1" xfId="1" applyNumberFormat="1" applyFont="1" applyFill="1" applyBorder="1" applyAlignment="1"/>
    <xf numFmtId="166" fontId="19" fillId="0" borderId="19" xfId="1" applyNumberFormat="1" applyFont="1" applyFill="1" applyBorder="1" applyAlignment="1"/>
    <xf numFmtId="166" fontId="19" fillId="0" borderId="0" xfId="1" applyNumberFormat="1" applyFont="1" applyFill="1"/>
    <xf numFmtId="166" fontId="19" fillId="0" borderId="0" xfId="1" applyNumberFormat="1" applyFont="1" applyFill="1" applyAlignment="1"/>
    <xf numFmtId="0" fontId="19" fillId="0" borderId="13" xfId="43" applyFont="1" applyBorder="1"/>
    <xf numFmtId="0" fontId="19" fillId="0" borderId="0" xfId="43" applyFont="1" applyBorder="1"/>
    <xf numFmtId="0" fontId="19" fillId="0" borderId="0" xfId="43" applyFont="1" applyAlignment="1">
      <alignment horizontal="center"/>
    </xf>
    <xf numFmtId="41" fontId="19" fillId="0" borderId="0" xfId="43" applyNumberFormat="1" applyFont="1"/>
    <xf numFmtId="0" fontId="19" fillId="0" borderId="16" xfId="0" applyFont="1" applyFill="1" applyBorder="1"/>
    <xf numFmtId="0" fontId="19" fillId="0" borderId="13" xfId="44" quotePrefix="1" applyFont="1" applyBorder="1" applyAlignment="1">
      <alignment horizontal="center"/>
    </xf>
    <xf numFmtId="0" fontId="19" fillId="0" borderId="0" xfId="44" applyFont="1" applyAlignment="1">
      <alignment horizontal="center"/>
    </xf>
    <xf numFmtId="165" fontId="19" fillId="0" borderId="0" xfId="43" applyNumberFormat="1" applyFont="1" applyBorder="1" applyAlignment="1">
      <alignment horizontal="center"/>
    </xf>
    <xf numFmtId="165" fontId="19" fillId="0" borderId="0" xfId="43" applyNumberFormat="1" applyFont="1" applyAlignment="1">
      <alignment horizontal="center"/>
    </xf>
    <xf numFmtId="0" fontId="19" fillId="0" borderId="13" xfId="43" applyFont="1" applyBorder="1" applyAlignment="1">
      <alignment horizontal="center"/>
    </xf>
    <xf numFmtId="165" fontId="19" fillId="0" borderId="13" xfId="43" applyNumberFormat="1" applyFont="1" applyBorder="1" applyAlignment="1">
      <alignment horizontal="center"/>
    </xf>
    <xf numFmtId="49" fontId="19" fillId="0" borderId="13" xfId="43" applyNumberFormat="1" applyFont="1" applyBorder="1" applyAlignment="1">
      <alignment horizontal="center" wrapText="1"/>
    </xf>
    <xf numFmtId="42" fontId="19" fillId="0" borderId="20" xfId="43" applyNumberFormat="1" applyFont="1" applyBorder="1" applyAlignment="1">
      <alignment horizontal="right"/>
    </xf>
    <xf numFmtId="42" fontId="19" fillId="0" borderId="21" xfId="43" applyNumberFormat="1" applyFont="1" applyBorder="1" applyAlignment="1">
      <alignment horizontal="right"/>
    </xf>
    <xf numFmtId="41" fontId="19" fillId="0" borderId="13" xfId="44" quotePrefix="1" applyNumberFormat="1" applyFont="1" applyBorder="1" applyAlignment="1">
      <alignment horizontal="center"/>
    </xf>
    <xf numFmtId="41" fontId="19" fillId="0" borderId="0" xfId="43" applyNumberFormat="1" applyFont="1" applyAlignment="1">
      <alignment horizontal="center"/>
    </xf>
    <xf numFmtId="41" fontId="19" fillId="0" borderId="0" xfId="43" applyNumberFormat="1" applyFont="1" applyAlignment="1">
      <alignment horizontal="center" wrapText="1"/>
    </xf>
    <xf numFmtId="41" fontId="19" fillId="0" borderId="13" xfId="43" applyNumberFormat="1" applyFont="1" applyBorder="1" applyAlignment="1">
      <alignment horizontal="center"/>
    </xf>
    <xf numFmtId="0" fontId="19" fillId="0" borderId="13" xfId="43" applyNumberFormat="1" applyFont="1" applyBorder="1" applyAlignment="1">
      <alignment horizontal="center"/>
    </xf>
    <xf numFmtId="42" fontId="19" fillId="0" borderId="0" xfId="43" applyNumberFormat="1" applyFont="1" applyBorder="1" applyAlignment="1">
      <alignment horizontal="right"/>
    </xf>
    <xf numFmtId="42" fontId="21" fillId="0" borderId="11" xfId="46" applyNumberFormat="1" applyFont="1" applyFill="1" applyBorder="1" applyAlignment="1"/>
    <xf numFmtId="0" fontId="25" fillId="0" borderId="0" xfId="0" applyFont="1" applyFill="1"/>
    <xf numFmtId="0" fontId="19" fillId="0" borderId="1" xfId="0" applyFont="1" applyFill="1" applyBorder="1"/>
    <xf numFmtId="164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wrapText="1"/>
    </xf>
    <xf numFmtId="166" fontId="19" fillId="0" borderId="11" xfId="1" applyNumberFormat="1" applyFont="1" applyFill="1" applyBorder="1"/>
    <xf numFmtId="41" fontId="23" fillId="0" borderId="0" xfId="0" applyNumberFormat="1" applyFont="1" applyFill="1" applyBorder="1"/>
    <xf numFmtId="41" fontId="23" fillId="0" borderId="17" xfId="0" applyNumberFormat="1" applyFont="1" applyFill="1" applyBorder="1"/>
    <xf numFmtId="44" fontId="19" fillId="0" borderId="0" xfId="50" applyFont="1" applyFill="1"/>
    <xf numFmtId="43" fontId="19" fillId="0" borderId="0" xfId="1" applyNumberFormat="1" applyFont="1" applyFill="1"/>
    <xf numFmtId="43" fontId="19" fillId="0" borderId="0" xfId="1" applyNumberFormat="1" applyFont="1" applyFill="1" applyAlignment="1"/>
    <xf numFmtId="41" fontId="19" fillId="0" borderId="0" xfId="43" applyNumberFormat="1" applyFont="1" applyAlignment="1">
      <alignment horizontal="center"/>
    </xf>
    <xf numFmtId="0" fontId="19" fillId="0" borderId="0" xfId="43" applyFont="1" applyAlignment="1">
      <alignment horizontal="center"/>
    </xf>
    <xf numFmtId="0" fontId="19" fillId="0" borderId="0" xfId="44" quotePrefix="1" applyFont="1" applyAlignment="1">
      <alignment horizontal="center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 10 2" xfId="45"/>
    <cellStyle name="Currency" xfId="50" builtinId="4"/>
    <cellStyle name="Currency 10 2" xfId="48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1 10" xfId="43"/>
    <cellStyle name="Normal 48" xfId="49"/>
    <cellStyle name="Normal 51" xfId="46"/>
    <cellStyle name="Normal 62" xfId="44"/>
    <cellStyle name="Note" xfId="16" builtinId="10" customBuiltin="1"/>
    <cellStyle name="Output" xfId="11" builtinId="21" customBuiltin="1"/>
    <cellStyle name="Percent 2" xfId="47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zoomScaleNormal="100" workbookViewId="0">
      <pane xSplit="2" ySplit="12" topLeftCell="J82" activePane="bottomRight" state="frozen"/>
      <selection pane="topRight" activeCell="C1" sqref="C1"/>
      <selection pane="bottomLeft" activeCell="A13" sqref="A13"/>
      <selection pane="bottomRight" activeCell="B119" sqref="B119"/>
    </sheetView>
  </sheetViews>
  <sheetFormatPr defaultRowHeight="12.75" x14ac:dyDescent="0.2"/>
  <cols>
    <col min="1" max="1" width="9.140625" style="19"/>
    <col min="2" max="2" width="52" style="2" customWidth="1"/>
    <col min="3" max="20" width="16" style="3" customWidth="1"/>
    <col min="21" max="21" width="29.140625" style="19" customWidth="1"/>
    <col min="22" max="16384" width="9.140625" style="19"/>
  </cols>
  <sheetData>
    <row r="1" spans="1:21" x14ac:dyDescent="0.2">
      <c r="U1" s="3" t="s">
        <v>107</v>
      </c>
    </row>
    <row r="2" spans="1:21" x14ac:dyDescent="0.2">
      <c r="U2" s="3" t="s">
        <v>108</v>
      </c>
    </row>
    <row r="3" spans="1:21" x14ac:dyDescent="0.2">
      <c r="U3" s="3" t="s">
        <v>109</v>
      </c>
    </row>
    <row r="4" spans="1:21" x14ac:dyDescent="0.2">
      <c r="U4" s="3" t="s">
        <v>110</v>
      </c>
    </row>
    <row r="5" spans="1:21" ht="18.95" customHeight="1" x14ac:dyDescent="0.2">
      <c r="A5" s="75" t="s">
        <v>10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 ht="18.95" customHeight="1" x14ac:dyDescent="0.2">
      <c r="A6" s="75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1" ht="18.95" customHeight="1" x14ac:dyDescent="0.2">
      <c r="A7" s="75" t="s">
        <v>15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1" ht="18.95" customHeight="1" x14ac:dyDescent="0.2">
      <c r="A8" s="75" t="s">
        <v>16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1" ht="18.95" customHeight="1" thickBot="1" x14ac:dyDescent="0.25">
      <c r="A9" s="40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1" ht="18.95" customHeight="1" x14ac:dyDescent="0.2">
      <c r="B10" s="76"/>
      <c r="C10" s="76"/>
      <c r="D10" s="76"/>
      <c r="E10" s="76"/>
      <c r="F10" s="7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46" t="s">
        <v>17</v>
      </c>
    </row>
    <row r="11" spans="1:21" ht="18.95" customHeight="1" x14ac:dyDescent="0.2">
      <c r="A11" s="42" t="s">
        <v>18</v>
      </c>
      <c r="B11" s="47" t="s">
        <v>19</v>
      </c>
      <c r="C11" s="48" t="s">
        <v>20</v>
      </c>
      <c r="D11" s="48" t="s">
        <v>21</v>
      </c>
      <c r="E11" s="48" t="s">
        <v>22</v>
      </c>
      <c r="F11" s="48" t="s">
        <v>23</v>
      </c>
      <c r="G11" s="48" t="s">
        <v>24</v>
      </c>
      <c r="H11" s="48" t="s">
        <v>25</v>
      </c>
      <c r="I11" s="48" t="s">
        <v>26</v>
      </c>
      <c r="J11" s="48" t="s">
        <v>27</v>
      </c>
      <c r="K11" s="48" t="s">
        <v>28</v>
      </c>
      <c r="L11" s="48" t="s">
        <v>29</v>
      </c>
      <c r="M11" s="48" t="s">
        <v>30</v>
      </c>
      <c r="N11" s="48" t="s">
        <v>31</v>
      </c>
      <c r="O11" s="48" t="s">
        <v>20</v>
      </c>
      <c r="P11" s="48" t="s">
        <v>21</v>
      </c>
      <c r="Q11" s="48" t="s">
        <v>22</v>
      </c>
      <c r="R11" s="48" t="s">
        <v>23</v>
      </c>
      <c r="S11" s="48" t="s">
        <v>24</v>
      </c>
      <c r="T11" s="48" t="s">
        <v>32</v>
      </c>
    </row>
    <row r="12" spans="1:21" ht="18.95" customHeight="1" thickBot="1" x14ac:dyDescent="0.25">
      <c r="A12" s="49" t="s">
        <v>33</v>
      </c>
      <c r="B12" s="50"/>
      <c r="C12" s="51">
        <v>2017</v>
      </c>
      <c r="D12" s="51">
        <v>2018</v>
      </c>
      <c r="E12" s="51">
        <v>2018</v>
      </c>
      <c r="F12" s="51">
        <v>2018</v>
      </c>
      <c r="G12" s="51">
        <v>2018</v>
      </c>
      <c r="H12" s="51">
        <v>2018</v>
      </c>
      <c r="I12" s="51">
        <v>2018</v>
      </c>
      <c r="J12" s="51">
        <v>2018</v>
      </c>
      <c r="K12" s="51">
        <v>2018</v>
      </c>
      <c r="L12" s="51">
        <v>2018</v>
      </c>
      <c r="M12" s="51">
        <v>2018</v>
      </c>
      <c r="N12" s="51">
        <v>2018</v>
      </c>
      <c r="O12" s="51">
        <v>2018</v>
      </c>
      <c r="P12" s="51">
        <v>2019</v>
      </c>
      <c r="Q12" s="51">
        <v>2019</v>
      </c>
      <c r="R12" s="51">
        <v>2019</v>
      </c>
      <c r="S12" s="51">
        <v>2019</v>
      </c>
      <c r="T12" s="51" t="s">
        <v>34</v>
      </c>
      <c r="U12" s="41"/>
    </row>
    <row r="14" spans="1:21" x14ac:dyDescent="0.2">
      <c r="A14" s="42">
        <v>1</v>
      </c>
      <c r="B14" s="2" t="s">
        <v>35</v>
      </c>
    </row>
    <row r="16" spans="1:21" x14ac:dyDescent="0.2">
      <c r="A16" s="42">
        <f>A14+1</f>
        <v>2</v>
      </c>
      <c r="B16" s="2" t="s">
        <v>36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">
      <c r="A17" s="42">
        <f>A16+1</f>
        <v>3</v>
      </c>
      <c r="B17" s="5" t="s">
        <v>37</v>
      </c>
      <c r="C17" s="6">
        <v>9619189558.40979</v>
      </c>
      <c r="D17" s="6">
        <v>9658380039.2907505</v>
      </c>
      <c r="E17" s="6">
        <v>9695884579.3395996</v>
      </c>
      <c r="F17" s="6">
        <v>9740695461.6895809</v>
      </c>
      <c r="G17" s="6">
        <v>9797684595.1484795</v>
      </c>
      <c r="H17" s="6">
        <v>9850962830.456089</v>
      </c>
      <c r="I17" s="6">
        <v>9896889661.6331997</v>
      </c>
      <c r="J17" s="6">
        <v>9946673195.610569</v>
      </c>
      <c r="K17" s="6">
        <v>9989588843.9004097</v>
      </c>
      <c r="L17" s="6">
        <v>10042818469.761499</v>
      </c>
      <c r="M17" s="6">
        <v>10093910727.578999</v>
      </c>
      <c r="N17" s="6">
        <v>10130977806.657999</v>
      </c>
      <c r="O17" s="6">
        <v>10141782616.235201</v>
      </c>
      <c r="P17" s="6">
        <v>10172218942.4027</v>
      </c>
      <c r="Q17" s="6">
        <v>10086347261.347599</v>
      </c>
      <c r="R17" s="6">
        <v>10122151569.874199</v>
      </c>
      <c r="S17" s="6">
        <v>10142956073.964201</v>
      </c>
      <c r="T17" s="6">
        <f>SUM(C17:S17)/17</f>
        <v>9948771307.8412285</v>
      </c>
    </row>
    <row r="18" spans="1:20" x14ac:dyDescent="0.2">
      <c r="A18" s="42">
        <f>A17+1</f>
        <v>4</v>
      </c>
      <c r="B18" s="5" t="s">
        <v>38</v>
      </c>
      <c r="C18" s="7">
        <v>-3242728267.8413296</v>
      </c>
      <c r="D18" s="7">
        <v>-3265957538.2611003</v>
      </c>
      <c r="E18" s="7">
        <v>-3288904358.9148297</v>
      </c>
      <c r="F18" s="7">
        <v>-3311138508.7871299</v>
      </c>
      <c r="G18" s="7">
        <v>-3332845599.29142</v>
      </c>
      <c r="H18" s="7">
        <v>-3354807419.22754</v>
      </c>
      <c r="I18" s="7">
        <v>-3377027791.39326</v>
      </c>
      <c r="J18" s="7">
        <v>-3398575447.1678901</v>
      </c>
      <c r="K18" s="7">
        <v>-3407421648.4530497</v>
      </c>
      <c r="L18" s="7">
        <v>-3427913696.91188</v>
      </c>
      <c r="M18" s="7">
        <v>-3449450510.7614498</v>
      </c>
      <c r="N18" s="7">
        <v>-3471416672.1835098</v>
      </c>
      <c r="O18" s="7">
        <v>-3463024624.0975299</v>
      </c>
      <c r="P18" s="7">
        <v>-3484436824.69806</v>
      </c>
      <c r="Q18" s="7">
        <v>-3379633411.5729899</v>
      </c>
      <c r="R18" s="7">
        <v>-3398460575.7453699</v>
      </c>
      <c r="S18" s="7">
        <v>-3381052986.7339401</v>
      </c>
      <c r="T18" s="7">
        <f>SUM(C18:S18)/17</f>
        <v>-3378517404.8260159</v>
      </c>
    </row>
    <row r="19" spans="1:20" x14ac:dyDescent="0.2">
      <c r="A19" s="42">
        <f>A18+1</f>
        <v>5</v>
      </c>
      <c r="B19" s="5" t="s">
        <v>39</v>
      </c>
      <c r="C19" s="52">
        <f>SUM(C17:C18)</f>
        <v>6376461290.5684605</v>
      </c>
      <c r="D19" s="52">
        <f t="shared" ref="D19:S19" si="0">SUM(D17:D18)</f>
        <v>6392422501.0296497</v>
      </c>
      <c r="E19" s="52">
        <f t="shared" si="0"/>
        <v>6406980220.4247704</v>
      </c>
      <c r="F19" s="52">
        <f t="shared" si="0"/>
        <v>6429556952.9024506</v>
      </c>
      <c r="G19" s="52">
        <f t="shared" si="0"/>
        <v>6464838995.8570595</v>
      </c>
      <c r="H19" s="52">
        <f t="shared" si="0"/>
        <v>6496155411.228549</v>
      </c>
      <c r="I19" s="52">
        <f t="shared" si="0"/>
        <v>6519861870.2399397</v>
      </c>
      <c r="J19" s="52">
        <f t="shared" si="0"/>
        <v>6548097748.4426785</v>
      </c>
      <c r="K19" s="52">
        <f t="shared" si="0"/>
        <v>6582167195.44736</v>
      </c>
      <c r="L19" s="52">
        <f t="shared" si="0"/>
        <v>6614904772.8496189</v>
      </c>
      <c r="M19" s="52">
        <f t="shared" si="0"/>
        <v>6644460216.8175488</v>
      </c>
      <c r="N19" s="52">
        <f t="shared" si="0"/>
        <v>6659561134.4744892</v>
      </c>
      <c r="O19" s="52">
        <f t="shared" si="0"/>
        <v>6678757992.1376705</v>
      </c>
      <c r="P19" s="52">
        <f t="shared" si="0"/>
        <v>6687782117.7046404</v>
      </c>
      <c r="Q19" s="52">
        <f t="shared" si="0"/>
        <v>6706713849.7746086</v>
      </c>
      <c r="R19" s="52">
        <f t="shared" si="0"/>
        <v>6723690994.128829</v>
      </c>
      <c r="S19" s="52">
        <f t="shared" si="0"/>
        <v>6761903087.2302608</v>
      </c>
      <c r="T19" s="52">
        <f t="shared" ref="T19" si="1">SUM(T17:T18)</f>
        <v>6570253903.015213</v>
      </c>
    </row>
    <row r="20" spans="1:20" x14ac:dyDescent="0.2">
      <c r="A20" s="42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">
      <c r="A21" s="42">
        <f>A19+1</f>
        <v>6</v>
      </c>
      <c r="B21" s="5" t="s">
        <v>40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42">
        <f>A21+1</f>
        <v>7</v>
      </c>
      <c r="B22" s="5" t="s">
        <v>41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ref="T22:T24" si="2">SUM(C22:S22)/17</f>
        <v>0</v>
      </c>
    </row>
    <row r="23" spans="1:20" x14ac:dyDescent="0.2">
      <c r="A23" s="42">
        <f t="shared" ref="A23:A25" si="3">A22+1</f>
        <v>8</v>
      </c>
      <c r="B23" s="5" t="s">
        <v>42</v>
      </c>
      <c r="C23" s="8">
        <v>178713.88999999998</v>
      </c>
      <c r="D23" s="8">
        <v>178713.88999999998</v>
      </c>
      <c r="E23" s="8">
        <v>178713.88999999998</v>
      </c>
      <c r="F23" s="8">
        <v>178713.88999999998</v>
      </c>
      <c r="G23" s="8">
        <v>178713.88999999998</v>
      </c>
      <c r="H23" s="8">
        <v>178713.88999999998</v>
      </c>
      <c r="I23" s="8">
        <v>178713.88999999998</v>
      </c>
      <c r="J23" s="8">
        <v>178713.88999999998</v>
      </c>
      <c r="K23" s="8">
        <v>178713.88999999998</v>
      </c>
      <c r="L23" s="8">
        <v>178713.88999999998</v>
      </c>
      <c r="M23" s="8">
        <v>178713.88999999998</v>
      </c>
      <c r="N23" s="8">
        <v>178713.88999999998</v>
      </c>
      <c r="O23" s="8">
        <v>178713.88999999998</v>
      </c>
      <c r="P23" s="8">
        <v>178713.88999999998</v>
      </c>
      <c r="Q23" s="8">
        <v>178713.88999999998</v>
      </c>
      <c r="R23" s="8">
        <v>178713.88999999998</v>
      </c>
      <c r="S23" s="8">
        <v>178713.88999999998</v>
      </c>
      <c r="T23" s="8">
        <f t="shared" si="2"/>
        <v>178713.88999999998</v>
      </c>
    </row>
    <row r="24" spans="1:20" x14ac:dyDescent="0.2">
      <c r="A24" s="42">
        <f t="shared" si="3"/>
        <v>9</v>
      </c>
      <c r="B24" s="5" t="s">
        <v>43</v>
      </c>
      <c r="C24" s="8">
        <v>250000</v>
      </c>
      <c r="D24" s="8">
        <v>250000</v>
      </c>
      <c r="E24" s="8">
        <v>250000</v>
      </c>
      <c r="F24" s="8">
        <v>250000</v>
      </c>
      <c r="G24" s="8">
        <v>250000</v>
      </c>
      <c r="H24" s="8">
        <v>250000</v>
      </c>
      <c r="I24" s="8">
        <v>250000</v>
      </c>
      <c r="J24" s="8">
        <v>250000</v>
      </c>
      <c r="K24" s="8">
        <v>250000</v>
      </c>
      <c r="L24" s="8">
        <v>250000</v>
      </c>
      <c r="M24" s="8">
        <v>250000</v>
      </c>
      <c r="N24" s="8">
        <v>250000</v>
      </c>
      <c r="O24" s="8">
        <v>250000</v>
      </c>
      <c r="P24" s="8">
        <v>250000</v>
      </c>
      <c r="Q24" s="8">
        <v>250000</v>
      </c>
      <c r="R24" s="8">
        <v>250000</v>
      </c>
      <c r="S24" s="8">
        <v>250000</v>
      </c>
      <c r="T24" s="8">
        <f t="shared" si="2"/>
        <v>250000</v>
      </c>
    </row>
    <row r="25" spans="1:20" x14ac:dyDescent="0.2">
      <c r="A25" s="42">
        <f t="shared" si="3"/>
        <v>10</v>
      </c>
      <c r="B25" s="5" t="s">
        <v>44</v>
      </c>
      <c r="C25" s="52">
        <f>SUM(C23:C24)</f>
        <v>428713.89</v>
      </c>
      <c r="D25" s="52">
        <f t="shared" ref="D25:T25" si="4">SUM(D23:D24)</f>
        <v>428713.89</v>
      </c>
      <c r="E25" s="52">
        <f t="shared" si="4"/>
        <v>428713.89</v>
      </c>
      <c r="F25" s="52">
        <f t="shared" si="4"/>
        <v>428713.89</v>
      </c>
      <c r="G25" s="52">
        <f t="shared" si="4"/>
        <v>428713.89</v>
      </c>
      <c r="H25" s="52">
        <f t="shared" si="4"/>
        <v>428713.89</v>
      </c>
      <c r="I25" s="52">
        <f t="shared" si="4"/>
        <v>428713.89</v>
      </c>
      <c r="J25" s="52">
        <f t="shared" si="4"/>
        <v>428713.89</v>
      </c>
      <c r="K25" s="52">
        <f t="shared" si="4"/>
        <v>428713.89</v>
      </c>
      <c r="L25" s="52">
        <f t="shared" si="4"/>
        <v>428713.89</v>
      </c>
      <c r="M25" s="52">
        <f t="shared" si="4"/>
        <v>428713.89</v>
      </c>
      <c r="N25" s="52">
        <f t="shared" si="4"/>
        <v>428713.89</v>
      </c>
      <c r="O25" s="52">
        <f t="shared" si="4"/>
        <v>428713.89</v>
      </c>
      <c r="P25" s="52">
        <f t="shared" si="4"/>
        <v>428713.89</v>
      </c>
      <c r="Q25" s="52">
        <f t="shared" si="4"/>
        <v>428713.89</v>
      </c>
      <c r="R25" s="52">
        <f t="shared" si="4"/>
        <v>428713.89</v>
      </c>
      <c r="S25" s="52">
        <f t="shared" si="4"/>
        <v>428713.89</v>
      </c>
      <c r="T25" s="52">
        <f t="shared" si="4"/>
        <v>428713.89</v>
      </c>
    </row>
    <row r="26" spans="1:20" x14ac:dyDescent="0.2">
      <c r="A26" s="42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">
      <c r="A27" s="42">
        <f>A25+1</f>
        <v>11</v>
      </c>
      <c r="B27" s="5" t="s">
        <v>45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">
      <c r="A28" s="42">
        <f>A27+1</f>
        <v>12</v>
      </c>
      <c r="B28" s="5" t="s">
        <v>46</v>
      </c>
      <c r="C28" s="6">
        <v>5000000</v>
      </c>
      <c r="D28" s="6">
        <v>5000000</v>
      </c>
      <c r="E28" s="6">
        <v>5000000</v>
      </c>
      <c r="F28" s="6">
        <v>5000000</v>
      </c>
      <c r="G28" s="6">
        <v>5000000</v>
      </c>
      <c r="H28" s="6">
        <v>5000000</v>
      </c>
      <c r="I28" s="6">
        <v>5000000</v>
      </c>
      <c r="J28" s="6">
        <v>5000000</v>
      </c>
      <c r="K28" s="6">
        <v>5000000</v>
      </c>
      <c r="L28" s="6">
        <v>5000000</v>
      </c>
      <c r="M28" s="6">
        <v>5000000</v>
      </c>
      <c r="N28" s="6">
        <v>5000000</v>
      </c>
      <c r="O28" s="6">
        <v>5000000</v>
      </c>
      <c r="P28" s="6">
        <v>5000000</v>
      </c>
      <c r="Q28" s="6">
        <v>5000000</v>
      </c>
      <c r="R28" s="6">
        <v>5000000</v>
      </c>
      <c r="S28" s="6">
        <v>5000000</v>
      </c>
      <c r="T28" s="6">
        <f t="shared" ref="T28:T34" si="5">SUM(C28:S28)/17</f>
        <v>5000000</v>
      </c>
    </row>
    <row r="29" spans="1:20" x14ac:dyDescent="0.2">
      <c r="A29" s="42">
        <f t="shared" ref="A29:A35" si="6">A28+1</f>
        <v>13</v>
      </c>
      <c r="B29" s="5" t="s">
        <v>47</v>
      </c>
      <c r="C29" s="8">
        <v>61030.000000012958</v>
      </c>
      <c r="D29" s="8">
        <v>61030.000000021377</v>
      </c>
      <c r="E29" s="8">
        <v>61030.000000007887</v>
      </c>
      <c r="F29" s="8">
        <v>61030.000000047978</v>
      </c>
      <c r="G29" s="8">
        <v>61030.000000052409</v>
      </c>
      <c r="H29" s="8">
        <v>61030.000000066226</v>
      </c>
      <c r="I29" s="8">
        <v>61030.000000047978</v>
      </c>
      <c r="J29" s="8">
        <v>61029.999999958847</v>
      </c>
      <c r="K29" s="8">
        <v>61029.999999958163</v>
      </c>
      <c r="L29" s="8">
        <v>61029.999999957712</v>
      </c>
      <c r="M29" s="8">
        <v>61029.999999894957</v>
      </c>
      <c r="N29" s="8">
        <v>61029.999999908316</v>
      </c>
      <c r="O29" s="8">
        <v>61029.999999894499</v>
      </c>
      <c r="P29" s="8">
        <v>61030.000000617096</v>
      </c>
      <c r="Q29" s="8">
        <v>61029.999127092407</v>
      </c>
      <c r="R29" s="8">
        <v>61029.997347631448</v>
      </c>
      <c r="S29" s="8">
        <v>61029.99552087667</v>
      </c>
      <c r="T29" s="8">
        <f t="shared" si="5"/>
        <v>61029.999529179244</v>
      </c>
    </row>
    <row r="30" spans="1:20" x14ac:dyDescent="0.2">
      <c r="A30" s="42">
        <f t="shared" si="6"/>
        <v>14</v>
      </c>
      <c r="B30" s="5" t="s">
        <v>48</v>
      </c>
      <c r="C30" s="8">
        <v>252438292.97358671</v>
      </c>
      <c r="D30" s="8">
        <v>264335369.40419197</v>
      </c>
      <c r="E30" s="8">
        <v>250991524.45361915</v>
      </c>
      <c r="F30" s="8">
        <v>243802129.11174867</v>
      </c>
      <c r="G30" s="8">
        <v>225751345.69710973</v>
      </c>
      <c r="H30" s="8">
        <v>231041592.84360132</v>
      </c>
      <c r="I30" s="8">
        <v>243712383.35729444</v>
      </c>
      <c r="J30" s="8">
        <v>251396418.84227905</v>
      </c>
      <c r="K30" s="8">
        <v>254056393.02337942</v>
      </c>
      <c r="L30" s="8">
        <v>238294878.19145545</v>
      </c>
      <c r="M30" s="8">
        <v>226896250.14116547</v>
      </c>
      <c r="N30" s="8">
        <v>232685958.52856803</v>
      </c>
      <c r="O30" s="8">
        <v>250262741.22508335</v>
      </c>
      <c r="P30" s="8">
        <v>259708526.16843843</v>
      </c>
      <c r="Q30" s="8">
        <v>246664869.03774244</v>
      </c>
      <c r="R30" s="8">
        <v>239864290.26129243</v>
      </c>
      <c r="S30" s="8">
        <v>224927350.44404376</v>
      </c>
      <c r="T30" s="8">
        <f t="shared" si="5"/>
        <v>243342959.6296823</v>
      </c>
    </row>
    <row r="31" spans="1:20" x14ac:dyDescent="0.2">
      <c r="A31" s="42">
        <f t="shared" si="6"/>
        <v>15</v>
      </c>
      <c r="B31" s="5" t="s">
        <v>49</v>
      </c>
      <c r="C31" s="8">
        <v>399105.27</v>
      </c>
      <c r="D31" s="8">
        <v>797884.27</v>
      </c>
      <c r="E31" s="8">
        <v>1157199.57</v>
      </c>
      <c r="F31" s="8">
        <v>1570289.87</v>
      </c>
      <c r="G31" s="8">
        <v>1616971.97</v>
      </c>
      <c r="H31" s="8">
        <v>2015037.37</v>
      </c>
      <c r="I31" s="8">
        <v>2502854.27</v>
      </c>
      <c r="J31" s="8">
        <v>2453762.77</v>
      </c>
      <c r="K31" s="8">
        <v>2239621.3699999996</v>
      </c>
      <c r="L31" s="8">
        <v>2022192.87</v>
      </c>
      <c r="M31" s="8">
        <v>1801117.77</v>
      </c>
      <c r="N31" s="8">
        <v>1851804.77</v>
      </c>
      <c r="O31" s="8">
        <v>1673894.17</v>
      </c>
      <c r="P31" s="8">
        <v>1849910.0699999998</v>
      </c>
      <c r="Q31" s="8">
        <v>2246881.6700000004</v>
      </c>
      <c r="R31" s="8">
        <v>2256668.5699999998</v>
      </c>
      <c r="S31" s="8">
        <v>2942842.57</v>
      </c>
      <c r="T31" s="8">
        <f t="shared" si="5"/>
        <v>1846943.4817647059</v>
      </c>
    </row>
    <row r="32" spans="1:20" x14ac:dyDescent="0.2">
      <c r="A32" s="42">
        <f t="shared" si="6"/>
        <v>16</v>
      </c>
      <c r="B32" s="5" t="s">
        <v>50</v>
      </c>
      <c r="C32" s="8">
        <v>126258047.64338</v>
      </c>
      <c r="D32" s="8">
        <v>122044877.16383</v>
      </c>
      <c r="E32" s="8">
        <v>121829785.013751</v>
      </c>
      <c r="F32" s="8">
        <v>123278491.95613301</v>
      </c>
      <c r="G32" s="8">
        <v>128930085.613582</v>
      </c>
      <c r="H32" s="8">
        <v>131116761.131313</v>
      </c>
      <c r="I32" s="8">
        <v>129090014.29392999</v>
      </c>
      <c r="J32" s="8">
        <v>124248769.22289801</v>
      </c>
      <c r="K32" s="8">
        <v>119326063.84334899</v>
      </c>
      <c r="L32" s="8">
        <v>120597434.102605</v>
      </c>
      <c r="M32" s="8">
        <v>122378644.170352</v>
      </c>
      <c r="N32" s="8">
        <v>124727554.701671</v>
      </c>
      <c r="O32" s="8">
        <v>123689433.552911</v>
      </c>
      <c r="P32" s="8">
        <v>119022548.305227</v>
      </c>
      <c r="Q32" s="8">
        <v>115274232.08145599</v>
      </c>
      <c r="R32" s="8">
        <v>117472830.583808</v>
      </c>
      <c r="S32" s="8">
        <v>121700068.97533901</v>
      </c>
      <c r="T32" s="8">
        <f t="shared" si="5"/>
        <v>122999155.43267852</v>
      </c>
    </row>
    <row r="33" spans="1:21" x14ac:dyDescent="0.2">
      <c r="A33" s="42">
        <f t="shared" si="6"/>
        <v>17</v>
      </c>
      <c r="B33" s="5" t="s">
        <v>51</v>
      </c>
      <c r="C33" s="8">
        <v>15095158.3385249</v>
      </c>
      <c r="D33" s="8">
        <v>17976289.700171802</v>
      </c>
      <c r="E33" s="8">
        <v>16385310.425070999</v>
      </c>
      <c r="F33" s="8">
        <v>14532538.154370101</v>
      </c>
      <c r="G33" s="8">
        <v>19100439.253645502</v>
      </c>
      <c r="H33" s="8">
        <v>17337846.3565832</v>
      </c>
      <c r="I33" s="8">
        <v>16708663.999520902</v>
      </c>
      <c r="J33" s="8">
        <v>18379597.502458498</v>
      </c>
      <c r="K33" s="8">
        <v>16763624.6953962</v>
      </c>
      <c r="L33" s="8">
        <v>16927117.1483339</v>
      </c>
      <c r="M33" s="8">
        <v>15984520.6212715</v>
      </c>
      <c r="N33" s="8">
        <v>14951151.5276416</v>
      </c>
      <c r="O33" s="8">
        <v>14188139.173265101</v>
      </c>
      <c r="P33" s="8">
        <v>17479386.413679499</v>
      </c>
      <c r="Q33" s="8">
        <v>15753899.219771801</v>
      </c>
      <c r="R33" s="8">
        <v>13790014.7158641</v>
      </c>
      <c r="S33" s="8">
        <v>18996582.7403621</v>
      </c>
      <c r="T33" s="8">
        <f t="shared" si="5"/>
        <v>16491192.940348923</v>
      </c>
    </row>
    <row r="34" spans="1:21" x14ac:dyDescent="0.2">
      <c r="A34" s="42">
        <f t="shared" si="6"/>
        <v>18</v>
      </c>
      <c r="B34" s="5" t="s">
        <v>52</v>
      </c>
      <c r="C34" s="8">
        <v>927035.17</v>
      </c>
      <c r="D34" s="8">
        <v>927035.17</v>
      </c>
      <c r="E34" s="8">
        <v>927035.17</v>
      </c>
      <c r="F34" s="8">
        <v>927035.17</v>
      </c>
      <c r="G34" s="8">
        <v>927035.17</v>
      </c>
      <c r="H34" s="8">
        <v>927035.17</v>
      </c>
      <c r="I34" s="8">
        <v>927035.17</v>
      </c>
      <c r="J34" s="8">
        <v>927035.17</v>
      </c>
      <c r="K34" s="8">
        <v>927035.17</v>
      </c>
      <c r="L34" s="8">
        <v>927035.17</v>
      </c>
      <c r="M34" s="8">
        <v>927035.17</v>
      </c>
      <c r="N34" s="8">
        <v>927035.17</v>
      </c>
      <c r="O34" s="8">
        <v>927035.17</v>
      </c>
      <c r="P34" s="8">
        <v>927035.17</v>
      </c>
      <c r="Q34" s="8">
        <v>927035.17</v>
      </c>
      <c r="R34" s="8">
        <v>927035.17</v>
      </c>
      <c r="S34" s="8">
        <v>927035.17</v>
      </c>
      <c r="T34" s="8">
        <f t="shared" si="5"/>
        <v>927035.17</v>
      </c>
    </row>
    <row r="35" spans="1:21" x14ac:dyDescent="0.2">
      <c r="A35" s="42">
        <f t="shared" si="6"/>
        <v>19</v>
      </c>
      <c r="B35" s="5" t="s">
        <v>53</v>
      </c>
      <c r="C35" s="52">
        <f>SUM(C28:C34)</f>
        <v>400178669.3954916</v>
      </c>
      <c r="D35" s="52">
        <f t="shared" ref="D35:T35" si="7">SUM(D28:D34)</f>
        <v>411142485.70819378</v>
      </c>
      <c r="E35" s="52">
        <f t="shared" si="7"/>
        <v>396351884.63244116</v>
      </c>
      <c r="F35" s="52">
        <f t="shared" si="7"/>
        <v>389171514.26225185</v>
      </c>
      <c r="G35" s="52">
        <f t="shared" si="7"/>
        <v>381386907.7043373</v>
      </c>
      <c r="H35" s="52">
        <f t="shared" si="7"/>
        <v>387499302.87149757</v>
      </c>
      <c r="I35" s="52">
        <f t="shared" si="7"/>
        <v>398001981.09074539</v>
      </c>
      <c r="J35" s="52">
        <f t="shared" si="7"/>
        <v>402466613.50763559</v>
      </c>
      <c r="K35" s="52">
        <f t="shared" si="7"/>
        <v>398373768.10212457</v>
      </c>
      <c r="L35" s="52">
        <f t="shared" si="7"/>
        <v>383829687.48239434</v>
      </c>
      <c r="M35" s="52">
        <f t="shared" si="7"/>
        <v>373048597.87278885</v>
      </c>
      <c r="N35" s="52">
        <f t="shared" si="7"/>
        <v>380204534.69788057</v>
      </c>
      <c r="O35" s="52">
        <f t="shared" si="7"/>
        <v>395802273.29125935</v>
      </c>
      <c r="P35" s="52">
        <f t="shared" si="7"/>
        <v>404048436.12734556</v>
      </c>
      <c r="Q35" s="52">
        <f t="shared" si="7"/>
        <v>385927947.17809731</v>
      </c>
      <c r="R35" s="52">
        <f t="shared" si="7"/>
        <v>379371869.29831219</v>
      </c>
      <c r="S35" s="52">
        <f t="shared" si="7"/>
        <v>374554909.89526576</v>
      </c>
      <c r="T35" s="52">
        <f t="shared" si="7"/>
        <v>390668316.65400362</v>
      </c>
    </row>
    <row r="36" spans="1:21" x14ac:dyDescent="0.2">
      <c r="A36" s="42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1" x14ac:dyDescent="0.2">
      <c r="A37" s="42">
        <f>A35+1</f>
        <v>20</v>
      </c>
      <c r="B37" s="5" t="s">
        <v>54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1" x14ac:dyDescent="0.2">
      <c r="A38" s="42">
        <f>A37+1</f>
        <v>21</v>
      </c>
      <c r="B38" s="5" t="s">
        <v>55</v>
      </c>
      <c r="C38" s="6">
        <v>26969068.009999998</v>
      </c>
      <c r="D38" s="6">
        <v>26744824.293333299</v>
      </c>
      <c r="E38" s="6">
        <v>26540172.9566666</v>
      </c>
      <c r="F38" s="6">
        <v>26314773.440000001</v>
      </c>
      <c r="G38" s="6">
        <v>26095484.673333298</v>
      </c>
      <c r="H38" s="6">
        <v>25868782.006666601</v>
      </c>
      <c r="I38" s="6">
        <v>25648199.879999999</v>
      </c>
      <c r="J38" s="6">
        <v>25420126.403333299</v>
      </c>
      <c r="K38" s="6">
        <v>25191329.256666597</v>
      </c>
      <c r="L38" s="6">
        <v>24968668.219999999</v>
      </c>
      <c r="M38" s="6">
        <v>24738391.493333299</v>
      </c>
      <c r="N38" s="6">
        <v>24514261.816666599</v>
      </c>
      <c r="O38" s="6">
        <v>24282428.599999998</v>
      </c>
      <c r="P38" s="6">
        <v>24049773.6833333</v>
      </c>
      <c r="Q38" s="6">
        <v>23837296.666666601</v>
      </c>
      <c r="R38" s="6">
        <v>23603018.059999999</v>
      </c>
      <c r="S38" s="6">
        <v>23374916.243333299</v>
      </c>
      <c r="T38" s="6">
        <f t="shared" ref="T38:T41" si="8">SUM(C38:S38)/17</f>
        <v>25185971.511960756</v>
      </c>
    </row>
    <row r="39" spans="1:21" x14ac:dyDescent="0.2">
      <c r="A39" s="42">
        <f t="shared" ref="A39:A42" si="9">A38+1</f>
        <v>22</v>
      </c>
      <c r="B39" s="5" t="s">
        <v>56</v>
      </c>
      <c r="C39" s="8">
        <v>258240706.32999998</v>
      </c>
      <c r="D39" s="8">
        <v>258240706.32999998</v>
      </c>
      <c r="E39" s="8">
        <v>258240706.32999998</v>
      </c>
      <c r="F39" s="8">
        <v>258240706.32999998</v>
      </c>
      <c r="G39" s="8">
        <v>258240706.32999998</v>
      </c>
      <c r="H39" s="8">
        <v>258240706.32999998</v>
      </c>
      <c r="I39" s="8">
        <v>258240706.32999998</v>
      </c>
      <c r="J39" s="8">
        <v>258240706.32999998</v>
      </c>
      <c r="K39" s="8">
        <v>258240706.32999998</v>
      </c>
      <c r="L39" s="8">
        <v>258240706.32999998</v>
      </c>
      <c r="M39" s="8">
        <v>258240706.32999998</v>
      </c>
      <c r="N39" s="8">
        <v>258240706.32999998</v>
      </c>
      <c r="O39" s="8">
        <v>258240706.32999998</v>
      </c>
      <c r="P39" s="8">
        <v>258240706.32999998</v>
      </c>
      <c r="Q39" s="8">
        <v>258240706.32999998</v>
      </c>
      <c r="R39" s="8">
        <v>258240706.32999998</v>
      </c>
      <c r="S39" s="8">
        <v>258240706.32999998</v>
      </c>
      <c r="T39" s="8">
        <f t="shared" si="8"/>
        <v>258240706.32999998</v>
      </c>
    </row>
    <row r="40" spans="1:21" x14ac:dyDescent="0.2">
      <c r="A40" s="42">
        <f t="shared" si="9"/>
        <v>23</v>
      </c>
      <c r="B40" s="5" t="s">
        <v>57</v>
      </c>
      <c r="C40" s="8">
        <v>418922219.69149303</v>
      </c>
      <c r="D40" s="8">
        <v>416502676.626899</v>
      </c>
      <c r="E40" s="8">
        <v>416494172.599186</v>
      </c>
      <c r="F40" s="8">
        <v>418250765.83370197</v>
      </c>
      <c r="G40" s="8">
        <v>422239174.61455399</v>
      </c>
      <c r="H40" s="8">
        <v>422277199.72603196</v>
      </c>
      <c r="I40" s="8">
        <v>421639624.319538</v>
      </c>
      <c r="J40" s="8">
        <v>420513702.93910301</v>
      </c>
      <c r="K40" s="8">
        <v>420246368.56687802</v>
      </c>
      <c r="L40" s="8">
        <v>422825936.17488503</v>
      </c>
      <c r="M40" s="8">
        <v>426364688.42373902</v>
      </c>
      <c r="N40" s="8">
        <v>425042926.47949898</v>
      </c>
      <c r="O40" s="8">
        <v>423237710.96946901</v>
      </c>
      <c r="P40" s="8">
        <v>421696794.703664</v>
      </c>
      <c r="Q40" s="8">
        <v>421598915.22212905</v>
      </c>
      <c r="R40" s="8">
        <v>421721401.41552597</v>
      </c>
      <c r="S40" s="8">
        <v>421734559.83201098</v>
      </c>
      <c r="T40" s="8">
        <f t="shared" si="8"/>
        <v>421253461.06695926</v>
      </c>
    </row>
    <row r="41" spans="1:21" x14ac:dyDescent="0.2">
      <c r="A41" s="42">
        <f t="shared" si="9"/>
        <v>24</v>
      </c>
      <c r="B41" s="5" t="s">
        <v>58</v>
      </c>
      <c r="C41" s="8">
        <v>49227895.995507799</v>
      </c>
      <c r="D41" s="8">
        <v>49821418.803068399</v>
      </c>
      <c r="E41" s="8">
        <v>53541973.753485098</v>
      </c>
      <c r="F41" s="8">
        <v>54140909.839967303</v>
      </c>
      <c r="G41" s="8">
        <v>54821812.0415558</v>
      </c>
      <c r="H41" s="8">
        <v>55440358.413851999</v>
      </c>
      <c r="I41" s="8">
        <v>56152378.623760402</v>
      </c>
      <c r="J41" s="8">
        <v>56856029.277922705</v>
      </c>
      <c r="K41" s="8">
        <v>57564472.118698895</v>
      </c>
      <c r="L41" s="8">
        <v>58135598.2365693</v>
      </c>
      <c r="M41" s="8">
        <v>58484810.631526999</v>
      </c>
      <c r="N41" s="8">
        <v>59067419.441755496</v>
      </c>
      <c r="O41" s="8">
        <v>59633114.5935717</v>
      </c>
      <c r="P41" s="8">
        <v>60214074.830465101</v>
      </c>
      <c r="Q41" s="8">
        <v>67738039.700600803</v>
      </c>
      <c r="R41" s="8">
        <v>71574661.20374161</v>
      </c>
      <c r="S41" s="8">
        <v>58906846.597677894</v>
      </c>
      <c r="T41" s="8">
        <f t="shared" si="8"/>
        <v>57724812.594336905</v>
      </c>
    </row>
    <row r="42" spans="1:21" x14ac:dyDescent="0.2">
      <c r="A42" s="42">
        <f t="shared" si="9"/>
        <v>25</v>
      </c>
      <c r="B42" s="5" t="s">
        <v>59</v>
      </c>
      <c r="C42" s="52">
        <f>SUM(C38:C41)</f>
        <v>753359890.02700078</v>
      </c>
      <c r="D42" s="52">
        <f t="shared" ref="D42:S42" si="10">SUM(D38:D41)</f>
        <v>751309626.05330062</v>
      </c>
      <c r="E42" s="52">
        <f t="shared" si="10"/>
        <v>754817025.63933766</v>
      </c>
      <c r="F42" s="52">
        <f t="shared" si="10"/>
        <v>756947155.4436692</v>
      </c>
      <c r="G42" s="52">
        <f t="shared" si="10"/>
        <v>761397177.65944302</v>
      </c>
      <c r="H42" s="52">
        <f t="shared" si="10"/>
        <v>761827046.47655058</v>
      </c>
      <c r="I42" s="52">
        <f t="shared" si="10"/>
        <v>761680909.15329838</v>
      </c>
      <c r="J42" s="52">
        <f t="shared" si="10"/>
        <v>761030564.95035899</v>
      </c>
      <c r="K42" s="52">
        <f t="shared" si="10"/>
        <v>761242876.2722435</v>
      </c>
      <c r="L42" s="52">
        <f t="shared" si="10"/>
        <v>764170908.96145427</v>
      </c>
      <c r="M42" s="52">
        <f t="shared" si="10"/>
        <v>767828596.87859917</v>
      </c>
      <c r="N42" s="52">
        <f t="shared" si="10"/>
        <v>766865314.06792116</v>
      </c>
      <c r="O42" s="52">
        <f t="shared" si="10"/>
        <v>765393960.49304068</v>
      </c>
      <c r="P42" s="52">
        <f t="shared" si="10"/>
        <v>764201349.54746234</v>
      </c>
      <c r="Q42" s="52">
        <f t="shared" si="10"/>
        <v>771414957.9193964</v>
      </c>
      <c r="R42" s="52">
        <f t="shared" si="10"/>
        <v>775139787.00926757</v>
      </c>
      <c r="S42" s="52">
        <f t="shared" si="10"/>
        <v>762257029.00302219</v>
      </c>
      <c r="T42" s="52">
        <f t="shared" ref="T42" si="11">SUM(T38:T41)</f>
        <v>762404951.50325692</v>
      </c>
    </row>
    <row r="43" spans="1:21" x14ac:dyDescent="0.2">
      <c r="A43" s="42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1" ht="13.5" thickBot="1" x14ac:dyDescent="0.25">
      <c r="A44" s="42">
        <f>A42+1</f>
        <v>26</v>
      </c>
      <c r="B44" s="5" t="s">
        <v>60</v>
      </c>
      <c r="C44" s="53">
        <f>C19+C25+C35+C42</f>
        <v>7530428563.8809528</v>
      </c>
      <c r="D44" s="53">
        <f t="shared" ref="D44:T44" si="12">D19+D25+D35+D42</f>
        <v>7555303326.6811447</v>
      </c>
      <c r="E44" s="53">
        <f t="shared" si="12"/>
        <v>7558577844.5865498</v>
      </c>
      <c r="F44" s="53">
        <f t="shared" si="12"/>
        <v>7576104336.4983721</v>
      </c>
      <c r="G44" s="53">
        <f t="shared" si="12"/>
        <v>7608051795.1108398</v>
      </c>
      <c r="H44" s="53">
        <f t="shared" si="12"/>
        <v>7645910474.4665966</v>
      </c>
      <c r="I44" s="53">
        <f t="shared" si="12"/>
        <v>7679973474.3739834</v>
      </c>
      <c r="J44" s="53">
        <f t="shared" si="12"/>
        <v>7712023640.7906742</v>
      </c>
      <c r="K44" s="53">
        <f t="shared" si="12"/>
        <v>7742212553.7117281</v>
      </c>
      <c r="L44" s="53">
        <f t="shared" si="12"/>
        <v>7763334083.1834679</v>
      </c>
      <c r="M44" s="53">
        <f t="shared" si="12"/>
        <v>7785766125.4589367</v>
      </c>
      <c r="N44" s="53">
        <f t="shared" si="12"/>
        <v>7807059697.130291</v>
      </c>
      <c r="O44" s="53">
        <f t="shared" si="12"/>
        <v>7840382939.8119717</v>
      </c>
      <c r="P44" s="53">
        <f t="shared" si="12"/>
        <v>7856460617.2694492</v>
      </c>
      <c r="Q44" s="53">
        <f t="shared" si="12"/>
        <v>7864485468.7621031</v>
      </c>
      <c r="R44" s="53">
        <f t="shared" si="12"/>
        <v>7878631364.3264093</v>
      </c>
      <c r="S44" s="53">
        <f t="shared" si="12"/>
        <v>7899143740.018549</v>
      </c>
      <c r="T44" s="53">
        <f t="shared" si="12"/>
        <v>7723755885.0624743</v>
      </c>
    </row>
    <row r="45" spans="1:21" ht="13.5" thickTop="1" x14ac:dyDescent="0.2">
      <c r="A45" s="43"/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1" x14ac:dyDescent="0.2">
      <c r="A46" s="43"/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9"/>
      <c r="U46" s="3" t="s">
        <v>107</v>
      </c>
    </row>
    <row r="47" spans="1:21" x14ac:dyDescent="0.2">
      <c r="A47" s="43"/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9"/>
      <c r="U47" s="3" t="s">
        <v>108</v>
      </c>
    </row>
    <row r="48" spans="1:21" x14ac:dyDescent="0.2">
      <c r="A48" s="43"/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9"/>
      <c r="U48" s="3" t="s">
        <v>111</v>
      </c>
    </row>
    <row r="49" spans="1:21" x14ac:dyDescent="0.2">
      <c r="A49" s="43"/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9"/>
      <c r="U49" s="3" t="s">
        <v>110</v>
      </c>
    </row>
    <row r="50" spans="1:21" ht="18.95" customHeight="1" x14ac:dyDescent="0.2">
      <c r="A50" s="74" t="str">
        <f>A5</f>
        <v>Kentucky Utilities Company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1" ht="18.95" customHeight="1" x14ac:dyDescent="0.2">
      <c r="A51" s="74" t="str">
        <f>A6</f>
        <v>Case No. 2018-00034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1:21" ht="18.95" customHeight="1" x14ac:dyDescent="0.2">
      <c r="A52" s="74" t="str">
        <f>A7</f>
        <v>Balance Sheet - Total Company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1" ht="18.95" customHeight="1" x14ac:dyDescent="0.2">
      <c r="A53" s="74" t="str">
        <f>A8</f>
        <v>As of December 31, 2017 - April 30, 2019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21" ht="18.95" customHeight="1" thickBot="1" x14ac:dyDescent="0.25">
      <c r="A54" s="11"/>
      <c r="B54" s="54"/>
      <c r="C54" s="54"/>
      <c r="D54" s="54"/>
      <c r="E54" s="54"/>
      <c r="F54" s="5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1" ht="18.95" customHeight="1" x14ac:dyDescent="0.2">
      <c r="A55" s="43"/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55" t="str">
        <f>T10</f>
        <v>17 Mo Avg</v>
      </c>
    </row>
    <row r="56" spans="1:21" ht="18.95" customHeight="1" x14ac:dyDescent="0.2">
      <c r="A56" s="55" t="s">
        <v>18</v>
      </c>
      <c r="B56" s="55" t="s">
        <v>19</v>
      </c>
      <c r="C56" s="56" t="str">
        <f t="shared" ref="C56:S56" si="13">C11</f>
        <v>December</v>
      </c>
      <c r="D56" s="56" t="str">
        <f t="shared" si="13"/>
        <v>January</v>
      </c>
      <c r="E56" s="56" t="str">
        <f t="shared" si="13"/>
        <v>February</v>
      </c>
      <c r="F56" s="56" t="str">
        <f t="shared" si="13"/>
        <v>March</v>
      </c>
      <c r="G56" s="56" t="str">
        <f t="shared" si="13"/>
        <v>April</v>
      </c>
      <c r="H56" s="56" t="str">
        <f t="shared" si="13"/>
        <v>May</v>
      </c>
      <c r="I56" s="56" t="str">
        <f t="shared" si="13"/>
        <v>June</v>
      </c>
      <c r="J56" s="56" t="str">
        <f t="shared" si="13"/>
        <v>July</v>
      </c>
      <c r="K56" s="56" t="str">
        <f t="shared" si="13"/>
        <v>August</v>
      </c>
      <c r="L56" s="56" t="str">
        <f t="shared" si="13"/>
        <v>September</v>
      </c>
      <c r="M56" s="56" t="str">
        <f t="shared" si="13"/>
        <v>October</v>
      </c>
      <c r="N56" s="56" t="str">
        <f t="shared" si="13"/>
        <v>November</v>
      </c>
      <c r="O56" s="56" t="str">
        <f t="shared" si="13"/>
        <v>December</v>
      </c>
      <c r="P56" s="56" t="str">
        <f t="shared" si="13"/>
        <v>January</v>
      </c>
      <c r="Q56" s="56" t="str">
        <f t="shared" si="13"/>
        <v>February</v>
      </c>
      <c r="R56" s="56" t="str">
        <f t="shared" si="13"/>
        <v>March</v>
      </c>
      <c r="S56" s="56" t="str">
        <f t="shared" si="13"/>
        <v>April</v>
      </c>
      <c r="T56" s="56" t="str">
        <f>T11</f>
        <v>December 2017 -</v>
      </c>
    </row>
    <row r="57" spans="1:21" ht="13.5" thickBot="1" x14ac:dyDescent="0.25">
      <c r="A57" s="57" t="s">
        <v>33</v>
      </c>
      <c r="B57" s="57"/>
      <c r="C57" s="58">
        <f t="shared" ref="C57:S57" si="14">C12</f>
        <v>2017</v>
      </c>
      <c r="D57" s="58">
        <f t="shared" si="14"/>
        <v>2018</v>
      </c>
      <c r="E57" s="58">
        <f t="shared" si="14"/>
        <v>2018</v>
      </c>
      <c r="F57" s="58">
        <f t="shared" si="14"/>
        <v>2018</v>
      </c>
      <c r="G57" s="58">
        <f t="shared" si="14"/>
        <v>2018</v>
      </c>
      <c r="H57" s="58">
        <f t="shared" si="14"/>
        <v>2018</v>
      </c>
      <c r="I57" s="58">
        <f t="shared" si="14"/>
        <v>2018</v>
      </c>
      <c r="J57" s="58">
        <f t="shared" si="14"/>
        <v>2018</v>
      </c>
      <c r="K57" s="58">
        <f t="shared" si="14"/>
        <v>2018</v>
      </c>
      <c r="L57" s="58">
        <f t="shared" si="14"/>
        <v>2018</v>
      </c>
      <c r="M57" s="58">
        <f t="shared" si="14"/>
        <v>2018</v>
      </c>
      <c r="N57" s="58">
        <f t="shared" si="14"/>
        <v>2018</v>
      </c>
      <c r="O57" s="58">
        <f t="shared" si="14"/>
        <v>2018</v>
      </c>
      <c r="P57" s="58">
        <f t="shared" si="14"/>
        <v>2019</v>
      </c>
      <c r="Q57" s="58">
        <f t="shared" si="14"/>
        <v>2019</v>
      </c>
      <c r="R57" s="58">
        <f t="shared" si="14"/>
        <v>2019</v>
      </c>
      <c r="S57" s="58">
        <f t="shared" si="14"/>
        <v>2019</v>
      </c>
      <c r="T57" s="58" t="str">
        <f>T12</f>
        <v>April 2019</v>
      </c>
    </row>
    <row r="58" spans="1:21" x14ac:dyDescent="0.2">
      <c r="A58" s="43"/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1" x14ac:dyDescent="0.2">
      <c r="A59" s="42">
        <f>A44+1</f>
        <v>27</v>
      </c>
      <c r="B59" s="5" t="s">
        <v>61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1" x14ac:dyDescent="0.2">
      <c r="A60" s="42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1" x14ac:dyDescent="0.2">
      <c r="A61" s="42">
        <f>A59+1</f>
        <v>28</v>
      </c>
      <c r="B61" s="5" t="s">
        <v>62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1" x14ac:dyDescent="0.2">
      <c r="A62" s="42">
        <f>A61+1</f>
        <v>29</v>
      </c>
      <c r="B62" s="5" t="s">
        <v>63</v>
      </c>
      <c r="C62" s="6">
        <v>308139977.56</v>
      </c>
      <c r="D62" s="6">
        <v>308139977.56</v>
      </c>
      <c r="E62" s="6">
        <v>308139977.56</v>
      </c>
      <c r="F62" s="6">
        <v>308139977.56</v>
      </c>
      <c r="G62" s="6">
        <v>308139977.56</v>
      </c>
      <c r="H62" s="6">
        <v>308139977.56</v>
      </c>
      <c r="I62" s="6">
        <v>308139977.56</v>
      </c>
      <c r="J62" s="6">
        <v>308139977.56</v>
      </c>
      <c r="K62" s="6">
        <v>308139977.56</v>
      </c>
      <c r="L62" s="6">
        <v>308139977.56</v>
      </c>
      <c r="M62" s="6">
        <v>308139977.56</v>
      </c>
      <c r="N62" s="6">
        <v>308139977.56</v>
      </c>
      <c r="O62" s="6">
        <v>308139977.56</v>
      </c>
      <c r="P62" s="6">
        <v>308139977.56</v>
      </c>
      <c r="Q62" s="6">
        <v>308139977.56</v>
      </c>
      <c r="R62" s="6">
        <v>308139977.56</v>
      </c>
      <c r="S62" s="6">
        <v>308139977.56</v>
      </c>
      <c r="T62" s="6">
        <f>SUM(C62:S62)/17</f>
        <v>308139977.56000006</v>
      </c>
    </row>
    <row r="63" spans="1:21" x14ac:dyDescent="0.2">
      <c r="A63" s="42">
        <f t="shared" ref="A63:A67" si="15">A62+1</f>
        <v>30</v>
      </c>
      <c r="B63" s="5" t="s">
        <v>64</v>
      </c>
      <c r="C63" s="7">
        <v>-321288.87</v>
      </c>
      <c r="D63" s="7">
        <v>-321288.87</v>
      </c>
      <c r="E63" s="7">
        <v>-321288.87</v>
      </c>
      <c r="F63" s="7">
        <v>-321288.87</v>
      </c>
      <c r="G63" s="7">
        <v>-321288.87</v>
      </c>
      <c r="H63" s="7">
        <v>-321288.87</v>
      </c>
      <c r="I63" s="7">
        <v>-321288.87</v>
      </c>
      <c r="J63" s="7">
        <v>-321288.87</v>
      </c>
      <c r="K63" s="7">
        <v>-321288.87</v>
      </c>
      <c r="L63" s="7">
        <v>-321288.87</v>
      </c>
      <c r="M63" s="7">
        <v>-321288.87</v>
      </c>
      <c r="N63" s="7">
        <v>-321288.87</v>
      </c>
      <c r="O63" s="7">
        <v>-321288.87</v>
      </c>
      <c r="P63" s="7">
        <v>-321288.87</v>
      </c>
      <c r="Q63" s="7">
        <v>-321288.87</v>
      </c>
      <c r="R63" s="7">
        <v>-321288.87</v>
      </c>
      <c r="S63" s="7">
        <v>-321288.87</v>
      </c>
      <c r="T63" s="7">
        <f t="shared" ref="T63:T66" si="16">SUM(C63:S63)/17</f>
        <v>-321288.87000000005</v>
      </c>
    </row>
    <row r="64" spans="1:21" x14ac:dyDescent="0.2">
      <c r="A64" s="42">
        <f t="shared" si="15"/>
        <v>31</v>
      </c>
      <c r="B64" s="5" t="s">
        <v>65</v>
      </c>
      <c r="C64" s="8">
        <v>583858083</v>
      </c>
      <c r="D64" s="8">
        <v>583858083</v>
      </c>
      <c r="E64" s="8">
        <v>583858083</v>
      </c>
      <c r="F64" s="8">
        <v>583858083</v>
      </c>
      <c r="G64" s="8">
        <v>583858083</v>
      </c>
      <c r="H64" s="8">
        <v>583858083</v>
      </c>
      <c r="I64" s="8">
        <v>657354611.39966607</v>
      </c>
      <c r="J64" s="8">
        <v>657354611.39966607</v>
      </c>
      <c r="K64" s="8">
        <v>657354611.39966607</v>
      </c>
      <c r="L64" s="8">
        <v>657354611.39966607</v>
      </c>
      <c r="M64" s="8">
        <v>657354611.39966607</v>
      </c>
      <c r="N64" s="8">
        <v>657354611.39966607</v>
      </c>
      <c r="O64" s="8">
        <v>704022591.60130095</v>
      </c>
      <c r="P64" s="8">
        <v>704022591.60130095</v>
      </c>
      <c r="Q64" s="8">
        <v>704022591.60130095</v>
      </c>
      <c r="R64" s="8">
        <v>704022591.60130095</v>
      </c>
      <c r="S64" s="8">
        <v>704022591.60130095</v>
      </c>
      <c r="T64" s="8">
        <f t="shared" si="16"/>
        <v>645140536.72967649</v>
      </c>
    </row>
    <row r="65" spans="1:20" x14ac:dyDescent="0.2">
      <c r="A65" s="42">
        <f t="shared" si="15"/>
        <v>32</v>
      </c>
      <c r="B65" s="5" t="s">
        <v>66</v>
      </c>
      <c r="C65" s="8">
        <v>1852726063.91031</v>
      </c>
      <c r="D65" s="8">
        <v>1886297670.2859199</v>
      </c>
      <c r="E65" s="8">
        <v>1914183630.6798902</v>
      </c>
      <c r="F65" s="8">
        <v>1884076741.1570001</v>
      </c>
      <c r="G65" s="8">
        <v>1893856238.6389902</v>
      </c>
      <c r="H65" s="8">
        <v>1909686679.7275798</v>
      </c>
      <c r="I65" s="8">
        <v>1880745803.44875</v>
      </c>
      <c r="J65" s="8">
        <v>1907858246.8931701</v>
      </c>
      <c r="K65" s="8">
        <v>1935522168.73298</v>
      </c>
      <c r="L65" s="8">
        <v>1907486505.3043401</v>
      </c>
      <c r="M65" s="8">
        <v>1918131901.2388301</v>
      </c>
      <c r="N65" s="8">
        <v>1936895975.4999001</v>
      </c>
      <c r="O65" s="8">
        <v>1919046252.0592599</v>
      </c>
      <c r="P65" s="8">
        <v>1952294088.19082</v>
      </c>
      <c r="Q65" s="8">
        <v>1978321009.3428299</v>
      </c>
      <c r="R65" s="8">
        <v>1931636684.30546</v>
      </c>
      <c r="S65" s="8">
        <v>1941522939.9514601</v>
      </c>
      <c r="T65" s="8">
        <f t="shared" si="16"/>
        <v>1914722858.7863231</v>
      </c>
    </row>
    <row r="66" spans="1:20" x14ac:dyDescent="0.2">
      <c r="A66" s="42">
        <f t="shared" si="15"/>
        <v>33</v>
      </c>
      <c r="B66" s="5" t="s">
        <v>67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f t="shared" si="16"/>
        <v>0</v>
      </c>
    </row>
    <row r="67" spans="1:20" x14ac:dyDescent="0.2">
      <c r="A67" s="42">
        <f t="shared" si="15"/>
        <v>34</v>
      </c>
      <c r="B67" s="5" t="s">
        <v>68</v>
      </c>
      <c r="C67" s="52">
        <f>SUM(C62:C66)</f>
        <v>2744402835.6003103</v>
      </c>
      <c r="D67" s="52">
        <f t="shared" ref="D67:S67" si="17">SUM(D62:D66)</f>
        <v>2777974441.9759197</v>
      </c>
      <c r="E67" s="52">
        <f t="shared" si="17"/>
        <v>2805860402.3698902</v>
      </c>
      <c r="F67" s="52">
        <f t="shared" si="17"/>
        <v>2775753512.8470001</v>
      </c>
      <c r="G67" s="52">
        <f t="shared" si="17"/>
        <v>2785533010.32899</v>
      </c>
      <c r="H67" s="52">
        <f t="shared" si="17"/>
        <v>2801363451.4175797</v>
      </c>
      <c r="I67" s="52">
        <f t="shared" si="17"/>
        <v>2845919103.5384159</v>
      </c>
      <c r="J67" s="52">
        <f t="shared" si="17"/>
        <v>2873031546.9828362</v>
      </c>
      <c r="K67" s="52">
        <f t="shared" si="17"/>
        <v>2900695468.8226461</v>
      </c>
      <c r="L67" s="52">
        <f t="shared" si="17"/>
        <v>2872659805.3940063</v>
      </c>
      <c r="M67" s="52">
        <f t="shared" si="17"/>
        <v>2883305201.328496</v>
      </c>
      <c r="N67" s="52">
        <f t="shared" si="17"/>
        <v>2902069275.5895662</v>
      </c>
      <c r="O67" s="52">
        <f t="shared" si="17"/>
        <v>2930887532.3505611</v>
      </c>
      <c r="P67" s="52">
        <f t="shared" si="17"/>
        <v>2964135368.482121</v>
      </c>
      <c r="Q67" s="52">
        <f t="shared" si="17"/>
        <v>2990162289.634131</v>
      </c>
      <c r="R67" s="52">
        <f t="shared" si="17"/>
        <v>2943477964.5967607</v>
      </c>
      <c r="S67" s="52">
        <f t="shared" si="17"/>
        <v>2953364220.2427611</v>
      </c>
      <c r="T67" s="52">
        <f t="shared" ref="T67" si="18">SUM(T62:T66)</f>
        <v>2867682084.2059994</v>
      </c>
    </row>
    <row r="68" spans="1:20" x14ac:dyDescent="0.2">
      <c r="A68" s="42"/>
      <c r="B68" s="5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">
      <c r="A69" s="42">
        <f>A67+1</f>
        <v>35</v>
      </c>
      <c r="B69" s="5" t="s">
        <v>69</v>
      </c>
      <c r="C69" s="59">
        <v>2342209368.1500001</v>
      </c>
      <c r="D69" s="59">
        <v>2342255116.1199999</v>
      </c>
      <c r="E69" s="59">
        <v>2342296436.8400002</v>
      </c>
      <c r="F69" s="59">
        <v>2342342184.79</v>
      </c>
      <c r="G69" s="59">
        <v>2342386457</v>
      </c>
      <c r="H69" s="59">
        <v>2342432204.9500003</v>
      </c>
      <c r="I69" s="59">
        <v>2342476477.1599998</v>
      </c>
      <c r="J69" s="59">
        <v>2342522225.0999999</v>
      </c>
      <c r="K69" s="59">
        <v>2342567973.0600004</v>
      </c>
      <c r="L69" s="59">
        <v>2342612245.27</v>
      </c>
      <c r="M69" s="59">
        <v>2342657993.1999998</v>
      </c>
      <c r="N69" s="59">
        <v>2342702265.4400001</v>
      </c>
      <c r="O69" s="59">
        <v>2342748013.3699999</v>
      </c>
      <c r="P69" s="59">
        <v>2342793761.3299999</v>
      </c>
      <c r="Q69" s="59">
        <v>2342835082.0499997</v>
      </c>
      <c r="R69" s="59">
        <v>2342880830.0100002</v>
      </c>
      <c r="S69" s="59">
        <v>2342925102.21</v>
      </c>
      <c r="T69" s="59">
        <f t="shared" ref="T69" si="19">SUM(C69:S69)/17</f>
        <v>2342567278.5911765</v>
      </c>
    </row>
    <row r="70" spans="1:20" x14ac:dyDescent="0.2">
      <c r="A70" s="42"/>
      <c r="B70" s="5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">
      <c r="A71" s="42">
        <f>A69+1</f>
        <v>36</v>
      </c>
      <c r="B71" s="5" t="s">
        <v>70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">
      <c r="A72" s="42">
        <f>A71+1</f>
        <v>37</v>
      </c>
      <c r="B72" s="5" t="s">
        <v>71</v>
      </c>
      <c r="C72" s="6">
        <v>88757433.366715804</v>
      </c>
      <c r="D72" s="6">
        <v>115284207.220256</v>
      </c>
      <c r="E72" s="6">
        <v>80223955.813872293</v>
      </c>
      <c r="F72" s="6">
        <v>121132941.17272</v>
      </c>
      <c r="G72" s="6">
        <v>148699046.51727203</v>
      </c>
      <c r="H72" s="6">
        <v>192732522.931575</v>
      </c>
      <c r="I72" s="6">
        <v>181134636.51879099</v>
      </c>
      <c r="J72" s="6">
        <v>171967439.11531898</v>
      </c>
      <c r="K72" s="6">
        <v>158153464.73900297</v>
      </c>
      <c r="L72" s="6">
        <v>204139312.26814499</v>
      </c>
      <c r="M72" s="6">
        <v>234068428.03093299</v>
      </c>
      <c r="N72" s="6">
        <v>265582183.78230301</v>
      </c>
      <c r="O72" s="6">
        <v>256266518.11558402</v>
      </c>
      <c r="P72" s="6">
        <v>232926101.22760201</v>
      </c>
      <c r="Q72" s="6">
        <v>205950274.64023501</v>
      </c>
      <c r="R72" s="6">
        <v>268884001.43616098</v>
      </c>
      <c r="S72" s="6">
        <v>296436768.27561903</v>
      </c>
      <c r="T72" s="6">
        <f t="shared" ref="T72:T79" si="20">SUM(C72:S72)/17</f>
        <v>189549366.77482978</v>
      </c>
    </row>
    <row r="73" spans="1:20" x14ac:dyDescent="0.2">
      <c r="A73" s="42">
        <f t="shared" ref="A73:A80" si="21">A72+1</f>
        <v>38</v>
      </c>
      <c r="B73" s="5" t="s">
        <v>72</v>
      </c>
      <c r="C73" s="8">
        <v>137713327.738157</v>
      </c>
      <c r="D73" s="8">
        <v>128243348.80308099</v>
      </c>
      <c r="E73" s="8">
        <v>126576236.621629</v>
      </c>
      <c r="F73" s="8">
        <v>123250701.16307899</v>
      </c>
      <c r="G73" s="8">
        <v>130732847.131586</v>
      </c>
      <c r="H73" s="8">
        <v>130839724.677753</v>
      </c>
      <c r="I73" s="8">
        <v>127593884.881448</v>
      </c>
      <c r="J73" s="8">
        <v>130173704.916683</v>
      </c>
      <c r="K73" s="8">
        <v>133904012.72859702</v>
      </c>
      <c r="L73" s="8">
        <v>132884177.786393</v>
      </c>
      <c r="M73" s="8">
        <v>132300981.182188</v>
      </c>
      <c r="N73" s="8">
        <v>124075862.106309</v>
      </c>
      <c r="O73" s="8">
        <v>127287515.08256701</v>
      </c>
      <c r="P73" s="8">
        <v>122457736.99543799</v>
      </c>
      <c r="Q73" s="8">
        <v>126856225.736047</v>
      </c>
      <c r="R73" s="8">
        <v>118950533.588916</v>
      </c>
      <c r="S73" s="8">
        <v>123274376.022385</v>
      </c>
      <c r="T73" s="8">
        <f t="shared" si="20"/>
        <v>128065599.83307387</v>
      </c>
    </row>
    <row r="74" spans="1:20" x14ac:dyDescent="0.2">
      <c r="A74" s="42">
        <f t="shared" si="21"/>
        <v>39</v>
      </c>
      <c r="B74" s="5" t="s">
        <v>73</v>
      </c>
      <c r="C74" s="8">
        <v>47030503.129999995</v>
      </c>
      <c r="D74" s="8">
        <v>47139749.731561601</v>
      </c>
      <c r="E74" s="8">
        <v>46098933.231561601</v>
      </c>
      <c r="F74" s="8">
        <v>46049678.827195399</v>
      </c>
      <c r="G74" s="8">
        <v>43407853.6315616</v>
      </c>
      <c r="H74" s="8">
        <v>43114044.231561601</v>
      </c>
      <c r="I74" s="8">
        <v>43829917.127195396</v>
      </c>
      <c r="J74" s="8">
        <v>43085055.331561595</v>
      </c>
      <c r="K74" s="8">
        <v>43143880.6315616</v>
      </c>
      <c r="L74" s="8">
        <v>44734951.227195404</v>
      </c>
      <c r="M74" s="8">
        <v>44490094.231561601</v>
      </c>
      <c r="N74" s="8">
        <v>44693950.831561595</v>
      </c>
      <c r="O74" s="8">
        <v>48103554.027195401</v>
      </c>
      <c r="P74" s="8">
        <v>47975903.1315616</v>
      </c>
      <c r="Q74" s="8">
        <v>46973303.331561595</v>
      </c>
      <c r="R74" s="8">
        <v>47925456.173044302</v>
      </c>
      <c r="S74" s="8">
        <v>44886165.031561598</v>
      </c>
      <c r="T74" s="8">
        <f t="shared" si="20"/>
        <v>45451940.815235503</v>
      </c>
    </row>
    <row r="75" spans="1:20" x14ac:dyDescent="0.2">
      <c r="A75" s="42">
        <f t="shared" si="21"/>
        <v>40</v>
      </c>
      <c r="B75" s="5" t="s">
        <v>74</v>
      </c>
      <c r="C75" s="8">
        <v>30120478.760000002</v>
      </c>
      <c r="D75" s="8">
        <v>30120478.760000002</v>
      </c>
      <c r="E75" s="8">
        <v>30120478.760000002</v>
      </c>
      <c r="F75" s="8">
        <v>30120478.760000002</v>
      </c>
      <c r="G75" s="8">
        <v>30120478.760000002</v>
      </c>
      <c r="H75" s="8">
        <v>30120478.760000002</v>
      </c>
      <c r="I75" s="8">
        <v>30120478.760000002</v>
      </c>
      <c r="J75" s="8">
        <v>30120478.760000002</v>
      </c>
      <c r="K75" s="8">
        <v>30120478.760000002</v>
      </c>
      <c r="L75" s="8">
        <v>30120478.760000002</v>
      </c>
      <c r="M75" s="8">
        <v>30120478.760000002</v>
      </c>
      <c r="N75" s="8">
        <v>30120478.760000002</v>
      </c>
      <c r="O75" s="8">
        <v>30120478.760000002</v>
      </c>
      <c r="P75" s="8">
        <v>30120478.760000002</v>
      </c>
      <c r="Q75" s="8">
        <v>30120478.760000002</v>
      </c>
      <c r="R75" s="8">
        <v>30120478.760000002</v>
      </c>
      <c r="S75" s="8">
        <v>30120478.760000002</v>
      </c>
      <c r="T75" s="8">
        <f t="shared" si="20"/>
        <v>30120478.759999994</v>
      </c>
    </row>
    <row r="76" spans="1:20" x14ac:dyDescent="0.2">
      <c r="A76" s="42">
        <f t="shared" si="21"/>
        <v>41</v>
      </c>
      <c r="B76" s="5" t="s">
        <v>75</v>
      </c>
      <c r="C76" s="8">
        <v>16996170.7248949</v>
      </c>
      <c r="D76" s="8">
        <v>27585372.544013601</v>
      </c>
      <c r="E76" s="8">
        <v>30724521.949781399</v>
      </c>
      <c r="F76" s="8">
        <v>19835292.187010497</v>
      </c>
      <c r="G76" s="8">
        <v>14578753.842608299</v>
      </c>
      <c r="H76" s="8">
        <v>22477280.229727902</v>
      </c>
      <c r="I76" s="8">
        <v>15732968.722728198</v>
      </c>
      <c r="J76" s="8">
        <v>27539344.719655201</v>
      </c>
      <c r="K76" s="8">
        <v>39534387.880263396</v>
      </c>
      <c r="L76" s="8">
        <v>26971597.905994199</v>
      </c>
      <c r="M76" s="8">
        <v>17895783.6659768</v>
      </c>
      <c r="N76" s="8">
        <v>26801610.071200401</v>
      </c>
      <c r="O76" s="8">
        <v>18430561.509463701</v>
      </c>
      <c r="P76" s="8">
        <v>28805437.001933999</v>
      </c>
      <c r="Q76" s="8">
        <v>30675377.3732372</v>
      </c>
      <c r="R76" s="8">
        <v>27347136.711135898</v>
      </c>
      <c r="S76" s="8">
        <v>15704532.9211112</v>
      </c>
      <c r="T76" s="8">
        <f t="shared" si="20"/>
        <v>23978595.880043346</v>
      </c>
    </row>
    <row r="77" spans="1:20" x14ac:dyDescent="0.2">
      <c r="A77" s="42">
        <f t="shared" si="21"/>
        <v>42</v>
      </c>
      <c r="B77" s="5" t="s">
        <v>76</v>
      </c>
      <c r="C77" s="8">
        <v>16057746.064999999</v>
      </c>
      <c r="D77" s="8">
        <v>23456666.106666598</v>
      </c>
      <c r="E77" s="8">
        <v>30703740.314999998</v>
      </c>
      <c r="F77" s="8">
        <v>37598660.356666602</v>
      </c>
      <c r="G77" s="8">
        <v>35403830.398333304</v>
      </c>
      <c r="H77" s="8">
        <v>9467598.4399999995</v>
      </c>
      <c r="I77" s="8">
        <v>16084802.231666598</v>
      </c>
      <c r="J77" s="8">
        <v>23483722.2733333</v>
      </c>
      <c r="K77" s="8">
        <v>30703740.314999998</v>
      </c>
      <c r="L77" s="8">
        <v>37598660.356666602</v>
      </c>
      <c r="M77" s="8">
        <v>35403830.398333304</v>
      </c>
      <c r="N77" s="8">
        <v>9467598.4400000107</v>
      </c>
      <c r="O77" s="8">
        <v>16084802.231666598</v>
      </c>
      <c r="P77" s="8">
        <v>23488553.731666602</v>
      </c>
      <c r="Q77" s="8">
        <v>30703740.314999998</v>
      </c>
      <c r="R77" s="8">
        <v>37603491.814999998</v>
      </c>
      <c r="S77" s="8">
        <v>35413493.314999998</v>
      </c>
      <c r="T77" s="8">
        <f t="shared" si="20"/>
        <v>26395569.24147056</v>
      </c>
    </row>
    <row r="78" spans="1:20" x14ac:dyDescent="0.2">
      <c r="A78" s="42">
        <f t="shared" si="21"/>
        <v>43</v>
      </c>
      <c r="B78" s="5" t="s">
        <v>77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f t="shared" si="20"/>
        <v>0</v>
      </c>
    </row>
    <row r="79" spans="1:20" x14ac:dyDescent="0.2">
      <c r="A79" s="42">
        <f t="shared" si="21"/>
        <v>44</v>
      </c>
      <c r="B79" s="5" t="s">
        <v>78</v>
      </c>
      <c r="C79" s="8">
        <v>23842996.82344</v>
      </c>
      <c r="D79" s="8">
        <v>23810072.877639998</v>
      </c>
      <c r="E79" s="8">
        <v>23777148.931840003</v>
      </c>
      <c r="F79" s="8">
        <v>23179480.270089</v>
      </c>
      <c r="G79" s="8">
        <v>23143718.451488998</v>
      </c>
      <c r="H79" s="8">
        <v>23107956.632888999</v>
      </c>
      <c r="I79" s="8">
        <v>23288157.748689</v>
      </c>
      <c r="J79" s="8">
        <v>23249996.342889</v>
      </c>
      <c r="K79" s="8">
        <v>23211834.937089</v>
      </c>
      <c r="L79" s="8">
        <v>23173673.531289</v>
      </c>
      <c r="M79" s="8">
        <v>23135512.125489</v>
      </c>
      <c r="N79" s="8">
        <v>23097350.719689</v>
      </c>
      <c r="O79" s="8">
        <v>23059189.313889001</v>
      </c>
      <c r="P79" s="8">
        <v>23021027.908089001</v>
      </c>
      <c r="Q79" s="8">
        <v>22982866.502289001</v>
      </c>
      <c r="R79" s="8">
        <v>21712256.907803301</v>
      </c>
      <c r="S79" s="8">
        <v>21674095.502003301</v>
      </c>
      <c r="T79" s="8">
        <f t="shared" si="20"/>
        <v>23086313.854505569</v>
      </c>
    </row>
    <row r="80" spans="1:20" x14ac:dyDescent="0.2">
      <c r="A80" s="42">
        <f t="shared" si="21"/>
        <v>45</v>
      </c>
      <c r="B80" s="5" t="s">
        <v>79</v>
      </c>
      <c r="C80" s="52">
        <f>SUM(C72:C79)</f>
        <v>360518656.6082077</v>
      </c>
      <c r="D80" s="52">
        <f t="shared" ref="D80:S80" si="22">SUM(D72:D79)</f>
        <v>395639896.04321885</v>
      </c>
      <c r="E80" s="52">
        <f t="shared" si="22"/>
        <v>368225015.62368429</v>
      </c>
      <c r="F80" s="52">
        <f t="shared" si="22"/>
        <v>401167232.7367605</v>
      </c>
      <c r="G80" s="52">
        <f t="shared" si="22"/>
        <v>426086528.73285013</v>
      </c>
      <c r="H80" s="52">
        <f t="shared" si="22"/>
        <v>451859605.90350652</v>
      </c>
      <c r="I80" s="52">
        <f t="shared" si="22"/>
        <v>437784845.99051821</v>
      </c>
      <c r="J80" s="52">
        <f t="shared" si="22"/>
        <v>449619741.45944107</v>
      </c>
      <c r="K80" s="52">
        <f t="shared" si="22"/>
        <v>458771799.99151397</v>
      </c>
      <c r="L80" s="52">
        <f t="shared" si="22"/>
        <v>499622851.83568317</v>
      </c>
      <c r="M80" s="52">
        <f t="shared" si="22"/>
        <v>517415108.39448172</v>
      </c>
      <c r="N80" s="52">
        <f t="shared" si="22"/>
        <v>523839034.71106297</v>
      </c>
      <c r="O80" s="52">
        <f t="shared" si="22"/>
        <v>519352619.04036576</v>
      </c>
      <c r="P80" s="52">
        <f t="shared" si="22"/>
        <v>508795238.75629115</v>
      </c>
      <c r="Q80" s="52">
        <f t="shared" si="22"/>
        <v>494262266.65836972</v>
      </c>
      <c r="R80" s="52">
        <f t="shared" si="22"/>
        <v>552543355.39206052</v>
      </c>
      <c r="S80" s="52">
        <f t="shared" si="22"/>
        <v>567509909.82768023</v>
      </c>
      <c r="T80" s="52">
        <f t="shared" ref="T80" si="23">SUM(T72:T79)</f>
        <v>466647865.15915859</v>
      </c>
    </row>
    <row r="81" spans="1:20" x14ac:dyDescent="0.2">
      <c r="A81" s="42"/>
      <c r="B81" s="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">
      <c r="A82" s="42">
        <f>A80+1</f>
        <v>46</v>
      </c>
      <c r="B82" s="5" t="s">
        <v>80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">
      <c r="A83" s="42">
        <f>A82+1</f>
        <v>47</v>
      </c>
      <c r="B83" s="5" t="s">
        <v>81</v>
      </c>
      <c r="C83" s="6">
        <v>948955782.71977305</v>
      </c>
      <c r="D83" s="6">
        <v>948999759.80266905</v>
      </c>
      <c r="E83" s="6">
        <v>949043736.885566</v>
      </c>
      <c r="F83" s="6">
        <v>967177975.55041695</v>
      </c>
      <c r="G83" s="6">
        <v>967221952.63331306</v>
      </c>
      <c r="H83" s="6">
        <v>967265929.71621001</v>
      </c>
      <c r="I83" s="6">
        <v>985400168.38106</v>
      </c>
      <c r="J83" s="6">
        <v>985444145.46395695</v>
      </c>
      <c r="K83" s="6">
        <v>985488122.54685402</v>
      </c>
      <c r="L83" s="6">
        <v>1003622361.2117</v>
      </c>
      <c r="M83" s="6">
        <v>1003666338.2946</v>
      </c>
      <c r="N83" s="6">
        <v>1003710315.37749</v>
      </c>
      <c r="O83" s="6">
        <v>1021844554.04234</v>
      </c>
      <c r="P83" s="6">
        <v>1021888531.1252401</v>
      </c>
      <c r="Q83" s="6">
        <v>1021932508.20814</v>
      </c>
      <c r="R83" s="6">
        <v>1032854081.73571</v>
      </c>
      <c r="S83" s="6">
        <v>1032898058.81189</v>
      </c>
      <c r="T83" s="6">
        <f t="shared" ref="T83:T90" si="24">SUM(C83:S83)/17</f>
        <v>991024371.91217208</v>
      </c>
    </row>
    <row r="84" spans="1:20" x14ac:dyDescent="0.2">
      <c r="A84" s="42">
        <f t="shared" ref="A84:A91" si="25">A83+1</f>
        <v>48</v>
      </c>
      <c r="B84" s="5" t="s">
        <v>82</v>
      </c>
      <c r="C84" s="8">
        <v>93847405.315593109</v>
      </c>
      <c r="D84" s="8">
        <v>93680149.564124107</v>
      </c>
      <c r="E84" s="8">
        <v>93512893.812655196</v>
      </c>
      <c r="F84" s="8">
        <v>93345638.061186194</v>
      </c>
      <c r="G84" s="8">
        <v>93178382.309717298</v>
      </c>
      <c r="H84" s="8">
        <v>93011126.558248296</v>
      </c>
      <c r="I84" s="8">
        <v>92843870.8067794</v>
      </c>
      <c r="J84" s="8">
        <v>92676615.055310398</v>
      </c>
      <c r="K84" s="8">
        <v>92509359.303841501</v>
      </c>
      <c r="L84" s="8">
        <v>92342103.5523725</v>
      </c>
      <c r="M84" s="8">
        <v>92174847.800903603</v>
      </c>
      <c r="N84" s="8">
        <v>92007592.049434602</v>
      </c>
      <c r="O84" s="8">
        <v>91840336.29796569</v>
      </c>
      <c r="P84" s="8">
        <v>91673080.546496704</v>
      </c>
      <c r="Q84" s="8">
        <v>91505824.795027703</v>
      </c>
      <c r="R84" s="8">
        <v>91338569.043558806</v>
      </c>
      <c r="S84" s="8">
        <v>91171313.292089805</v>
      </c>
      <c r="T84" s="8">
        <f t="shared" si="24"/>
        <v>92509359.303841457</v>
      </c>
    </row>
    <row r="85" spans="1:20" x14ac:dyDescent="0.2">
      <c r="A85" s="42">
        <f t="shared" si="25"/>
        <v>49</v>
      </c>
      <c r="B85" s="5" t="s">
        <v>83</v>
      </c>
      <c r="C85" s="8">
        <v>740195509.116768</v>
      </c>
      <c r="D85" s="8">
        <v>744961071.002841</v>
      </c>
      <c r="E85" s="8">
        <v>749459180.67872608</v>
      </c>
      <c r="F85" s="8">
        <v>749640255.39446199</v>
      </c>
      <c r="G85" s="8">
        <v>750095477.34420395</v>
      </c>
      <c r="H85" s="8">
        <v>751371940.95638299</v>
      </c>
      <c r="I85" s="8">
        <v>745653463.6674341</v>
      </c>
      <c r="J85" s="8">
        <v>743521677.41610706</v>
      </c>
      <c r="K85" s="8">
        <v>742031508.67058003</v>
      </c>
      <c r="L85" s="8">
        <v>738423921.52953196</v>
      </c>
      <c r="M85" s="8">
        <v>737124829.96663606</v>
      </c>
      <c r="N85" s="8">
        <v>736208862.77550602</v>
      </c>
      <c r="O85" s="8">
        <v>730603262.93991601</v>
      </c>
      <c r="P85" s="8">
        <v>728237981.27258003</v>
      </c>
      <c r="Q85" s="8">
        <v>726775024.91279602</v>
      </c>
      <c r="R85" s="8">
        <v>722455257.567716</v>
      </c>
      <c r="S85" s="8">
        <v>721681526.16744804</v>
      </c>
      <c r="T85" s="8">
        <f t="shared" si="24"/>
        <v>738731808.90468442</v>
      </c>
    </row>
    <row r="86" spans="1:20" x14ac:dyDescent="0.2">
      <c r="A86" s="42">
        <f t="shared" si="25"/>
        <v>50</v>
      </c>
      <c r="B86" s="5" t="s">
        <v>84</v>
      </c>
      <c r="C86" s="8">
        <v>662563.65999999898</v>
      </c>
      <c r="D86" s="8">
        <v>662563.65999999898</v>
      </c>
      <c r="E86" s="8">
        <v>662563.65999999898</v>
      </c>
      <c r="F86" s="8">
        <v>662563.65999999898</v>
      </c>
      <c r="G86" s="8">
        <v>662563.65999999898</v>
      </c>
      <c r="H86" s="8">
        <v>662563.65999999898</v>
      </c>
      <c r="I86" s="8">
        <v>662563.65999999898</v>
      </c>
      <c r="J86" s="8">
        <v>662563.65999999898</v>
      </c>
      <c r="K86" s="8">
        <v>662563.65999999898</v>
      </c>
      <c r="L86" s="8">
        <v>662563.65999999898</v>
      </c>
      <c r="M86" s="8">
        <v>662563.65999999898</v>
      </c>
      <c r="N86" s="8">
        <v>662563.65999999898</v>
      </c>
      <c r="O86" s="8">
        <v>662563.65999999898</v>
      </c>
      <c r="P86" s="8">
        <v>662563.65999999898</v>
      </c>
      <c r="Q86" s="8">
        <v>662563.65999999898</v>
      </c>
      <c r="R86" s="8">
        <v>662563.65999999898</v>
      </c>
      <c r="S86" s="8">
        <v>662563.65999999898</v>
      </c>
      <c r="T86" s="8">
        <f t="shared" si="24"/>
        <v>662563.65999999898</v>
      </c>
    </row>
    <row r="87" spans="1:20" x14ac:dyDescent="0.2">
      <c r="A87" s="42">
        <f t="shared" si="25"/>
        <v>51</v>
      </c>
      <c r="B87" s="5" t="s">
        <v>85</v>
      </c>
      <c r="C87" s="8">
        <v>220214855.88</v>
      </c>
      <c r="D87" s="8">
        <v>217953174.34999999</v>
      </c>
      <c r="E87" s="8">
        <v>216584893.22</v>
      </c>
      <c r="F87" s="8">
        <v>214593026.38</v>
      </c>
      <c r="G87" s="8">
        <v>211709908.69</v>
      </c>
      <c r="H87" s="8">
        <v>207010569.56</v>
      </c>
      <c r="I87" s="8">
        <v>202818673.84</v>
      </c>
      <c r="J87" s="8">
        <v>198375250.99000001</v>
      </c>
      <c r="K87" s="8">
        <v>193560315.66</v>
      </c>
      <c r="L87" s="8">
        <v>188973563.15000001</v>
      </c>
      <c r="M87" s="8">
        <v>184589007.90000001</v>
      </c>
      <c r="N87" s="8">
        <v>181933985.28</v>
      </c>
      <c r="O87" s="8">
        <v>180029030.28</v>
      </c>
      <c r="P87" s="8">
        <v>178544375.85000002</v>
      </c>
      <c r="Q87" s="8">
        <v>176912725.18000001</v>
      </c>
      <c r="R87" s="8">
        <v>174579491.48999998</v>
      </c>
      <c r="S87" s="8">
        <v>171384327.56</v>
      </c>
      <c r="T87" s="8">
        <f t="shared" si="24"/>
        <v>195280422.07411763</v>
      </c>
    </row>
    <row r="88" spans="1:20" x14ac:dyDescent="0.2">
      <c r="A88" s="42">
        <f t="shared" si="25"/>
        <v>52</v>
      </c>
      <c r="B88" s="5" t="s">
        <v>86</v>
      </c>
      <c r="C88" s="8">
        <v>1593730.51</v>
      </c>
      <c r="D88" s="8">
        <v>1593730.51</v>
      </c>
      <c r="E88" s="8">
        <v>1593730.51</v>
      </c>
      <c r="F88" s="8">
        <v>1593730.51</v>
      </c>
      <c r="G88" s="8">
        <v>1593730.51</v>
      </c>
      <c r="H88" s="8">
        <v>1593730.51</v>
      </c>
      <c r="I88" s="8">
        <v>1593730.51</v>
      </c>
      <c r="J88" s="8">
        <v>1593730.51</v>
      </c>
      <c r="K88" s="8">
        <v>1593730.51</v>
      </c>
      <c r="L88" s="8">
        <v>1593730.51</v>
      </c>
      <c r="M88" s="8">
        <v>1593730.51</v>
      </c>
      <c r="N88" s="8">
        <v>1593730.51</v>
      </c>
      <c r="O88" s="8">
        <v>1593730.51</v>
      </c>
      <c r="P88" s="8">
        <v>1593730.51</v>
      </c>
      <c r="Q88" s="8">
        <v>1593730.51</v>
      </c>
      <c r="R88" s="8">
        <v>1593730.51</v>
      </c>
      <c r="S88" s="8">
        <v>1593730.51</v>
      </c>
      <c r="T88" s="8">
        <f t="shared" si="24"/>
        <v>1593730.5100000005</v>
      </c>
    </row>
    <row r="89" spans="1:20" x14ac:dyDescent="0.2">
      <c r="A89" s="42">
        <f t="shared" si="25"/>
        <v>53</v>
      </c>
      <c r="B89" s="5" t="s">
        <v>87</v>
      </c>
      <c r="C89" s="8">
        <v>3444940.96</v>
      </c>
      <c r="D89" s="8">
        <v>3444940.96</v>
      </c>
      <c r="E89" s="8">
        <v>3444940.96</v>
      </c>
      <c r="F89" s="8">
        <v>3444940.96</v>
      </c>
      <c r="G89" s="8">
        <v>3444940.96</v>
      </c>
      <c r="H89" s="8">
        <v>3444940.96</v>
      </c>
      <c r="I89" s="8">
        <v>3444940.96</v>
      </c>
      <c r="J89" s="8">
        <v>3444940.96</v>
      </c>
      <c r="K89" s="8">
        <v>3444940.96</v>
      </c>
      <c r="L89" s="8">
        <v>3444940.96</v>
      </c>
      <c r="M89" s="8">
        <v>3444940.96</v>
      </c>
      <c r="N89" s="8">
        <v>3444940.96</v>
      </c>
      <c r="O89" s="8">
        <v>3444940.96</v>
      </c>
      <c r="P89" s="8">
        <v>3444940.96</v>
      </c>
      <c r="Q89" s="8">
        <v>3444940.96</v>
      </c>
      <c r="R89" s="8">
        <v>3444940.96</v>
      </c>
      <c r="S89" s="8">
        <v>3444940.96</v>
      </c>
      <c r="T89" s="8">
        <f t="shared" si="24"/>
        <v>3444940.9600000004</v>
      </c>
    </row>
    <row r="90" spans="1:20" x14ac:dyDescent="0.2">
      <c r="A90" s="42">
        <f t="shared" si="25"/>
        <v>54</v>
      </c>
      <c r="B90" s="5" t="s">
        <v>88</v>
      </c>
      <c r="C90" s="8">
        <v>74382915.359999895</v>
      </c>
      <c r="D90" s="8">
        <v>28138482.693333298</v>
      </c>
      <c r="E90" s="8">
        <v>27894050.0266666</v>
      </c>
      <c r="F90" s="8">
        <v>26383275.609999899</v>
      </c>
      <c r="G90" s="8">
        <v>26138842.943333302</v>
      </c>
      <c r="H90" s="8">
        <v>25894410.2766666</v>
      </c>
      <c r="I90" s="8">
        <v>21375635.859999899</v>
      </c>
      <c r="J90" s="8">
        <v>21131203.193333298</v>
      </c>
      <c r="K90" s="8">
        <v>20886770.5266666</v>
      </c>
      <c r="L90" s="8">
        <v>19375996.109999899</v>
      </c>
      <c r="M90" s="8">
        <v>19131563.443333298</v>
      </c>
      <c r="N90" s="8">
        <v>18887130.7766666</v>
      </c>
      <c r="O90" s="8">
        <v>17376356.360000003</v>
      </c>
      <c r="P90" s="8">
        <v>14691044.7766666</v>
      </c>
      <c r="Q90" s="8">
        <v>14398512.1933333</v>
      </c>
      <c r="R90" s="8">
        <v>12800579.359999899</v>
      </c>
      <c r="S90" s="8">
        <v>12508046.7766666</v>
      </c>
      <c r="T90" s="8">
        <f t="shared" si="24"/>
        <v>23611459.781568561</v>
      </c>
    </row>
    <row r="91" spans="1:20" x14ac:dyDescent="0.2">
      <c r="A91" s="42">
        <f t="shared" si="25"/>
        <v>55</v>
      </c>
      <c r="B91" s="5" t="s">
        <v>89</v>
      </c>
      <c r="C91" s="52">
        <f>SUM(C83:C90)</f>
        <v>2083297703.5221343</v>
      </c>
      <c r="D91" s="52">
        <f t="shared" ref="D91:T91" si="26">SUM(D83:D90)</f>
        <v>2039433872.5429676</v>
      </c>
      <c r="E91" s="52">
        <f t="shared" si="26"/>
        <v>2042195989.7536142</v>
      </c>
      <c r="F91" s="52">
        <f t="shared" si="26"/>
        <v>2056841406.1260653</v>
      </c>
      <c r="G91" s="52">
        <f t="shared" si="26"/>
        <v>2054045799.0505679</v>
      </c>
      <c r="H91" s="52">
        <f t="shared" si="26"/>
        <v>2050255212.1975079</v>
      </c>
      <c r="I91" s="52">
        <f t="shared" si="26"/>
        <v>2053793047.6852736</v>
      </c>
      <c r="J91" s="52">
        <f t="shared" si="26"/>
        <v>2046850127.2487078</v>
      </c>
      <c r="K91" s="52">
        <f t="shared" si="26"/>
        <v>2040177311.8379424</v>
      </c>
      <c r="L91" s="52">
        <f t="shared" si="26"/>
        <v>2048439180.6836045</v>
      </c>
      <c r="M91" s="52">
        <f t="shared" si="26"/>
        <v>2042387822.5354731</v>
      </c>
      <c r="N91" s="52">
        <f t="shared" si="26"/>
        <v>2038449121.3890975</v>
      </c>
      <c r="O91" s="52">
        <f t="shared" si="26"/>
        <v>2047394775.0502219</v>
      </c>
      <c r="P91" s="52">
        <f t="shared" si="26"/>
        <v>2040736248.7009838</v>
      </c>
      <c r="Q91" s="52">
        <f t="shared" si="26"/>
        <v>2037225830.4192972</v>
      </c>
      <c r="R91" s="52">
        <f t="shared" si="26"/>
        <v>2039729214.3269849</v>
      </c>
      <c r="S91" s="52">
        <f t="shared" si="26"/>
        <v>2035344507.7380946</v>
      </c>
      <c r="T91" s="52">
        <f t="shared" si="26"/>
        <v>2046858657.1063843</v>
      </c>
    </row>
    <row r="92" spans="1:20" x14ac:dyDescent="0.2">
      <c r="A92" s="42"/>
      <c r="B92" s="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3.5" thickBot="1" x14ac:dyDescent="0.25">
      <c r="A93" s="42">
        <f>A91+1</f>
        <v>56</v>
      </c>
      <c r="B93" s="5" t="s">
        <v>90</v>
      </c>
      <c r="C93" s="53">
        <f>C67+C69+C80+C91</f>
        <v>7530428563.8806534</v>
      </c>
      <c r="D93" s="53">
        <f t="shared" ref="D93:T93" si="27">D67+D69+D80+D91</f>
        <v>7555303326.682106</v>
      </c>
      <c r="E93" s="53">
        <f t="shared" si="27"/>
        <v>7558577844.5871887</v>
      </c>
      <c r="F93" s="53">
        <f t="shared" si="27"/>
        <v>7576104336.4998255</v>
      </c>
      <c r="G93" s="53">
        <f t="shared" si="27"/>
        <v>7608051795.1124077</v>
      </c>
      <c r="H93" s="53">
        <f t="shared" si="27"/>
        <v>7645910474.4685946</v>
      </c>
      <c r="I93" s="53">
        <f t="shared" si="27"/>
        <v>7679973474.3742085</v>
      </c>
      <c r="J93" s="53">
        <f t="shared" si="27"/>
        <v>7712023640.7909851</v>
      </c>
      <c r="K93" s="53">
        <f t="shared" si="27"/>
        <v>7742212553.7121029</v>
      </c>
      <c r="L93" s="53">
        <f t="shared" si="27"/>
        <v>7763334083.1832933</v>
      </c>
      <c r="M93" s="53">
        <f t="shared" si="27"/>
        <v>7785766125.4584503</v>
      </c>
      <c r="N93" s="53">
        <f t="shared" si="27"/>
        <v>7807059697.1297264</v>
      </c>
      <c r="O93" s="53">
        <f t="shared" si="27"/>
        <v>7840382939.8111496</v>
      </c>
      <c r="P93" s="53">
        <f t="shared" si="27"/>
        <v>7856460617.2693958</v>
      </c>
      <c r="Q93" s="53">
        <f t="shared" si="27"/>
        <v>7864485468.7617979</v>
      </c>
      <c r="R93" s="53">
        <f t="shared" si="27"/>
        <v>7878631364.3258057</v>
      </c>
      <c r="S93" s="53">
        <f t="shared" si="27"/>
        <v>7899143740.0185356</v>
      </c>
      <c r="T93" s="53">
        <f t="shared" si="27"/>
        <v>7723755885.0627193</v>
      </c>
    </row>
    <row r="94" spans="1:20" ht="13.5" thickTop="1" x14ac:dyDescent="0.2">
      <c r="A94" s="42"/>
      <c r="B94" s="5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3.5" thickBot="1" x14ac:dyDescent="0.25">
      <c r="A95" s="42">
        <f>A93+1</f>
        <v>57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2" t="s">
        <v>91</v>
      </c>
      <c r="T95" s="53">
        <f t="shared" ref="T95" si="28">T67+T69+T72-T38</f>
        <v>5374612758.0600452</v>
      </c>
    </row>
    <row r="96" spans="1:20" ht="13.5" thickTop="1" x14ac:dyDescent="0.2">
      <c r="A96" s="42"/>
      <c r="B96" s="5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12"/>
      <c r="T96" s="12"/>
    </row>
    <row r="97" spans="1:21" x14ac:dyDescent="0.2">
      <c r="A97" s="42">
        <f>A95+1</f>
        <v>58</v>
      </c>
      <c r="B97" s="5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13" t="s">
        <v>92</v>
      </c>
      <c r="T97" s="12"/>
    </row>
    <row r="98" spans="1:21" x14ac:dyDescent="0.2">
      <c r="A98" s="42">
        <f>A97+1</f>
        <v>59</v>
      </c>
      <c r="B98" s="5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12"/>
      <c r="S98" s="14" t="s">
        <v>93</v>
      </c>
      <c r="T98" s="12"/>
      <c r="U98" s="61" t="s">
        <v>98</v>
      </c>
    </row>
    <row r="99" spans="1:21" x14ac:dyDescent="0.2">
      <c r="A99" s="42">
        <f t="shared" ref="A99:A102" si="29">A98+1</f>
        <v>60</v>
      </c>
      <c r="B99" s="5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12" t="s">
        <v>94</v>
      </c>
      <c r="S99" s="15">
        <v>2.468633552182883E-2</v>
      </c>
      <c r="T99" s="16">
        <f>$T$95*S99</f>
        <v>132679493.84537211</v>
      </c>
      <c r="U99" s="19" t="s">
        <v>113</v>
      </c>
    </row>
    <row r="100" spans="1:21" x14ac:dyDescent="0.2">
      <c r="A100" s="42">
        <f t="shared" si="29"/>
        <v>61</v>
      </c>
      <c r="B100" s="5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2" t="s">
        <v>95</v>
      </c>
      <c r="S100" s="15">
        <v>0.44254269323479034</v>
      </c>
      <c r="T100" s="17">
        <f t="shared" ref="T100:T101" si="30">$T$95*S100</f>
        <v>2378495605.0459571</v>
      </c>
      <c r="U100" s="19" t="s">
        <v>114</v>
      </c>
    </row>
    <row r="101" spans="1:21" x14ac:dyDescent="0.2">
      <c r="A101" s="42">
        <f t="shared" si="29"/>
        <v>62</v>
      </c>
      <c r="B101" s="5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2" t="s">
        <v>96</v>
      </c>
      <c r="S101" s="15">
        <v>0.53277097124338091</v>
      </c>
      <c r="T101" s="17">
        <f t="shared" si="30"/>
        <v>2863437659.1687164</v>
      </c>
      <c r="U101" s="19" t="s">
        <v>115</v>
      </c>
    </row>
    <row r="102" spans="1:21" ht="13.5" thickBot="1" x14ac:dyDescent="0.25">
      <c r="A102" s="42">
        <f t="shared" si="29"/>
        <v>63</v>
      </c>
      <c r="B102" s="5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12" t="s">
        <v>91</v>
      </c>
      <c r="S102" s="18">
        <f>SUM(S99:S101)</f>
        <v>1</v>
      </c>
      <c r="T102" s="60">
        <f>SUM(T99:T101)</f>
        <v>5374612758.0600452</v>
      </c>
      <c r="U102" s="19" t="s">
        <v>116</v>
      </c>
    </row>
    <row r="103" spans="1:21" ht="13.5" thickTop="1" x14ac:dyDescent="0.2">
      <c r="A103" s="42"/>
      <c r="B103" s="5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1" x14ac:dyDescent="0.2">
      <c r="A104" s="42"/>
      <c r="B104" s="5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1" x14ac:dyDescent="0.2">
      <c r="A105" s="43"/>
      <c r="B105" s="5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1" x14ac:dyDescent="0.2">
      <c r="T106" s="8"/>
    </row>
  </sheetData>
  <mergeCells count="9">
    <mergeCell ref="A51:T51"/>
    <mergeCell ref="A52:T52"/>
    <mergeCell ref="A53:T53"/>
    <mergeCell ref="A5:T5"/>
    <mergeCell ref="A6:T6"/>
    <mergeCell ref="A7:T7"/>
    <mergeCell ref="A8:T8"/>
    <mergeCell ref="B10:F10"/>
    <mergeCell ref="A50:T50"/>
  </mergeCells>
  <pageMargins left="0.5" right="0.5" top="0.75" bottom="0.5" header="0.5" footer="0.3"/>
  <pageSetup paperSize="5" scale="43" fitToHeight="2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90" zoomScaleNormal="90" workbookViewId="0">
      <pane xSplit="1" ySplit="18" topLeftCell="F19" activePane="bottomRight" state="frozen"/>
      <selection pane="topRight" activeCell="B1" sqref="B1"/>
      <selection pane="bottomLeft" activeCell="A19" sqref="A19"/>
      <selection pane="bottomRight" activeCell="T29" sqref="T29"/>
    </sheetView>
  </sheetViews>
  <sheetFormatPr defaultRowHeight="12.75" x14ac:dyDescent="0.2"/>
  <cols>
    <col min="1" max="1" width="51.140625" style="20" customWidth="1"/>
    <col min="2" max="2" width="14.7109375" style="20" bestFit="1" customWidth="1"/>
    <col min="3" max="3" width="15.140625" style="20" customWidth="1"/>
    <col min="4" max="11" width="15" style="20" bestFit="1" customWidth="1"/>
    <col min="12" max="18" width="16" style="20" bestFit="1" customWidth="1"/>
    <col min="19" max="19" width="16.5703125" style="20" bestFit="1" customWidth="1"/>
    <col min="20" max="20" width="18.42578125" style="20" customWidth="1"/>
    <col min="21" max="16384" width="9.140625" style="20"/>
  </cols>
  <sheetData>
    <row r="1" spans="1:20" x14ac:dyDescent="0.2">
      <c r="T1" s="3" t="s">
        <v>107</v>
      </c>
    </row>
    <row r="2" spans="1:20" x14ac:dyDescent="0.2">
      <c r="T2" s="3" t="s">
        <v>108</v>
      </c>
    </row>
    <row r="3" spans="1:20" x14ac:dyDescent="0.2">
      <c r="T3" s="3" t="s">
        <v>112</v>
      </c>
    </row>
    <row r="4" spans="1:20" x14ac:dyDescent="0.2">
      <c r="T4" s="3" t="s">
        <v>110</v>
      </c>
    </row>
    <row r="5" spans="1:20" s="19" customFormat="1" ht="18.95" customHeight="1" x14ac:dyDescent="0.2">
      <c r="A5" s="75" t="s">
        <v>10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s="19" customFormat="1" ht="18.95" customHeight="1" x14ac:dyDescent="0.2">
      <c r="A6" s="75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s="19" customFormat="1" ht="18.95" customHeight="1" x14ac:dyDescent="0.2">
      <c r="A7" s="75" t="s">
        <v>97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s="19" customFormat="1" ht="18.95" customHeight="1" x14ac:dyDescent="0.2">
      <c r="A8" s="75" t="s">
        <v>16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x14ac:dyDescent="0.2">
      <c r="A9" s="61"/>
    </row>
    <row r="11" spans="1:20" x14ac:dyDescent="0.2">
      <c r="A11" s="61" t="s">
        <v>104</v>
      </c>
      <c r="C11" s="61" t="s">
        <v>98</v>
      </c>
    </row>
    <row r="12" spans="1:20" x14ac:dyDescent="0.2">
      <c r="A12" s="20" t="s">
        <v>11</v>
      </c>
      <c r="B12" s="21">
        <f>S38</f>
        <v>3696723410</v>
      </c>
      <c r="C12" s="20" t="s">
        <v>13</v>
      </c>
    </row>
    <row r="13" spans="1:20" x14ac:dyDescent="0.2">
      <c r="A13" s="20" t="s">
        <v>12</v>
      </c>
      <c r="B13" s="21">
        <v>3607984536</v>
      </c>
      <c r="C13" s="20" t="s">
        <v>13</v>
      </c>
    </row>
    <row r="14" spans="1:20" ht="13.5" thickBot="1" x14ac:dyDescent="0.25">
      <c r="B14" s="22">
        <f>B12-B13</f>
        <v>88738874</v>
      </c>
      <c r="C14" s="20" t="s">
        <v>13</v>
      </c>
    </row>
    <row r="15" spans="1:20" ht="13.5" thickTop="1" x14ac:dyDescent="0.2"/>
    <row r="18" spans="1:20" ht="25.5" x14ac:dyDescent="0.2">
      <c r="A18" s="62" t="s">
        <v>103</v>
      </c>
      <c r="B18" s="63">
        <v>43070</v>
      </c>
      <c r="C18" s="63">
        <v>43101</v>
      </c>
      <c r="D18" s="63">
        <v>43132</v>
      </c>
      <c r="E18" s="63">
        <v>43160</v>
      </c>
      <c r="F18" s="63">
        <v>43191</v>
      </c>
      <c r="G18" s="63">
        <v>43221</v>
      </c>
      <c r="H18" s="63">
        <v>43252</v>
      </c>
      <c r="I18" s="63">
        <v>43282</v>
      </c>
      <c r="J18" s="63">
        <v>43313</v>
      </c>
      <c r="K18" s="63">
        <v>43344</v>
      </c>
      <c r="L18" s="63">
        <v>43374</v>
      </c>
      <c r="M18" s="63">
        <v>43405</v>
      </c>
      <c r="N18" s="63">
        <v>43435</v>
      </c>
      <c r="O18" s="63">
        <v>43466</v>
      </c>
      <c r="P18" s="63">
        <v>43497</v>
      </c>
      <c r="Q18" s="63">
        <v>43525</v>
      </c>
      <c r="R18" s="63">
        <v>43556</v>
      </c>
      <c r="S18" s="64" t="s">
        <v>100</v>
      </c>
      <c r="T18" s="65" t="s">
        <v>98</v>
      </c>
    </row>
    <row r="19" spans="1:20" x14ac:dyDescent="0.2">
      <c r="A19" s="61" t="s">
        <v>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1:20" x14ac:dyDescent="0.2">
      <c r="A20" s="61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</row>
    <row r="21" spans="1:20" x14ac:dyDescent="0.2">
      <c r="A21" s="20" t="s">
        <v>2</v>
      </c>
      <c r="B21" s="21"/>
      <c r="C21" s="21">
        <f t="shared" ref="C21:R21" si="0">B38</f>
        <v>3600823059</v>
      </c>
      <c r="D21" s="21">
        <f t="shared" si="0"/>
        <v>3642181234.4127526</v>
      </c>
      <c r="E21" s="21">
        <f t="shared" si="0"/>
        <v>3625102969.6322851</v>
      </c>
      <c r="F21" s="21">
        <f t="shared" si="0"/>
        <v>3622813568.5286422</v>
      </c>
      <c r="G21" s="21">
        <f t="shared" si="0"/>
        <v>3640954948.7614312</v>
      </c>
      <c r="H21" s="21">
        <f t="shared" si="0"/>
        <v>3675271699.7856688</v>
      </c>
      <c r="I21" s="21">
        <f t="shared" si="0"/>
        <v>3688490533.6649852</v>
      </c>
      <c r="J21" s="21">
        <f t="shared" si="0"/>
        <v>3683185981.4797215</v>
      </c>
      <c r="K21" s="21">
        <f t="shared" si="0"/>
        <v>3679303229.3565187</v>
      </c>
      <c r="L21" s="21">
        <f t="shared" si="0"/>
        <v>3684884613.7851882</v>
      </c>
      <c r="M21" s="21">
        <f t="shared" si="0"/>
        <v>3710761079.8886657</v>
      </c>
      <c r="N21" s="21">
        <f t="shared" si="0"/>
        <v>3747530873.9289875</v>
      </c>
      <c r="O21" s="21">
        <f t="shared" si="0"/>
        <v>3755220913.2725625</v>
      </c>
      <c r="P21" s="21">
        <f t="shared" si="0"/>
        <v>3761331580.404418</v>
      </c>
      <c r="Q21" s="21">
        <f t="shared" si="0"/>
        <v>3757514233.0501218</v>
      </c>
      <c r="R21" s="21">
        <f t="shared" si="0"/>
        <v>3769324785.9169707</v>
      </c>
      <c r="S21" s="67"/>
    </row>
    <row r="22" spans="1:20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67"/>
    </row>
    <row r="23" spans="1:20" x14ac:dyDescent="0.2">
      <c r="A23" s="20" t="s">
        <v>5</v>
      </c>
      <c r="B23" s="39"/>
      <c r="C23" s="39"/>
      <c r="D23" s="39"/>
      <c r="E23" s="39"/>
      <c r="F23" s="73">
        <f t="shared" ref="F23:R23" si="1">F27+F31</f>
        <v>4451155.7144019362</v>
      </c>
      <c r="G23" s="73">
        <f t="shared" si="1"/>
        <v>4898626.4842374716</v>
      </c>
      <c r="H23" s="73">
        <f t="shared" si="1"/>
        <v>5469098.4893164933</v>
      </c>
      <c r="I23" s="73">
        <f t="shared" si="1"/>
        <v>5850049.7347362228</v>
      </c>
      <c r="J23" s="73">
        <f t="shared" si="1"/>
        <v>6002181.6767972466</v>
      </c>
      <c r="K23" s="73">
        <f t="shared" si="1"/>
        <v>4902158.5286694551</v>
      </c>
      <c r="L23" s="73">
        <f t="shared" si="1"/>
        <v>4741873.9534775773</v>
      </c>
      <c r="M23" s="73">
        <f t="shared" si="1"/>
        <v>5142788.3103219485</v>
      </c>
      <c r="N23" s="73">
        <f t="shared" si="1"/>
        <v>5993525.6435753144</v>
      </c>
      <c r="O23" s="73">
        <f t="shared" si="1"/>
        <v>6420317.7818557024</v>
      </c>
      <c r="P23" s="73">
        <f t="shared" si="1"/>
        <v>5644809.8457037006</v>
      </c>
      <c r="Q23" s="73">
        <f t="shared" si="1"/>
        <v>5265187.1168487277</v>
      </c>
      <c r="R23" s="73">
        <f t="shared" si="1"/>
        <v>5398481.1066285502</v>
      </c>
      <c r="S23" s="38"/>
    </row>
    <row r="24" spans="1:20" s="27" customForma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6"/>
    </row>
    <row r="25" spans="1:20" s="27" customFormat="1" x14ac:dyDescent="0.2">
      <c r="A25" s="28" t="s">
        <v>105</v>
      </c>
      <c r="B25" s="29"/>
      <c r="C25" s="29"/>
      <c r="D25" s="29"/>
      <c r="E25" s="29"/>
      <c r="F25" s="30">
        <v>4.1474754437770519E-3</v>
      </c>
      <c r="G25" s="30">
        <v>4.1474754437770519E-3</v>
      </c>
      <c r="H25" s="30">
        <v>4.1474754437770519E-3</v>
      </c>
      <c r="I25" s="30">
        <v>4.1474754437770519E-3</v>
      </c>
      <c r="J25" s="30">
        <v>4.1474754437770519E-3</v>
      </c>
      <c r="K25" s="30">
        <v>4.1474754437770519E-3</v>
      </c>
      <c r="L25" s="30">
        <v>4.1474754437770519E-3</v>
      </c>
      <c r="M25" s="30">
        <v>4.1474754437770519E-3</v>
      </c>
      <c r="N25" s="30">
        <v>4.1474754437770519E-3</v>
      </c>
      <c r="O25" s="30">
        <v>4.1474754437770519E-3</v>
      </c>
      <c r="P25" s="30">
        <v>4.1474754437770519E-3</v>
      </c>
      <c r="Q25" s="30">
        <v>4.1474754437770519E-3</v>
      </c>
      <c r="R25" s="31">
        <v>4.1474754437770519E-3</v>
      </c>
      <c r="S25" s="26"/>
      <c r="T25" s="27" t="s">
        <v>102</v>
      </c>
    </row>
    <row r="26" spans="1:20" s="27" customFormat="1" ht="15" x14ac:dyDescent="0.35">
      <c r="A26" s="28" t="s">
        <v>106</v>
      </c>
      <c r="B26" s="29"/>
      <c r="C26" s="29"/>
      <c r="D26" s="29"/>
      <c r="E26" s="29"/>
      <c r="F26" s="69">
        <v>367882886.306871</v>
      </c>
      <c r="G26" s="69">
        <v>373489493.00717294</v>
      </c>
      <c r="H26" s="69">
        <v>465315108</v>
      </c>
      <c r="I26" s="69">
        <v>556162998</v>
      </c>
      <c r="J26" s="69">
        <v>569946895.52547407</v>
      </c>
      <c r="K26" s="69">
        <v>419057958.62031198</v>
      </c>
      <c r="L26" s="69">
        <v>361122074</v>
      </c>
      <c r="M26" s="69">
        <v>456877357</v>
      </c>
      <c r="N26" s="69">
        <v>643584709</v>
      </c>
      <c r="O26" s="69">
        <v>736904932</v>
      </c>
      <c r="P26" s="69">
        <v>608819914</v>
      </c>
      <c r="Q26" s="69">
        <v>532467111</v>
      </c>
      <c r="R26" s="70">
        <v>507635953</v>
      </c>
      <c r="S26" s="26"/>
    </row>
    <row r="27" spans="1:20" s="27" customFormat="1" x14ac:dyDescent="0.2">
      <c r="A27" s="44" t="s">
        <v>8</v>
      </c>
      <c r="B27" s="29"/>
      <c r="C27" s="29"/>
      <c r="D27" s="29"/>
      <c r="E27" s="29"/>
      <c r="F27" s="29">
        <f t="shared" ref="F27:R27" si="2">F25*F26</f>
        <v>1525785.2371435724</v>
      </c>
      <c r="G27" s="29">
        <f t="shared" si="2"/>
        <v>1549038.5007559906</v>
      </c>
      <c r="H27" s="29">
        <f t="shared" si="2"/>
        <v>1929882.9840484669</v>
      </c>
      <c r="I27" s="29">
        <f t="shared" si="2"/>
        <v>2306672.3769424255</v>
      </c>
      <c r="J27" s="29">
        <f t="shared" si="2"/>
        <v>2363840.7534488686</v>
      </c>
      <c r="K27" s="29">
        <f t="shared" si="2"/>
        <v>1738032.5928970838</v>
      </c>
      <c r="L27" s="29">
        <f t="shared" si="2"/>
        <v>1497744.9341208395</v>
      </c>
      <c r="M27" s="29">
        <f t="shared" si="2"/>
        <v>1894887.6189752615</v>
      </c>
      <c r="N27" s="29">
        <f t="shared" si="2"/>
        <v>2669251.7765678996</v>
      </c>
      <c r="O27" s="29">
        <f t="shared" si="2"/>
        <v>3056295.1098681982</v>
      </c>
      <c r="P27" s="29">
        <f t="shared" si="2"/>
        <v>2525065.6429974567</v>
      </c>
      <c r="Q27" s="29">
        <f t="shared" si="2"/>
        <v>2208394.2674914096</v>
      </c>
      <c r="R27" s="32">
        <f t="shared" si="2"/>
        <v>2105407.6494458616</v>
      </c>
      <c r="S27" s="26"/>
    </row>
    <row r="28" spans="1:20" s="27" customFormat="1" x14ac:dyDescent="0.2">
      <c r="A28" s="44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2"/>
      <c r="S28" s="26"/>
    </row>
    <row r="29" spans="1:20" s="27" customFormat="1" x14ac:dyDescent="0.2">
      <c r="A29" s="28" t="s">
        <v>101</v>
      </c>
      <c r="B29" s="29"/>
      <c r="C29" s="29"/>
      <c r="D29" s="29"/>
      <c r="E29" s="29"/>
      <c r="F29" s="33">
        <v>3.2289555919628758E-3</v>
      </c>
      <c r="G29" s="33">
        <v>3.2289555919628758E-3</v>
      </c>
      <c r="H29" s="33">
        <v>3.2289555919628758E-3</v>
      </c>
      <c r="I29" s="33">
        <v>3.2289555919628758E-3</v>
      </c>
      <c r="J29" s="33">
        <v>3.2289555919628758E-3</v>
      </c>
      <c r="K29" s="33">
        <v>3.2289555919628758E-3</v>
      </c>
      <c r="L29" s="33">
        <v>3.2289555919628758E-3</v>
      </c>
      <c r="M29" s="33">
        <v>3.2289555919628758E-3</v>
      </c>
      <c r="N29" s="33">
        <v>3.2289555919628758E-3</v>
      </c>
      <c r="O29" s="33">
        <v>3.2289555919628758E-3</v>
      </c>
      <c r="P29" s="33">
        <v>3.2289555919628758E-3</v>
      </c>
      <c r="Q29" s="33">
        <v>3.2289555919628758E-3</v>
      </c>
      <c r="R29" s="34">
        <v>3.2289555919628758E-3</v>
      </c>
      <c r="S29" s="26"/>
      <c r="T29" s="27" t="s">
        <v>102</v>
      </c>
    </row>
    <row r="30" spans="1:20" s="27" customFormat="1" ht="15" x14ac:dyDescent="0.35">
      <c r="A30" s="28" t="s">
        <v>106</v>
      </c>
      <c r="B30" s="29"/>
      <c r="C30" s="29"/>
      <c r="D30" s="29"/>
      <c r="E30" s="29"/>
      <c r="F30" s="69">
        <v>905980399.52603912</v>
      </c>
      <c r="G30" s="69">
        <v>1037359569.706957</v>
      </c>
      <c r="H30" s="69">
        <v>1096086770</v>
      </c>
      <c r="I30" s="69">
        <v>1097375686</v>
      </c>
      <c r="J30" s="69">
        <v>1126785680.3</v>
      </c>
      <c r="K30" s="69">
        <v>979922407</v>
      </c>
      <c r="L30" s="69">
        <v>1004699175</v>
      </c>
      <c r="M30" s="69">
        <v>1005867253</v>
      </c>
      <c r="N30" s="69">
        <v>1029519847</v>
      </c>
      <c r="O30" s="69">
        <v>1041829959</v>
      </c>
      <c r="P30" s="69">
        <v>966177488</v>
      </c>
      <c r="Q30" s="69">
        <v>946681601</v>
      </c>
      <c r="R30" s="70">
        <v>1019857153</v>
      </c>
      <c r="S30" s="26"/>
    </row>
    <row r="31" spans="1:20" s="27" customFormat="1" x14ac:dyDescent="0.2">
      <c r="A31" s="44" t="s">
        <v>9</v>
      </c>
      <c r="B31" s="29"/>
      <c r="C31" s="29"/>
      <c r="D31" s="29"/>
      <c r="E31" s="29"/>
      <c r="F31" s="29">
        <f t="shared" ref="F31:R31" si="3">F29*F30</f>
        <v>2925370.4772583642</v>
      </c>
      <c r="G31" s="29">
        <f t="shared" si="3"/>
        <v>3349587.9834814812</v>
      </c>
      <c r="H31" s="29">
        <f t="shared" si="3"/>
        <v>3539215.5052680266</v>
      </c>
      <c r="I31" s="29">
        <f t="shared" si="3"/>
        <v>3543377.3577937968</v>
      </c>
      <c r="J31" s="29">
        <f t="shared" si="3"/>
        <v>3638340.9233483779</v>
      </c>
      <c r="K31" s="29">
        <f t="shared" si="3"/>
        <v>3164125.935772371</v>
      </c>
      <c r="L31" s="29">
        <f t="shared" si="3"/>
        <v>3244129.0193567378</v>
      </c>
      <c r="M31" s="29">
        <f t="shared" si="3"/>
        <v>3247900.6913466868</v>
      </c>
      <c r="N31" s="29">
        <f t="shared" si="3"/>
        <v>3324273.8670074143</v>
      </c>
      <c r="O31" s="29">
        <f t="shared" si="3"/>
        <v>3364022.6719875038</v>
      </c>
      <c r="P31" s="29">
        <f t="shared" si="3"/>
        <v>3119744.2027062443</v>
      </c>
      <c r="Q31" s="29">
        <f t="shared" si="3"/>
        <v>3056792.8493573181</v>
      </c>
      <c r="R31" s="32">
        <f t="shared" si="3"/>
        <v>3293073.4571826882</v>
      </c>
      <c r="S31" s="26"/>
    </row>
    <row r="32" spans="1:20" x14ac:dyDescent="0.2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38"/>
    </row>
    <row r="33" spans="1:20" x14ac:dyDescent="0.2">
      <c r="A33" s="2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8"/>
    </row>
    <row r="34" spans="1:20" x14ac:dyDescent="0.2">
      <c r="A34" s="20" t="s">
        <v>6</v>
      </c>
      <c r="B34" s="21"/>
      <c r="C34" s="21">
        <v>1240864.5321238223</v>
      </c>
      <c r="D34" s="21">
        <v>1261833.6586510772</v>
      </c>
      <c r="E34" s="21">
        <v>1263871.8922920059</v>
      </c>
      <c r="F34" s="21">
        <v>1353918.6900424738</v>
      </c>
      <c r="G34" s="21">
        <v>1368434.54</v>
      </c>
      <c r="H34" s="21">
        <v>1377102.55</v>
      </c>
      <c r="I34" s="21">
        <v>1382043.53</v>
      </c>
      <c r="J34" s="21">
        <v>1411073.2</v>
      </c>
      <c r="K34" s="21">
        <v>1368951</v>
      </c>
      <c r="L34" s="21">
        <v>1355471</v>
      </c>
      <c r="M34" s="21">
        <v>1334390.73</v>
      </c>
      <c r="N34" s="21">
        <v>1290878</v>
      </c>
      <c r="O34" s="21">
        <v>1291442.5</v>
      </c>
      <c r="P34" s="21">
        <v>1302514.3500000001</v>
      </c>
      <c r="Q34" s="21">
        <v>1261992.3</v>
      </c>
      <c r="R34" s="21">
        <v>1245616.25</v>
      </c>
      <c r="S34" s="38"/>
    </row>
    <row r="35" spans="1:20" x14ac:dyDescent="0.2">
      <c r="A35" s="20" t="s">
        <v>7</v>
      </c>
      <c r="B35" s="21"/>
      <c r="C35" s="21">
        <v>0</v>
      </c>
      <c r="D35" s="21">
        <v>0</v>
      </c>
      <c r="E35" s="21">
        <v>0</v>
      </c>
      <c r="F35" s="21">
        <v>9873585.378279835</v>
      </c>
      <c r="G35" s="21">
        <v>0</v>
      </c>
      <c r="H35" s="21">
        <v>-4091237.06</v>
      </c>
      <c r="I35" s="21">
        <v>0</v>
      </c>
      <c r="J35" s="21">
        <v>0</v>
      </c>
      <c r="K35" s="21">
        <v>2134943.1</v>
      </c>
      <c r="L35" s="21">
        <v>0</v>
      </c>
      <c r="M35" s="21">
        <v>0</v>
      </c>
      <c r="N35" s="21">
        <v>1444933.3</v>
      </c>
      <c r="O35" s="21">
        <v>0</v>
      </c>
      <c r="P35" s="21">
        <v>0</v>
      </c>
      <c r="Q35" s="21">
        <v>0</v>
      </c>
      <c r="R35" s="21">
        <v>1177185.25</v>
      </c>
      <c r="S35" s="38"/>
    </row>
    <row r="36" spans="1:20" x14ac:dyDescent="0.2">
      <c r="A36" s="20" t="s">
        <v>0</v>
      </c>
      <c r="B36" s="21">
        <v>34946802</v>
      </c>
      <c r="C36" s="21">
        <v>26039063.880628567</v>
      </c>
      <c r="D36" s="21">
        <v>21131846.560881179</v>
      </c>
      <c r="E36" s="21">
        <v>24172230.004065216</v>
      </c>
      <c r="F36" s="21">
        <v>31602634.450065214</v>
      </c>
      <c r="G36" s="21">
        <v>32578326</v>
      </c>
      <c r="H36" s="21">
        <v>27158349.899999999</v>
      </c>
      <c r="I36" s="21">
        <v>24290407.550000001</v>
      </c>
      <c r="J36" s="21">
        <v>28776169</v>
      </c>
      <c r="K36" s="21">
        <v>36287978.799999997</v>
      </c>
      <c r="L36" s="21">
        <v>37056209.399999999</v>
      </c>
      <c r="M36" s="21">
        <v>29687329</v>
      </c>
      <c r="N36" s="21">
        <v>24060829.399999999</v>
      </c>
      <c r="O36" s="21">
        <v>23732062.300000001</v>
      </c>
      <c r="P36" s="21">
        <v>27679458.449999999</v>
      </c>
      <c r="Q36" s="21">
        <v>31780955.449999999</v>
      </c>
      <c r="R36" s="21">
        <v>34745339.799999997</v>
      </c>
      <c r="S36" s="38"/>
    </row>
    <row r="37" spans="1:20" x14ac:dyDescent="0.2">
      <c r="A37" s="20" t="s">
        <v>1</v>
      </c>
      <c r="B37" s="21">
        <v>-42108279</v>
      </c>
      <c r="C37" s="21">
        <v>14078247</v>
      </c>
      <c r="D37" s="21">
        <v>-39471945</v>
      </c>
      <c r="E37" s="21">
        <v>-27725503</v>
      </c>
      <c r="F37" s="21">
        <v>-29139914</v>
      </c>
      <c r="G37" s="21">
        <v>-4528636</v>
      </c>
      <c r="H37" s="21">
        <v>-16694480</v>
      </c>
      <c r="I37" s="21">
        <v>-36827053</v>
      </c>
      <c r="J37" s="21">
        <v>-40072176</v>
      </c>
      <c r="K37" s="21">
        <v>-39112647</v>
      </c>
      <c r="L37" s="21">
        <v>-17277088.25</v>
      </c>
      <c r="M37" s="21">
        <v>605286</v>
      </c>
      <c r="N37" s="21">
        <v>-25100127</v>
      </c>
      <c r="O37" s="21">
        <v>-25333155.449999999</v>
      </c>
      <c r="P37" s="21">
        <v>-38444130</v>
      </c>
      <c r="Q37" s="21">
        <v>-26497582</v>
      </c>
      <c r="R37" s="21">
        <v>-12288730.5</v>
      </c>
      <c r="S37" s="38"/>
    </row>
    <row r="38" spans="1:20" ht="13.5" thickBot="1" x14ac:dyDescent="0.25">
      <c r="A38" s="20" t="s">
        <v>3</v>
      </c>
      <c r="B38" s="68">
        <f>3607984536+SUM(B34:B37,B21:B23)</f>
        <v>3600823059</v>
      </c>
      <c r="C38" s="68">
        <f>SUM(C21:C23,C34:C37)</f>
        <v>3642181234.4127526</v>
      </c>
      <c r="D38" s="68">
        <f t="shared" ref="D38:R38" si="4">SUM(D34:D37,D21:D23)</f>
        <v>3625102969.6322851</v>
      </c>
      <c r="E38" s="68">
        <f t="shared" si="4"/>
        <v>3622813568.5286422</v>
      </c>
      <c r="F38" s="68">
        <f t="shared" si="4"/>
        <v>3640954948.7614312</v>
      </c>
      <c r="G38" s="68">
        <f t="shared" si="4"/>
        <v>3675271699.7856688</v>
      </c>
      <c r="H38" s="68">
        <f t="shared" si="4"/>
        <v>3688490533.6649852</v>
      </c>
      <c r="I38" s="68">
        <f t="shared" si="4"/>
        <v>3683185981.4797215</v>
      </c>
      <c r="J38" s="68">
        <f t="shared" si="4"/>
        <v>3679303229.3565187</v>
      </c>
      <c r="K38" s="68">
        <f t="shared" si="4"/>
        <v>3684884613.7851882</v>
      </c>
      <c r="L38" s="68">
        <f t="shared" si="4"/>
        <v>3710761079.8886657</v>
      </c>
      <c r="M38" s="68">
        <f t="shared" si="4"/>
        <v>3747530873.9289875</v>
      </c>
      <c r="N38" s="68">
        <f t="shared" si="4"/>
        <v>3755220913.2725625</v>
      </c>
      <c r="O38" s="68">
        <f t="shared" si="4"/>
        <v>3761331580.404418</v>
      </c>
      <c r="P38" s="68">
        <f t="shared" si="4"/>
        <v>3757514233.0501218</v>
      </c>
      <c r="Q38" s="68">
        <f t="shared" si="4"/>
        <v>3769324785.9169707</v>
      </c>
      <c r="R38" s="68">
        <f t="shared" si="4"/>
        <v>3799602677.8235993</v>
      </c>
      <c r="S38" s="38">
        <f>ROUNDDOWN(AVERAGE(B38:R38),-1)</f>
        <v>3696723410</v>
      </c>
      <c r="T38" s="20" t="s">
        <v>99</v>
      </c>
    </row>
    <row r="39" spans="1:20" ht="13.5" thickTop="1" x14ac:dyDescent="0.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</row>
    <row r="40" spans="1:20" x14ac:dyDescent="0.2"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</sheetData>
  <mergeCells count="4">
    <mergeCell ref="A5:T5"/>
    <mergeCell ref="A6:T6"/>
    <mergeCell ref="A7:T7"/>
    <mergeCell ref="A8:T8"/>
  </mergeCells>
  <pageMargins left="0.5" right="0.5" top="1" bottom="0.5" header="0.5" footer="0.3"/>
  <pageSetup paperSize="5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Status_x0020__x0028_Internal_x0020_Use_x0020_Only_x0029_ xmlns="2ad705b9-adad-42ba-803b-2580de5ca47a"/>
    <Case_x0020__x0023_ xmlns="f789fa03-9022-4931-acb2-79f11ac92edf" xsi:nil="true"/>
    <Company xmlns="65bfb563-8fe2-4d34-a09f-38a217d8feea">
      <Value>KU</Value>
    </Company>
    <Data_x0020_Request_x0020_Party xmlns="f789fa03-9022-4931-acb2-79f11ac92edf">Public Service Commission</Data_x0020_Request_x0020_Part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5BD7B-E7D1-4721-9374-3CDC381BC5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D720A0-897B-4646-8959-4CDE1A786D8B}">
  <ds:schemaRefs>
    <ds:schemaRef ds:uri="65bfb563-8fe2-4d34-a09f-38a217d8feea"/>
    <ds:schemaRef ds:uri="http://schemas.microsoft.com/office/2006/documentManagement/types"/>
    <ds:schemaRef ds:uri="http://purl.org/dc/terms/"/>
    <ds:schemaRef ds:uri="http://purl.org/dc/dcmitype/"/>
    <ds:schemaRef ds:uri="f789fa03-9022-4931-acb2-79f11ac92edf"/>
    <ds:schemaRef ds:uri="http://schemas.microsoft.com/office/2006/metadata/properties"/>
    <ds:schemaRef ds:uri="http://www.w3.org/XML/1998/namespace"/>
    <ds:schemaRef ds:uri="2ad705b9-adad-42ba-803b-2580de5ca47a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E2BF58F-C5F6-4D52-ADFF-A0F1A3137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 Balance Sheet</vt:lpstr>
      <vt:lpstr>KU Capitalization Recon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2018-04-18T22:43:40Z</dcterms:created>
  <dcterms:modified xsi:type="dcterms:W3CDTF">2018-04-20T14:04:19Z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