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MS Full Deployment\Regulatory\CPCN\1st DR\"/>
    </mc:Choice>
  </mc:AlternateContent>
  <bookViews>
    <workbookView xWindow="0" yWindow="0" windowWidth="28800" windowHeight="14130"/>
  </bookViews>
  <sheets>
    <sheet name="Bill Impact" sheetId="6" r:id="rId1"/>
    <sheet name="Baseline" sheetId="4" r:id="rId2"/>
  </sheets>
  <externalReferences>
    <externalReference r:id="rId3"/>
  </externalReferences>
  <definedNames>
    <definedName name="BookIncomeTax">'[1]LookUp Ranges'!$B$51</definedName>
    <definedName name="Inservice">[1]Inputs!$M$9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X49" i="6" l="1"/>
  <c r="X54" i="6" s="1"/>
  <c r="W49" i="6"/>
  <c r="W54" i="6" s="1"/>
  <c r="V49" i="6"/>
  <c r="V54" i="6" s="1"/>
  <c r="U49" i="6"/>
  <c r="U54" i="6" s="1"/>
  <c r="T49" i="6"/>
  <c r="T54" i="6" s="1"/>
  <c r="S49" i="6"/>
  <c r="S54" i="6" s="1"/>
  <c r="R49" i="6"/>
  <c r="R54" i="6" s="1"/>
  <c r="Q49" i="6"/>
  <c r="Q54" i="6" s="1"/>
  <c r="P49" i="6"/>
  <c r="P54" i="6" s="1"/>
  <c r="O49" i="6"/>
  <c r="O54" i="6" s="1"/>
  <c r="N49" i="6"/>
  <c r="N54" i="6" s="1"/>
  <c r="M49" i="6"/>
  <c r="M54" i="6" s="1"/>
  <c r="L49" i="6"/>
  <c r="L54" i="6" s="1"/>
  <c r="K49" i="6"/>
  <c r="K54" i="6" s="1"/>
  <c r="J49" i="6"/>
  <c r="J54" i="6" s="1"/>
  <c r="I49" i="6"/>
  <c r="I54" i="6" s="1"/>
  <c r="H49" i="6"/>
  <c r="H54" i="6" s="1"/>
  <c r="G49" i="6"/>
  <c r="G54" i="6" s="1"/>
  <c r="F49" i="6"/>
  <c r="F54" i="6" s="1"/>
  <c r="E49" i="6"/>
  <c r="E54" i="6" s="1"/>
  <c r="D49" i="6"/>
  <c r="D54" i="6" s="1"/>
  <c r="C49" i="6"/>
  <c r="C54" i="6" s="1"/>
  <c r="B49" i="6"/>
  <c r="B54" i="6" s="1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7" i="6" l="1"/>
  <c r="B21" i="6"/>
  <c r="Y49" i="4" l="1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9" i="4"/>
  <c r="C48" i="4"/>
  <c r="C47" i="4"/>
  <c r="Y40" i="4" l="1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40" i="4"/>
  <c r="C31" i="4"/>
  <c r="C39" i="4"/>
  <c r="C30" i="4"/>
  <c r="C29" i="4"/>
  <c r="C41" i="4" l="1"/>
  <c r="C42" i="4" s="1"/>
  <c r="B35" i="6"/>
  <c r="Y6" i="4" l="1"/>
  <c r="Y11" i="4"/>
  <c r="Y16" i="4"/>
  <c r="Y21" i="4"/>
  <c r="Y23" i="4"/>
  <c r="Y24" i="4"/>
  <c r="Y25" i="4"/>
  <c r="B61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X23" i="4"/>
  <c r="X39" i="4" s="1"/>
  <c r="X41" i="4" s="1"/>
  <c r="X42" i="4" s="1"/>
  <c r="W23" i="4"/>
  <c r="W39" i="4" s="1"/>
  <c r="W41" i="4" s="1"/>
  <c r="W42" i="4" s="1"/>
  <c r="V23" i="4"/>
  <c r="U23" i="4"/>
  <c r="U39" i="4" s="1"/>
  <c r="U41" i="4" s="1"/>
  <c r="U42" i="4" s="1"/>
  <c r="T23" i="4"/>
  <c r="T39" i="4" s="1"/>
  <c r="T41" i="4" s="1"/>
  <c r="T42" i="4" s="1"/>
  <c r="S23" i="4"/>
  <c r="S39" i="4" s="1"/>
  <c r="S41" i="4" s="1"/>
  <c r="S42" i="4" s="1"/>
  <c r="R23" i="4"/>
  <c r="R39" i="4" s="1"/>
  <c r="R41" i="4" s="1"/>
  <c r="R42" i="4" s="1"/>
  <c r="Q23" i="4"/>
  <c r="Q39" i="4" s="1"/>
  <c r="Q41" i="4" s="1"/>
  <c r="Q42" i="4" s="1"/>
  <c r="P23" i="4"/>
  <c r="P39" i="4" s="1"/>
  <c r="P41" i="4" s="1"/>
  <c r="P42" i="4" s="1"/>
  <c r="O23" i="4"/>
  <c r="O39" i="4" s="1"/>
  <c r="O41" i="4" s="1"/>
  <c r="O42" i="4" s="1"/>
  <c r="N23" i="4"/>
  <c r="M23" i="4"/>
  <c r="M39" i="4" s="1"/>
  <c r="M41" i="4" s="1"/>
  <c r="M42" i="4" s="1"/>
  <c r="L23" i="4"/>
  <c r="L39" i="4" s="1"/>
  <c r="L41" i="4" s="1"/>
  <c r="L42" i="4" s="1"/>
  <c r="K23" i="4"/>
  <c r="K39" i="4" s="1"/>
  <c r="K41" i="4" s="1"/>
  <c r="K42" i="4" s="1"/>
  <c r="J23" i="4"/>
  <c r="J39" i="4" s="1"/>
  <c r="J41" i="4" s="1"/>
  <c r="J42" i="4" s="1"/>
  <c r="I23" i="4"/>
  <c r="I39" i="4" s="1"/>
  <c r="I41" i="4" s="1"/>
  <c r="I42" i="4" s="1"/>
  <c r="H23" i="4"/>
  <c r="H39" i="4" s="1"/>
  <c r="H41" i="4" s="1"/>
  <c r="H42" i="4" s="1"/>
  <c r="G23" i="4"/>
  <c r="G39" i="4" s="1"/>
  <c r="G41" i="4" s="1"/>
  <c r="G42" i="4" s="1"/>
  <c r="F23" i="4"/>
  <c r="E23" i="4"/>
  <c r="E39" i="4" s="1"/>
  <c r="E41" i="4" s="1"/>
  <c r="E42" i="4" s="1"/>
  <c r="D23" i="4"/>
  <c r="D39" i="4" s="1"/>
  <c r="D41" i="4" s="1"/>
  <c r="D42" i="4" s="1"/>
  <c r="C23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F26" i="4" l="1"/>
  <c r="F39" i="4"/>
  <c r="F41" i="4" s="1"/>
  <c r="F42" i="4" s="1"/>
  <c r="N26" i="4"/>
  <c r="N39" i="4"/>
  <c r="N41" i="4" s="1"/>
  <c r="N42" i="4" s="1"/>
  <c r="V26" i="4"/>
  <c r="V39" i="4"/>
  <c r="V41" i="4" s="1"/>
  <c r="V42" i="4" s="1"/>
  <c r="Y26" i="4"/>
  <c r="Y39" i="4"/>
  <c r="Y41" i="4" s="1"/>
  <c r="Y42" i="4" s="1"/>
  <c r="Y32" i="4"/>
  <c r="Y33" i="4" s="1"/>
  <c r="Y50" i="4"/>
  <c r="Y64" i="4" s="1"/>
  <c r="Y65" i="4" s="1"/>
  <c r="E50" i="4"/>
  <c r="E51" i="4" s="1"/>
  <c r="I50" i="4"/>
  <c r="I51" i="4" s="1"/>
  <c r="M50" i="4"/>
  <c r="M51" i="4" s="1"/>
  <c r="Q50" i="4"/>
  <c r="Q51" i="4" s="1"/>
  <c r="U50" i="4"/>
  <c r="U51" i="4" s="1"/>
  <c r="C32" i="4"/>
  <c r="C33" i="4" s="1"/>
  <c r="G32" i="4"/>
  <c r="G33" i="4" s="1"/>
  <c r="K32" i="4"/>
  <c r="K33" i="4" s="1"/>
  <c r="O32" i="4"/>
  <c r="O33" i="4" s="1"/>
  <c r="S32" i="4"/>
  <c r="S33" i="4" s="1"/>
  <c r="W32" i="4"/>
  <c r="W33" i="4" s="1"/>
  <c r="H26" i="4"/>
  <c r="E26" i="4"/>
  <c r="I26" i="4"/>
  <c r="M26" i="4"/>
  <c r="Q26" i="4"/>
  <c r="U26" i="4"/>
  <c r="D32" i="4"/>
  <c r="D33" i="4" s="1"/>
  <c r="H32" i="4"/>
  <c r="H33" i="4" s="1"/>
  <c r="L32" i="4"/>
  <c r="L33" i="4" s="1"/>
  <c r="P32" i="4"/>
  <c r="P33" i="4" s="1"/>
  <c r="T32" i="4"/>
  <c r="T33" i="4" s="1"/>
  <c r="X32" i="4"/>
  <c r="X33" i="4" s="1"/>
  <c r="J32" i="4"/>
  <c r="J33" i="4" s="1"/>
  <c r="R32" i="4"/>
  <c r="R33" i="4" s="1"/>
  <c r="F50" i="4"/>
  <c r="F51" i="4" s="1"/>
  <c r="N50" i="4"/>
  <c r="N51" i="4" s="1"/>
  <c r="V50" i="4"/>
  <c r="V51" i="4" s="1"/>
  <c r="D26" i="4"/>
  <c r="L26" i="4"/>
  <c r="P26" i="4"/>
  <c r="T26" i="4"/>
  <c r="X26" i="4"/>
  <c r="E32" i="4"/>
  <c r="E33" i="4" s="1"/>
  <c r="I32" i="4"/>
  <c r="I33" i="4" s="1"/>
  <c r="M32" i="4"/>
  <c r="M33" i="4" s="1"/>
  <c r="Q32" i="4"/>
  <c r="U32" i="4"/>
  <c r="U33" i="4" s="1"/>
  <c r="C50" i="4"/>
  <c r="C51" i="4" s="1"/>
  <c r="G50" i="4"/>
  <c r="G51" i="4" s="1"/>
  <c r="F3" i="6" s="1"/>
  <c r="K50" i="4"/>
  <c r="K51" i="4" s="1"/>
  <c r="O50" i="4"/>
  <c r="O51" i="4" s="1"/>
  <c r="S50" i="4"/>
  <c r="S51" i="4" s="1"/>
  <c r="W50" i="4"/>
  <c r="W51" i="4" s="1"/>
  <c r="V3" i="6" s="1"/>
  <c r="C26" i="4"/>
  <c r="G26" i="4"/>
  <c r="K26" i="4"/>
  <c r="O26" i="4"/>
  <c r="S26" i="4"/>
  <c r="W26" i="4"/>
  <c r="F32" i="4"/>
  <c r="F33" i="4" s="1"/>
  <c r="N32" i="4"/>
  <c r="N33" i="4" s="1"/>
  <c r="V32" i="4"/>
  <c r="V33" i="4" s="1"/>
  <c r="U3" i="6" s="1"/>
  <c r="D50" i="4"/>
  <c r="D51" i="4" s="1"/>
  <c r="H50" i="4"/>
  <c r="H51" i="4" s="1"/>
  <c r="G3" i="6" s="1"/>
  <c r="L50" i="4"/>
  <c r="L51" i="4" s="1"/>
  <c r="P50" i="4"/>
  <c r="P51" i="4" s="1"/>
  <c r="T50" i="4"/>
  <c r="T51" i="4" s="1"/>
  <c r="X50" i="4"/>
  <c r="X51" i="4" s="1"/>
  <c r="W3" i="6" s="1"/>
  <c r="J50" i="4"/>
  <c r="J51" i="4" s="1"/>
  <c r="R50" i="4"/>
  <c r="R51" i="4" s="1"/>
  <c r="J26" i="4"/>
  <c r="R26" i="4"/>
  <c r="O64" i="4" l="1"/>
  <c r="O65" i="4" s="1"/>
  <c r="B3" i="6"/>
  <c r="Y51" i="4"/>
  <c r="X3" i="6" s="1"/>
  <c r="X24" i="6" s="1"/>
  <c r="R3" i="6"/>
  <c r="R10" i="6" s="1"/>
  <c r="M3" i="6"/>
  <c r="M25" i="6" s="1"/>
  <c r="D3" i="6"/>
  <c r="D10" i="6" s="1"/>
  <c r="U64" i="4"/>
  <c r="U65" i="4" s="1"/>
  <c r="G24" i="6"/>
  <c r="G25" i="6"/>
  <c r="G38" i="6"/>
  <c r="G39" i="6"/>
  <c r="G44" i="6"/>
  <c r="G30" i="6"/>
  <c r="G16" i="6"/>
  <c r="G10" i="6"/>
  <c r="G11" i="6"/>
  <c r="V10" i="6"/>
  <c r="V39" i="6"/>
  <c r="V24" i="6"/>
  <c r="V25" i="6"/>
  <c r="V38" i="6"/>
  <c r="V30" i="6"/>
  <c r="V44" i="6"/>
  <c r="V11" i="6"/>
  <c r="V16" i="6"/>
  <c r="U10" i="6"/>
  <c r="U38" i="6"/>
  <c r="U39" i="6"/>
  <c r="U24" i="6"/>
  <c r="U25" i="6"/>
  <c r="U44" i="6"/>
  <c r="U30" i="6"/>
  <c r="U11" i="6"/>
  <c r="U16" i="6"/>
  <c r="L64" i="4"/>
  <c r="L65" i="4" s="1"/>
  <c r="I3" i="6"/>
  <c r="W24" i="6"/>
  <c r="W25" i="6"/>
  <c r="W38" i="6"/>
  <c r="W39" i="6"/>
  <c r="W44" i="6"/>
  <c r="W30" i="6"/>
  <c r="W16" i="6"/>
  <c r="W11" i="6"/>
  <c r="W10" i="6"/>
  <c r="F11" i="6"/>
  <c r="F39" i="6"/>
  <c r="F24" i="6"/>
  <c r="F25" i="6"/>
  <c r="F38" i="6"/>
  <c r="F30" i="6"/>
  <c r="F44" i="6"/>
  <c r="F16" i="6"/>
  <c r="F10" i="6"/>
  <c r="F12" i="6" s="1"/>
  <c r="X25" i="6"/>
  <c r="Q3" i="6"/>
  <c r="O3" i="6"/>
  <c r="K3" i="6"/>
  <c r="Y59" i="4"/>
  <c r="Y60" i="4"/>
  <c r="Y57" i="4"/>
  <c r="X64" i="4"/>
  <c r="X65" i="4" s="1"/>
  <c r="J64" i="4"/>
  <c r="J65" i="4" s="1"/>
  <c r="H64" i="4"/>
  <c r="H65" i="4" s="1"/>
  <c r="S3" i="6"/>
  <c r="C3" i="6"/>
  <c r="G64" i="4"/>
  <c r="G65" i="4" s="1"/>
  <c r="M64" i="4"/>
  <c r="M65" i="4" s="1"/>
  <c r="F64" i="4"/>
  <c r="F65" i="4" s="1"/>
  <c r="N64" i="4"/>
  <c r="N65" i="4" s="1"/>
  <c r="S64" i="4"/>
  <c r="S65" i="4" s="1"/>
  <c r="E64" i="4"/>
  <c r="E65" i="4" s="1"/>
  <c r="W64" i="4"/>
  <c r="W65" i="4" s="1"/>
  <c r="T64" i="4"/>
  <c r="T65" i="4" s="1"/>
  <c r="D64" i="4"/>
  <c r="D65" i="4" s="1"/>
  <c r="I64" i="4"/>
  <c r="I65" i="4" s="1"/>
  <c r="C64" i="4"/>
  <c r="C65" i="4" s="1"/>
  <c r="Q33" i="4"/>
  <c r="P3" i="6" s="1"/>
  <c r="Q64" i="4"/>
  <c r="Q65" i="4" s="1"/>
  <c r="K64" i="4"/>
  <c r="K65" i="4" s="1"/>
  <c r="V64" i="4"/>
  <c r="V65" i="4" s="1"/>
  <c r="R64" i="4"/>
  <c r="R65" i="4" s="1"/>
  <c r="P64" i="4"/>
  <c r="P65" i="4" s="1"/>
  <c r="X61" i="4"/>
  <c r="H61" i="4"/>
  <c r="V61" i="4"/>
  <c r="G60" i="4"/>
  <c r="G57" i="4"/>
  <c r="G59" i="4"/>
  <c r="G61" i="4"/>
  <c r="J3" i="6"/>
  <c r="V59" i="4"/>
  <c r="V57" i="4"/>
  <c r="V60" i="4"/>
  <c r="X57" i="4"/>
  <c r="X59" i="4"/>
  <c r="X60" i="4"/>
  <c r="H57" i="4"/>
  <c r="H60" i="4"/>
  <c r="H59" i="4"/>
  <c r="W60" i="4"/>
  <c r="W57" i="4"/>
  <c r="W59" i="4"/>
  <c r="W61" i="4"/>
  <c r="T3" i="6"/>
  <c r="S60" i="4"/>
  <c r="H3" i="6"/>
  <c r="F59" i="4"/>
  <c r="L3" i="6"/>
  <c r="N3" i="6"/>
  <c r="W12" i="6" l="1"/>
  <c r="V12" i="6"/>
  <c r="B24" i="6"/>
  <c r="B16" i="6"/>
  <c r="U12" i="6"/>
  <c r="G12" i="6"/>
  <c r="W26" i="6"/>
  <c r="U26" i="6"/>
  <c r="F26" i="6"/>
  <c r="G26" i="6"/>
  <c r="V26" i="6"/>
  <c r="X26" i="6"/>
  <c r="X38" i="6"/>
  <c r="X10" i="6"/>
  <c r="X44" i="6"/>
  <c r="X30" i="6"/>
  <c r="X11" i="6"/>
  <c r="X39" i="6"/>
  <c r="B39" i="6"/>
  <c r="C57" i="4"/>
  <c r="R24" i="6"/>
  <c r="B44" i="6"/>
  <c r="E57" i="4"/>
  <c r="D44" i="6"/>
  <c r="R44" i="6"/>
  <c r="D38" i="6"/>
  <c r="J60" i="4"/>
  <c r="E60" i="4"/>
  <c r="D11" i="6"/>
  <c r="D12" i="6" s="1"/>
  <c r="D39" i="6"/>
  <c r="N60" i="4"/>
  <c r="M30" i="6"/>
  <c r="T61" i="4"/>
  <c r="R60" i="4"/>
  <c r="S59" i="4"/>
  <c r="M39" i="6"/>
  <c r="R39" i="6"/>
  <c r="T59" i="4"/>
  <c r="R59" i="4"/>
  <c r="S57" i="4"/>
  <c r="R61" i="4"/>
  <c r="Y61" i="4"/>
  <c r="X16" i="6"/>
  <c r="R30" i="6"/>
  <c r="G40" i="6"/>
  <c r="B38" i="6"/>
  <c r="B10" i="6"/>
  <c r="C60" i="4"/>
  <c r="C61" i="4"/>
  <c r="B11" i="6"/>
  <c r="B25" i="6"/>
  <c r="B26" i="6" s="1"/>
  <c r="C59" i="4"/>
  <c r="B30" i="6"/>
  <c r="N61" i="4"/>
  <c r="N57" i="4"/>
  <c r="L60" i="4"/>
  <c r="M10" i="6"/>
  <c r="M24" i="6"/>
  <c r="M26" i="6" s="1"/>
  <c r="R11" i="6"/>
  <c r="R12" i="6" s="1"/>
  <c r="R25" i="6"/>
  <c r="N59" i="4"/>
  <c r="M11" i="6"/>
  <c r="M44" i="6"/>
  <c r="M38" i="6"/>
  <c r="S61" i="4"/>
  <c r="M16" i="6"/>
  <c r="R16" i="6"/>
  <c r="R38" i="6"/>
  <c r="Q57" i="4"/>
  <c r="L59" i="4"/>
  <c r="E59" i="4"/>
  <c r="L61" i="4"/>
  <c r="F40" i="6"/>
  <c r="D30" i="6"/>
  <c r="D25" i="6"/>
  <c r="J59" i="4"/>
  <c r="L57" i="4"/>
  <c r="E61" i="4"/>
  <c r="D16" i="6"/>
  <c r="D24" i="6"/>
  <c r="L25" i="6"/>
  <c r="L38" i="6"/>
  <c r="L39" i="6"/>
  <c r="L24" i="6"/>
  <c r="L44" i="6"/>
  <c r="L30" i="6"/>
  <c r="L11" i="6"/>
  <c r="L16" i="6"/>
  <c r="L10" i="6"/>
  <c r="H25" i="6"/>
  <c r="H38" i="6"/>
  <c r="H39" i="6"/>
  <c r="H24" i="6"/>
  <c r="H44" i="6"/>
  <c r="H30" i="6"/>
  <c r="H11" i="6"/>
  <c r="H16" i="6"/>
  <c r="H10" i="6"/>
  <c r="J10" i="6"/>
  <c r="J39" i="6"/>
  <c r="J24" i="6"/>
  <c r="J25" i="6"/>
  <c r="J38" i="6"/>
  <c r="J44" i="6"/>
  <c r="J30" i="6"/>
  <c r="J11" i="6"/>
  <c r="J16" i="6"/>
  <c r="P25" i="6"/>
  <c r="P38" i="6"/>
  <c r="P39" i="6"/>
  <c r="P24" i="6"/>
  <c r="P10" i="6"/>
  <c r="P44" i="6"/>
  <c r="P30" i="6"/>
  <c r="P16" i="6"/>
  <c r="P11" i="6"/>
  <c r="I10" i="6"/>
  <c r="I38" i="6"/>
  <c r="I39" i="6"/>
  <c r="I24" i="6"/>
  <c r="I25" i="6"/>
  <c r="I44" i="6"/>
  <c r="I30" i="6"/>
  <c r="I11" i="6"/>
  <c r="I16" i="6"/>
  <c r="T60" i="4"/>
  <c r="R57" i="4"/>
  <c r="T10" i="6"/>
  <c r="T25" i="6"/>
  <c r="T38" i="6"/>
  <c r="T39" i="6"/>
  <c r="T24" i="6"/>
  <c r="T30" i="6"/>
  <c r="T44" i="6"/>
  <c r="T16" i="6"/>
  <c r="T11" i="6"/>
  <c r="P61" i="4"/>
  <c r="J61" i="4"/>
  <c r="C10" i="6"/>
  <c r="C24" i="6"/>
  <c r="C25" i="6"/>
  <c r="C38" i="6"/>
  <c r="C30" i="6"/>
  <c r="C39" i="6"/>
  <c r="C44" i="6"/>
  <c r="C16" i="6"/>
  <c r="C11" i="6"/>
  <c r="K24" i="6"/>
  <c r="K25" i="6"/>
  <c r="K38" i="6"/>
  <c r="K39" i="6"/>
  <c r="K30" i="6"/>
  <c r="K44" i="6"/>
  <c r="K11" i="6"/>
  <c r="K10" i="6"/>
  <c r="K16" i="6"/>
  <c r="W40" i="6"/>
  <c r="V40" i="6"/>
  <c r="S10" i="6"/>
  <c r="S24" i="6"/>
  <c r="S30" i="6"/>
  <c r="S25" i="6"/>
  <c r="S38" i="6"/>
  <c r="S39" i="6"/>
  <c r="S44" i="6"/>
  <c r="S16" i="6"/>
  <c r="S11" i="6"/>
  <c r="O24" i="6"/>
  <c r="O25" i="6"/>
  <c r="O38" i="6"/>
  <c r="O39" i="6"/>
  <c r="O10" i="6"/>
  <c r="O44" i="6"/>
  <c r="O30" i="6"/>
  <c r="O16" i="6"/>
  <c r="O11" i="6"/>
  <c r="N10" i="6"/>
  <c r="N39" i="6"/>
  <c r="N24" i="6"/>
  <c r="N25" i="6"/>
  <c r="N38" i="6"/>
  <c r="N44" i="6"/>
  <c r="N30" i="6"/>
  <c r="N16" i="6"/>
  <c r="N11" i="6"/>
  <c r="T57" i="4"/>
  <c r="J57" i="4"/>
  <c r="Q60" i="4"/>
  <c r="F57" i="4"/>
  <c r="E3" i="6"/>
  <c r="Q11" i="6"/>
  <c r="Q38" i="6"/>
  <c r="Q39" i="6"/>
  <c r="Q24" i="6"/>
  <c r="Q25" i="6"/>
  <c r="Q44" i="6"/>
  <c r="Q30" i="6"/>
  <c r="Q16" i="6"/>
  <c r="Q10" i="6"/>
  <c r="Q12" i="6" s="1"/>
  <c r="U40" i="6"/>
  <c r="D57" i="4"/>
  <c r="D59" i="4"/>
  <c r="P59" i="4"/>
  <c r="P60" i="4"/>
  <c r="D61" i="4"/>
  <c r="D60" i="4"/>
  <c r="P57" i="4"/>
  <c r="F61" i="4"/>
  <c r="F60" i="4"/>
  <c r="Q59" i="4"/>
  <c r="Q61" i="4"/>
  <c r="M59" i="4"/>
  <c r="M60" i="4"/>
  <c r="M57" i="4"/>
  <c r="M61" i="4"/>
  <c r="I59" i="4"/>
  <c r="I60" i="4"/>
  <c r="I57" i="4"/>
  <c r="I61" i="4"/>
  <c r="O60" i="4"/>
  <c r="O57" i="4"/>
  <c r="O59" i="4"/>
  <c r="O61" i="4"/>
  <c r="K60" i="4"/>
  <c r="K57" i="4"/>
  <c r="K59" i="4"/>
  <c r="K61" i="4"/>
  <c r="U59" i="4"/>
  <c r="U60" i="4"/>
  <c r="U57" i="4"/>
  <c r="U61" i="4"/>
  <c r="K12" i="6" l="1"/>
  <c r="J12" i="6"/>
  <c r="B12" i="6"/>
  <c r="S26" i="6"/>
  <c r="D26" i="6"/>
  <c r="O12" i="6"/>
  <c r="T12" i="6"/>
  <c r="P12" i="6"/>
  <c r="S12" i="6"/>
  <c r="C12" i="6"/>
  <c r="H12" i="6"/>
  <c r="N12" i="6"/>
  <c r="I12" i="6"/>
  <c r="J26" i="6"/>
  <c r="H26" i="6"/>
  <c r="L12" i="6"/>
  <c r="M12" i="6"/>
  <c r="X40" i="6"/>
  <c r="X12" i="6"/>
  <c r="O26" i="6"/>
  <c r="K26" i="6"/>
  <c r="C26" i="6"/>
  <c r="T26" i="6"/>
  <c r="I26" i="6"/>
  <c r="L26" i="6"/>
  <c r="R26" i="6"/>
  <c r="N26" i="6"/>
  <c r="P26" i="6"/>
  <c r="Q26" i="6"/>
  <c r="B40" i="6"/>
  <c r="R40" i="6"/>
  <c r="M40" i="6"/>
  <c r="D40" i="6"/>
  <c r="Q40" i="6"/>
  <c r="N40" i="6"/>
  <c r="S40" i="6"/>
  <c r="L40" i="6"/>
  <c r="K40" i="6"/>
  <c r="C40" i="6"/>
  <c r="T40" i="6"/>
  <c r="I40" i="6"/>
  <c r="J40" i="6"/>
  <c r="H40" i="6"/>
  <c r="E11" i="6"/>
  <c r="E38" i="6"/>
  <c r="E39" i="6"/>
  <c r="E24" i="6"/>
  <c r="E25" i="6"/>
  <c r="E44" i="6"/>
  <c r="E30" i="6"/>
  <c r="E10" i="6"/>
  <c r="E16" i="6"/>
  <c r="O40" i="6"/>
  <c r="P40" i="6"/>
  <c r="E12" i="6" l="1"/>
  <c r="E26" i="6"/>
  <c r="E40" i="6"/>
</calcChain>
</file>

<file path=xl/sharedStrings.xml><?xml version="1.0" encoding="utf-8"?>
<sst xmlns="http://schemas.openxmlformats.org/spreadsheetml/2006/main" count="82" uniqueCount="44">
  <si>
    <t>REVENUE REQUIREMENT</t>
  </si>
  <si>
    <t>Total ROE</t>
  </si>
  <si>
    <t>Total Operating Expenses</t>
  </si>
  <si>
    <t>Annualized Depreciation Pro-Forma Adjustment</t>
  </si>
  <si>
    <t>TOTAL</t>
  </si>
  <si>
    <t>$000</t>
  </si>
  <si>
    <t>IT SYSTEMS</t>
  </si>
  <si>
    <t>NETWORK</t>
  </si>
  <si>
    <t>METERS - LG&amp;E</t>
  </si>
  <si>
    <t>METERS - KU</t>
  </si>
  <si>
    <t>Sub-total IT SYSTEMS</t>
  </si>
  <si>
    <t>Sub-total NETWORK</t>
  </si>
  <si>
    <t>Sub-total METERS-LG&amp;E</t>
  </si>
  <si>
    <t>Sub-total METERS-KU</t>
  </si>
  <si>
    <t>Check Calc</t>
  </si>
  <si>
    <t>Sum of Allocations</t>
  </si>
  <si>
    <t>Difference in Total and Sum of Allocations</t>
  </si>
  <si>
    <t>KU Allocation (Customers)</t>
  </si>
  <si>
    <t>LG&amp;E Revenue Requirement - Every 0.25 percentage movement equates to a million dollars in revenue requirement</t>
  </si>
  <si>
    <t>KU Revenue Requirement - Every 0.15 percentage movement equates to a million dollars in revenue requirement</t>
  </si>
  <si>
    <t>Average Annual % Bill Impact</t>
  </si>
  <si>
    <t>KU Approx. Annual % Increase</t>
  </si>
  <si>
    <t>LG&amp;E Approx. Annual % Increase</t>
  </si>
  <si>
    <t>Average Monthly KU bill</t>
  </si>
  <si>
    <t>Average Monthly ODP bill</t>
  </si>
  <si>
    <t>LG&amp;E</t>
  </si>
  <si>
    <t>KU</t>
  </si>
  <si>
    <t>Median</t>
  </si>
  <si>
    <t>Average Electric GS 3 Phase Customer</t>
  </si>
  <si>
    <t>Average Electric GS Single Phase Customer</t>
  </si>
  <si>
    <t>Average Electric Residential Customer</t>
  </si>
  <si>
    <t>Average Monthly LG&amp;E Bill - Electric</t>
  </si>
  <si>
    <t>Average Monthly KU Bill - Electric</t>
  </si>
  <si>
    <t>Average GS Single Phase Bill - Electric</t>
  </si>
  <si>
    <t>Average Residential Bill - Electric</t>
  </si>
  <si>
    <t>Average GS 3 Phase bill - Electric</t>
  </si>
  <si>
    <t>LG&amp;E Electric Allocation (Customers)</t>
  </si>
  <si>
    <t>LG&amp;E Gas Allocation (Customers)</t>
  </si>
  <si>
    <t>Average monthly LG&amp;E Electric bill</t>
  </si>
  <si>
    <t>Average monthly LG&amp;E Gas bill</t>
  </si>
  <si>
    <t>Average Monthly LG&amp;E Bill - Gas</t>
  </si>
  <si>
    <t>Average Annual % Bill Impact - Electric</t>
  </si>
  <si>
    <t>Average Annual % Bill Impact - Gas</t>
  </si>
  <si>
    <t>Average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</si>
</sst>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_);_(* \(#,##0.0\);_(* &quot;-&quot;?_);_(@_)"/>
    <numFmt numFmtId="168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1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4" applyFont="1"/>
    <xf numFmtId="44" fontId="0" fillId="0" borderId="0" xfId="0" applyNumberFormat="1"/>
    <xf numFmtId="0" fontId="0" fillId="0" borderId="0" xfId="0" applyAlignment="1">
      <alignment horizontal="center"/>
    </xf>
    <xf numFmtId="168" fontId="0" fillId="0" borderId="0" xfId="4" applyNumberFormat="1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44" fontId="2" fillId="0" borderId="1" xfId="4" applyFont="1" applyBorder="1"/>
    <xf numFmtId="44" fontId="2" fillId="0" borderId="6" xfId="4" applyFont="1" applyBorder="1"/>
    <xf numFmtId="166" fontId="2" fillId="0" borderId="1" xfId="2" applyNumberFormat="1" applyFont="1" applyBorder="1"/>
    <xf numFmtId="166" fontId="2" fillId="0" borderId="6" xfId="2" applyNumberFormat="1" applyFont="1" applyBorder="1"/>
    <xf numFmtId="0" fontId="0" fillId="0" borderId="0" xfId="0" applyFont="1"/>
    <xf numFmtId="0" fontId="0" fillId="0" borderId="0" xfId="0" quotePrefix="1" applyFont="1" applyAlignment="1">
      <alignment horizontal="center"/>
    </xf>
    <xf numFmtId="0" fontId="0" fillId="0" borderId="0" xfId="0" quotePrefix="1" applyFont="1" applyAlignment="1"/>
    <xf numFmtId="164" fontId="1" fillId="0" borderId="0" xfId="1" applyNumberFormat="1" applyFont="1"/>
    <xf numFmtId="0" fontId="0" fillId="0" borderId="0" xfId="0" applyFont="1" applyAlignment="1">
      <alignment horizontal="right"/>
    </xf>
    <xf numFmtId="165" fontId="1" fillId="0" borderId="0" xfId="1" applyNumberFormat="1" applyFont="1"/>
    <xf numFmtId="0" fontId="0" fillId="0" borderId="0" xfId="0" applyFont="1" applyFill="1"/>
    <xf numFmtId="166" fontId="1" fillId="0" borderId="0" xfId="2" applyNumberFormat="1" applyFont="1" applyFill="1"/>
    <xf numFmtId="43" fontId="5" fillId="0" borderId="0" xfId="1" applyFont="1"/>
    <xf numFmtId="0" fontId="5" fillId="0" borderId="0" xfId="0" applyFont="1"/>
    <xf numFmtId="0" fontId="6" fillId="0" borderId="0" xfId="0" applyFont="1"/>
    <xf numFmtId="43" fontId="4" fillId="0" borderId="0" xfId="1" applyFont="1"/>
    <xf numFmtId="0" fontId="4" fillId="0" borderId="0" xfId="0" applyFont="1"/>
    <xf numFmtId="0" fontId="7" fillId="0" borderId="0" xfId="0" applyFont="1"/>
    <xf numFmtId="43" fontId="1" fillId="0" borderId="0" xfId="1" applyFont="1"/>
    <xf numFmtId="43" fontId="1" fillId="0" borderId="0" xfId="1" applyFont="1" applyFill="1"/>
    <xf numFmtId="44" fontId="1" fillId="0" borderId="0" xfId="4" applyFont="1"/>
    <xf numFmtId="43" fontId="8" fillId="0" borderId="0" xfId="1" applyFont="1" applyAlignment="1">
      <alignment horizontal="left"/>
    </xf>
    <xf numFmtId="0" fontId="8" fillId="0" borderId="0" xfId="0" applyFont="1"/>
    <xf numFmtId="167" fontId="8" fillId="0" borderId="0" xfId="0" applyNumberFormat="1" applyFont="1"/>
    <xf numFmtId="166" fontId="1" fillId="0" borderId="0" xfId="2" applyNumberFormat="1" applyFont="1"/>
    <xf numFmtId="43" fontId="0" fillId="0" borderId="0" xfId="1" applyFont="1"/>
    <xf numFmtId="0" fontId="2" fillId="0" borderId="3" xfId="0" applyFont="1" applyBorder="1"/>
    <xf numFmtId="0" fontId="2" fillId="0" borderId="1" xfId="0" applyFont="1" applyBorder="1"/>
  </cellXfs>
  <cellStyles count="5">
    <cellStyle name="Cell for PL&amp;CF sheet" xfId="3"/>
    <cellStyle name="Comma" xfId="1" builtinId="3"/>
    <cellStyle name="Currency" xfId="4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ovekamp\AMS\A-6.2%20CEM%20Meters-Net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onus Calc"/>
      <sheetName val="LookUp Ranges Bonus"/>
      <sheetName val="LookUp Ranges"/>
      <sheetName val="Revenues - Recommendation"/>
      <sheetName val="Revenues - Alt #1"/>
      <sheetName val="Revenues - Alt #2"/>
      <sheetName val="Revenues - Alt #3"/>
      <sheetName val="Rate Case Revenues"/>
      <sheetName val="Depreciation-Recommendation"/>
      <sheetName val="Depreciation-Alt#1"/>
      <sheetName val="Depreciation-Alt#2"/>
      <sheetName val="Depreciation-Alt#3"/>
      <sheetName val="Summary"/>
      <sheetName val="Outputs (for FP&amp;A use)==&gt;"/>
      <sheetName val="Outputs - Recommendation"/>
      <sheetName val="Outputs - Alt #1"/>
      <sheetName val="Outputs - Alt #2"/>
      <sheetName val="Outputs - Alt #3"/>
    </sheetNames>
    <sheetDataSet>
      <sheetData sheetId="0">
        <row r="9">
          <cell r="M9">
            <v>2017</v>
          </cell>
        </row>
      </sheetData>
      <sheetData sheetId="1" refreshError="1"/>
      <sheetData sheetId="2" refreshError="1"/>
      <sheetData sheetId="3">
        <row r="51">
          <cell r="B51">
            <v>0.38900000000000001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4"/>
  <sheetViews>
    <sheetView tabSelected="1" zoomScale="80" zoomScaleNormal="80" workbookViewId="0">
      <selection activeCell="D10" sqref="D10"/>
    </sheetView>
  </sheetViews>
  <sheetFormatPr defaultRowHeight="15" x14ac:dyDescent="0.25"/>
  <cols>
    <col min="1" max="1" width="38.5703125" customWidth="1"/>
  </cols>
  <sheetData>
    <row r="2" spans="1:24" x14ac:dyDescent="0.25">
      <c r="A2" s="5"/>
      <c r="B2" s="6">
        <v>2018</v>
      </c>
      <c r="C2" s="6">
        <v>2019</v>
      </c>
      <c r="D2" s="6">
        <v>2020</v>
      </c>
      <c r="E2" s="6">
        <v>2021</v>
      </c>
      <c r="F2" s="6">
        <v>2022</v>
      </c>
      <c r="G2" s="6">
        <v>2023</v>
      </c>
      <c r="H2" s="6">
        <v>2024</v>
      </c>
      <c r="I2" s="6">
        <v>2025</v>
      </c>
      <c r="J2" s="6">
        <v>2026</v>
      </c>
      <c r="K2" s="6">
        <v>2027</v>
      </c>
      <c r="L2" s="6">
        <v>2028</v>
      </c>
      <c r="M2" s="6">
        <v>2029</v>
      </c>
      <c r="N2" s="6">
        <v>2030</v>
      </c>
      <c r="O2" s="6">
        <v>2031</v>
      </c>
      <c r="P2" s="6">
        <v>2032</v>
      </c>
      <c r="Q2" s="6">
        <v>2033</v>
      </c>
      <c r="R2" s="6">
        <v>2034</v>
      </c>
      <c r="S2" s="6">
        <v>2035</v>
      </c>
      <c r="T2" s="6">
        <v>2036</v>
      </c>
      <c r="U2" s="6">
        <v>2037</v>
      </c>
      <c r="V2" s="6">
        <v>2038</v>
      </c>
      <c r="W2" s="6">
        <v>2039</v>
      </c>
      <c r="X2" s="7">
        <v>2040</v>
      </c>
    </row>
    <row r="3" spans="1:24" x14ac:dyDescent="0.25">
      <c r="A3" s="8" t="s">
        <v>41</v>
      </c>
      <c r="B3" s="11">
        <f>Baseline!C56</f>
        <v>8.5539449999999994E-4</v>
      </c>
      <c r="C3" s="11">
        <f>Baseline!D56</f>
        <v>8.7996889999999994E-3</v>
      </c>
      <c r="D3" s="11">
        <f>Baseline!E56</f>
        <v>1.6680777500000001E-2</v>
      </c>
      <c r="E3" s="11">
        <f>Baseline!F56</f>
        <v>1.7304607999999999E-2</v>
      </c>
      <c r="F3" s="11">
        <f>Baseline!G56</f>
        <v>1.3462009999999996E-2</v>
      </c>
      <c r="G3" s="11">
        <f>Baseline!H56</f>
        <v>1.0975404500000001E-2</v>
      </c>
      <c r="H3" s="11">
        <f>Baseline!I56</f>
        <v>8.7391180000000006E-3</v>
      </c>
      <c r="I3" s="11">
        <f>Baseline!J56</f>
        <v>6.6294034999999996E-3</v>
      </c>
      <c r="J3" s="11">
        <f>Baseline!K56</f>
        <v>6.08543499999999E-4</v>
      </c>
      <c r="K3" s="11">
        <f>Baseline!L56</f>
        <v>-6.1256834999999996E-3</v>
      </c>
      <c r="L3" s="11">
        <f>Baseline!M56</f>
        <v>-6.5998874999999993E-3</v>
      </c>
      <c r="M3" s="11">
        <f>Baseline!N56</f>
        <v>-7.7205790000000017E-3</v>
      </c>
      <c r="N3" s="11">
        <f>Baseline!O56</f>
        <v>-8.7388579999999987E-3</v>
      </c>
      <c r="O3" s="11">
        <f>Baseline!P56</f>
        <v>-1.0012122499999998E-2</v>
      </c>
      <c r="P3" s="11">
        <f>Baseline!Q56</f>
        <v>-1.0493866000000001E-2</v>
      </c>
      <c r="Q3" s="11">
        <f>Baseline!R56</f>
        <v>-1.1916234500000001E-2</v>
      </c>
      <c r="R3" s="11">
        <f>Baseline!S56</f>
        <v>-1.3724318999999999E-2</v>
      </c>
      <c r="S3" s="11">
        <f>Baseline!T56</f>
        <v>-1.7510686999999997E-2</v>
      </c>
      <c r="T3" s="11">
        <f>Baseline!U56</f>
        <v>-1.97036355E-2</v>
      </c>
      <c r="U3" s="11">
        <f>Baseline!V56</f>
        <v>-2.0550990499999998E-2</v>
      </c>
      <c r="V3" s="11">
        <f>Baseline!W56</f>
        <v>-2.0567996000000002E-2</v>
      </c>
      <c r="W3" s="11">
        <f>Baseline!X56</f>
        <v>-2.1429148499999998E-2</v>
      </c>
      <c r="X3" s="12">
        <f>Baseline!Y56</f>
        <v>-2.1298247499999999E-2</v>
      </c>
    </row>
    <row r="5" spans="1:24" x14ac:dyDescent="0.25">
      <c r="A5" t="s">
        <v>31</v>
      </c>
      <c r="B5" s="4">
        <v>102</v>
      </c>
    </row>
    <row r="6" spans="1:24" x14ac:dyDescent="0.25">
      <c r="A6" t="s">
        <v>32</v>
      </c>
      <c r="B6" s="4">
        <v>120</v>
      </c>
    </row>
    <row r="7" spans="1:24" x14ac:dyDescent="0.25">
      <c r="A7" t="s">
        <v>34</v>
      </c>
      <c r="B7" s="4">
        <f>AVERAGE(B5:B6)</f>
        <v>111</v>
      </c>
    </row>
    <row r="9" spans="1:24" x14ac:dyDescent="0.25">
      <c r="B9" s="3">
        <v>2018</v>
      </c>
      <c r="C9" s="3">
        <v>2019</v>
      </c>
      <c r="D9" s="3">
        <v>2020</v>
      </c>
      <c r="E9" s="3">
        <v>2021</v>
      </c>
      <c r="F9" s="3">
        <v>2022</v>
      </c>
      <c r="G9" s="3">
        <v>2023</v>
      </c>
      <c r="H9" s="3">
        <v>2024</v>
      </c>
      <c r="I9" s="3">
        <v>2025</v>
      </c>
      <c r="J9" s="3">
        <v>2026</v>
      </c>
      <c r="K9" s="3">
        <v>2027</v>
      </c>
      <c r="L9" s="3">
        <v>2028</v>
      </c>
      <c r="M9" s="3">
        <v>2029</v>
      </c>
      <c r="N9" s="3">
        <v>2030</v>
      </c>
      <c r="O9" s="3">
        <v>2031</v>
      </c>
      <c r="P9" s="3">
        <v>2032</v>
      </c>
      <c r="Q9" s="3">
        <v>2033</v>
      </c>
      <c r="R9" s="3">
        <v>2034</v>
      </c>
      <c r="S9" s="3">
        <v>2035</v>
      </c>
      <c r="T9" s="3">
        <v>2036</v>
      </c>
      <c r="U9" s="3">
        <v>2037</v>
      </c>
      <c r="V9" s="3">
        <v>2038</v>
      </c>
      <c r="W9" s="3">
        <v>2039</v>
      </c>
      <c r="X9" s="3">
        <v>2040</v>
      </c>
    </row>
    <row r="10" spans="1:24" x14ac:dyDescent="0.25">
      <c r="A10" t="s">
        <v>25</v>
      </c>
      <c r="B10" s="1">
        <f t="shared" ref="B10:X10" si="0">$B5*B$3</f>
        <v>8.7250238999999993E-2</v>
      </c>
      <c r="C10" s="1">
        <f t="shared" si="0"/>
        <v>0.89756827799999994</v>
      </c>
      <c r="D10" s="1">
        <f t="shared" si="0"/>
        <v>1.7014393050000001</v>
      </c>
      <c r="E10" s="1">
        <f t="shared" si="0"/>
        <v>1.7650700159999999</v>
      </c>
      <c r="F10" s="1">
        <f t="shared" si="0"/>
        <v>1.3731250199999996</v>
      </c>
      <c r="G10" s="1">
        <f t="shared" si="0"/>
        <v>1.1194912590000001</v>
      </c>
      <c r="H10" s="1">
        <f t="shared" si="0"/>
        <v>0.89139003600000011</v>
      </c>
      <c r="I10" s="1">
        <f t="shared" si="0"/>
        <v>0.676199157</v>
      </c>
      <c r="J10" s="1">
        <f t="shared" si="0"/>
        <v>6.2071436999999896E-2</v>
      </c>
      <c r="K10" s="1">
        <f t="shared" si="0"/>
        <v>-0.62481971699999994</v>
      </c>
      <c r="L10" s="1">
        <f t="shared" si="0"/>
        <v>-0.67318852499999993</v>
      </c>
      <c r="M10" s="1">
        <f t="shared" si="0"/>
        <v>-0.7874990580000002</v>
      </c>
      <c r="N10" s="1">
        <f t="shared" si="0"/>
        <v>-0.89136351599999986</v>
      </c>
      <c r="O10" s="1">
        <f t="shared" si="0"/>
        <v>-1.0212364949999997</v>
      </c>
      <c r="P10" s="1">
        <f t="shared" si="0"/>
        <v>-1.0703743320000001</v>
      </c>
      <c r="Q10" s="1">
        <f t="shared" si="0"/>
        <v>-1.2154559190000001</v>
      </c>
      <c r="R10" s="1">
        <f t="shared" si="0"/>
        <v>-1.3998805379999999</v>
      </c>
      <c r="S10" s="1">
        <f t="shared" si="0"/>
        <v>-1.7860900739999996</v>
      </c>
      <c r="T10" s="1">
        <f t="shared" si="0"/>
        <v>-2.009770821</v>
      </c>
      <c r="U10" s="1">
        <f t="shared" si="0"/>
        <v>-2.0962010309999997</v>
      </c>
      <c r="V10" s="1">
        <f t="shared" si="0"/>
        <v>-2.0979355920000002</v>
      </c>
      <c r="W10" s="1">
        <f t="shared" si="0"/>
        <v>-2.1857731469999999</v>
      </c>
      <c r="X10" s="1">
        <f t="shared" si="0"/>
        <v>-2.1724212449999998</v>
      </c>
    </row>
    <row r="11" spans="1:24" x14ac:dyDescent="0.25">
      <c r="A11" t="s">
        <v>26</v>
      </c>
      <c r="B11" s="1">
        <f t="shared" ref="B11:X11" si="1">$B6*B$3</f>
        <v>0.10264733999999999</v>
      </c>
      <c r="C11" s="1">
        <f t="shared" si="1"/>
        <v>1.0559626799999999</v>
      </c>
      <c r="D11" s="1">
        <f t="shared" si="1"/>
        <v>2.0016932999999999</v>
      </c>
      <c r="E11" s="1">
        <f t="shared" si="1"/>
        <v>2.0765529599999999</v>
      </c>
      <c r="F11" s="1">
        <f t="shared" si="1"/>
        <v>1.6154411999999996</v>
      </c>
      <c r="G11" s="1">
        <f t="shared" si="1"/>
        <v>1.31704854</v>
      </c>
      <c r="H11" s="1">
        <f t="shared" si="1"/>
        <v>1.0486941600000002</v>
      </c>
      <c r="I11" s="1">
        <f t="shared" si="1"/>
        <v>0.7955284199999999</v>
      </c>
      <c r="J11" s="1">
        <f t="shared" si="1"/>
        <v>7.3025219999999877E-2</v>
      </c>
      <c r="K11" s="1">
        <f t="shared" si="1"/>
        <v>-0.73508201999999989</v>
      </c>
      <c r="L11" s="1">
        <f t="shared" si="1"/>
        <v>-0.79198649999999993</v>
      </c>
      <c r="M11" s="1">
        <f t="shared" si="1"/>
        <v>-0.92646948000000018</v>
      </c>
      <c r="N11" s="1">
        <f t="shared" si="1"/>
        <v>-1.0486629599999999</v>
      </c>
      <c r="O11" s="1">
        <f t="shared" si="1"/>
        <v>-1.2014546999999998</v>
      </c>
      <c r="P11" s="1">
        <f t="shared" si="1"/>
        <v>-1.2592639200000002</v>
      </c>
      <c r="Q11" s="1">
        <f t="shared" si="1"/>
        <v>-1.42994814</v>
      </c>
      <c r="R11" s="1">
        <f t="shared" si="1"/>
        <v>-1.64691828</v>
      </c>
      <c r="S11" s="1">
        <f t="shared" si="1"/>
        <v>-2.1012824399999994</v>
      </c>
      <c r="T11" s="1">
        <f t="shared" si="1"/>
        <v>-2.3644362600000002</v>
      </c>
      <c r="U11" s="1">
        <f t="shared" si="1"/>
        <v>-2.4661188599999999</v>
      </c>
      <c r="V11" s="1">
        <f t="shared" si="1"/>
        <v>-2.4681595200000004</v>
      </c>
      <c r="W11" s="1">
        <f t="shared" si="1"/>
        <v>-2.5714978199999998</v>
      </c>
      <c r="X11" s="1">
        <f t="shared" si="1"/>
        <v>-2.5557897000000001</v>
      </c>
    </row>
    <row r="12" spans="1:24" x14ac:dyDescent="0.25">
      <c r="A12" t="s">
        <v>27</v>
      </c>
      <c r="B12" s="2">
        <f t="shared" ref="B12:X12" si="2">MEDIAN(B10:B11)</f>
        <v>9.4948789499999992E-2</v>
      </c>
      <c r="C12" s="2">
        <f t="shared" si="2"/>
        <v>0.97676547899999999</v>
      </c>
      <c r="D12" s="2">
        <f t="shared" si="2"/>
        <v>1.8515663025</v>
      </c>
      <c r="E12" s="2">
        <f t="shared" si="2"/>
        <v>1.920811488</v>
      </c>
      <c r="F12" s="2">
        <f t="shared" si="2"/>
        <v>1.4942831099999996</v>
      </c>
      <c r="G12" s="2">
        <f t="shared" si="2"/>
        <v>1.2182698995000001</v>
      </c>
      <c r="H12" s="2">
        <f t="shared" si="2"/>
        <v>0.97004209800000019</v>
      </c>
      <c r="I12" s="2">
        <f t="shared" si="2"/>
        <v>0.73586378849999989</v>
      </c>
      <c r="J12" s="2">
        <f t="shared" si="2"/>
        <v>6.7548328499999893E-2</v>
      </c>
      <c r="K12" s="2">
        <f t="shared" si="2"/>
        <v>-0.67995086849999997</v>
      </c>
      <c r="L12" s="2">
        <f t="shared" si="2"/>
        <v>-0.73258751249999987</v>
      </c>
      <c r="M12" s="2">
        <f t="shared" si="2"/>
        <v>-0.85698426900000024</v>
      </c>
      <c r="N12" s="2">
        <f t="shared" si="2"/>
        <v>-0.97001323799999994</v>
      </c>
      <c r="O12" s="2">
        <f t="shared" si="2"/>
        <v>-1.1113455974999997</v>
      </c>
      <c r="P12" s="2">
        <f t="shared" si="2"/>
        <v>-1.1648191260000003</v>
      </c>
      <c r="Q12" s="2">
        <f t="shared" si="2"/>
        <v>-1.3227020295</v>
      </c>
      <c r="R12" s="2">
        <f t="shared" si="2"/>
        <v>-1.523399409</v>
      </c>
      <c r="S12" s="2">
        <f t="shared" si="2"/>
        <v>-1.9436862569999995</v>
      </c>
      <c r="T12" s="2">
        <f t="shared" si="2"/>
        <v>-2.1871035404999999</v>
      </c>
      <c r="U12" s="2">
        <f t="shared" si="2"/>
        <v>-2.2811599454999998</v>
      </c>
      <c r="V12" s="2">
        <f t="shared" si="2"/>
        <v>-2.2830475560000005</v>
      </c>
      <c r="W12" s="2">
        <f t="shared" si="2"/>
        <v>-2.3786354835000001</v>
      </c>
      <c r="X12" s="2">
        <f t="shared" si="2"/>
        <v>-2.3641054724999999</v>
      </c>
    </row>
    <row r="13" spans="1:24" x14ac:dyDescent="0.25">
      <c r="B13" s="2"/>
    </row>
    <row r="14" spans="1:24" x14ac:dyDescent="0.25">
      <c r="B14" s="2"/>
    </row>
    <row r="15" spans="1:24" x14ac:dyDescent="0.25">
      <c r="A15" s="5"/>
      <c r="B15" s="6">
        <v>2018</v>
      </c>
      <c r="C15" s="6">
        <v>2019</v>
      </c>
      <c r="D15" s="6">
        <v>2020</v>
      </c>
      <c r="E15" s="6">
        <v>2021</v>
      </c>
      <c r="F15" s="6">
        <v>2022</v>
      </c>
      <c r="G15" s="6">
        <v>2023</v>
      </c>
      <c r="H15" s="6">
        <v>2024</v>
      </c>
      <c r="I15" s="6">
        <v>2025</v>
      </c>
      <c r="J15" s="6">
        <v>2026</v>
      </c>
      <c r="K15" s="6">
        <v>2027</v>
      </c>
      <c r="L15" s="6">
        <v>2028</v>
      </c>
      <c r="M15" s="6">
        <v>2029</v>
      </c>
      <c r="N15" s="6">
        <v>2030</v>
      </c>
      <c r="O15" s="6">
        <v>2031</v>
      </c>
      <c r="P15" s="6">
        <v>2032</v>
      </c>
      <c r="Q15" s="6">
        <v>2033</v>
      </c>
      <c r="R15" s="6">
        <v>2034</v>
      </c>
      <c r="S15" s="6">
        <v>2035</v>
      </c>
      <c r="T15" s="6">
        <v>2036</v>
      </c>
      <c r="U15" s="6">
        <v>2037</v>
      </c>
      <c r="V15" s="6">
        <v>2038</v>
      </c>
      <c r="W15" s="6">
        <v>2039</v>
      </c>
      <c r="X15" s="7">
        <v>2040</v>
      </c>
    </row>
    <row r="16" spans="1:24" x14ac:dyDescent="0.25">
      <c r="A16" s="8" t="s">
        <v>30</v>
      </c>
      <c r="B16" s="9">
        <f t="shared" ref="B16:X16" si="3">$B7*B$3</f>
        <v>9.4948789499999992E-2</v>
      </c>
      <c r="C16" s="9">
        <f t="shared" si="3"/>
        <v>0.97676547899999999</v>
      </c>
      <c r="D16" s="9">
        <f t="shared" si="3"/>
        <v>1.8515663025</v>
      </c>
      <c r="E16" s="9">
        <f t="shared" si="3"/>
        <v>1.920811488</v>
      </c>
      <c r="F16" s="9">
        <f t="shared" si="3"/>
        <v>1.4942831099999996</v>
      </c>
      <c r="G16" s="9">
        <f t="shared" si="3"/>
        <v>1.2182698995000001</v>
      </c>
      <c r="H16" s="9">
        <f t="shared" si="3"/>
        <v>0.97004209800000007</v>
      </c>
      <c r="I16" s="9">
        <f t="shared" si="3"/>
        <v>0.7358637885</v>
      </c>
      <c r="J16" s="9">
        <f t="shared" si="3"/>
        <v>6.7548328499999893E-2</v>
      </c>
      <c r="K16" s="9">
        <f t="shared" si="3"/>
        <v>-0.67995086849999997</v>
      </c>
      <c r="L16" s="9">
        <f t="shared" si="3"/>
        <v>-0.73258751249999987</v>
      </c>
      <c r="M16" s="9">
        <f t="shared" si="3"/>
        <v>-0.85698426900000024</v>
      </c>
      <c r="N16" s="9">
        <f t="shared" si="3"/>
        <v>-0.97001323799999983</v>
      </c>
      <c r="O16" s="9">
        <f t="shared" si="3"/>
        <v>-1.1113455974999997</v>
      </c>
      <c r="P16" s="9">
        <f t="shared" si="3"/>
        <v>-1.164819126</v>
      </c>
      <c r="Q16" s="9">
        <f t="shared" si="3"/>
        <v>-1.3227020295</v>
      </c>
      <c r="R16" s="9">
        <f t="shared" si="3"/>
        <v>-1.5233994089999998</v>
      </c>
      <c r="S16" s="9">
        <f t="shared" si="3"/>
        <v>-1.9436862569999998</v>
      </c>
      <c r="T16" s="9">
        <f t="shared" si="3"/>
        <v>-2.1871035404999999</v>
      </c>
      <c r="U16" s="9">
        <f t="shared" si="3"/>
        <v>-2.2811599454999998</v>
      </c>
      <c r="V16" s="9">
        <f t="shared" si="3"/>
        <v>-2.2830475560000001</v>
      </c>
      <c r="W16" s="9">
        <f t="shared" si="3"/>
        <v>-2.3786354834999996</v>
      </c>
      <c r="X16" s="10">
        <f t="shared" si="3"/>
        <v>-2.3641054724999999</v>
      </c>
    </row>
    <row r="19" spans="1:24" x14ac:dyDescent="0.25">
      <c r="A19" t="s">
        <v>31</v>
      </c>
      <c r="B19" s="4">
        <v>162</v>
      </c>
    </row>
    <row r="20" spans="1:24" x14ac:dyDescent="0.25">
      <c r="A20" t="s">
        <v>32</v>
      </c>
      <c r="B20" s="4">
        <v>143</v>
      </c>
    </row>
    <row r="21" spans="1:24" x14ac:dyDescent="0.25">
      <c r="A21" t="s">
        <v>33</v>
      </c>
      <c r="B21" s="4">
        <f>AVERAGE(B19:B20)</f>
        <v>152.5</v>
      </c>
    </row>
    <row r="23" spans="1:24" x14ac:dyDescent="0.25">
      <c r="B23" s="3">
        <v>2018</v>
      </c>
      <c r="C23" s="3">
        <v>2019</v>
      </c>
      <c r="D23" s="3">
        <v>2020</v>
      </c>
      <c r="E23" s="3">
        <v>2021</v>
      </c>
      <c r="F23" s="3">
        <v>2022</v>
      </c>
      <c r="G23" s="3">
        <v>2023</v>
      </c>
      <c r="H23" s="3">
        <v>2024</v>
      </c>
      <c r="I23" s="3">
        <v>2025</v>
      </c>
      <c r="J23" s="3">
        <v>2026</v>
      </c>
      <c r="K23" s="3">
        <v>2027</v>
      </c>
      <c r="L23" s="3">
        <v>2028</v>
      </c>
      <c r="M23" s="3">
        <v>2029</v>
      </c>
      <c r="N23" s="3">
        <v>2030</v>
      </c>
      <c r="O23" s="3">
        <v>2031</v>
      </c>
      <c r="P23" s="3">
        <v>2032</v>
      </c>
      <c r="Q23" s="3">
        <v>2033</v>
      </c>
      <c r="R23" s="3">
        <v>2034</v>
      </c>
      <c r="S23" s="3">
        <v>2035</v>
      </c>
      <c r="T23" s="3">
        <v>2036</v>
      </c>
      <c r="U23" s="3">
        <v>2037</v>
      </c>
      <c r="V23" s="3">
        <v>2038</v>
      </c>
      <c r="W23" s="3">
        <v>2039</v>
      </c>
      <c r="X23" s="3">
        <v>2040</v>
      </c>
    </row>
    <row r="24" spans="1:24" x14ac:dyDescent="0.25">
      <c r="A24" t="s">
        <v>25</v>
      </c>
      <c r="B24" s="1">
        <f t="shared" ref="B24:X24" si="4">$B19*B$3</f>
        <v>0.138573909</v>
      </c>
      <c r="C24" s="1">
        <f t="shared" si="4"/>
        <v>1.4255496179999998</v>
      </c>
      <c r="D24" s="1">
        <f t="shared" si="4"/>
        <v>2.7022859550000002</v>
      </c>
      <c r="E24" s="1">
        <f t="shared" si="4"/>
        <v>2.8033464959999996</v>
      </c>
      <c r="F24" s="1">
        <f t="shared" si="4"/>
        <v>2.1808456199999995</v>
      </c>
      <c r="G24" s="1">
        <f t="shared" si="4"/>
        <v>1.7780155290000002</v>
      </c>
      <c r="H24" s="1">
        <f t="shared" si="4"/>
        <v>1.4157371160000001</v>
      </c>
      <c r="I24" s="1">
        <f t="shared" si="4"/>
        <v>1.0739633669999999</v>
      </c>
      <c r="J24" s="1">
        <f t="shared" si="4"/>
        <v>9.8584046999999841E-2</v>
      </c>
      <c r="K24" s="1">
        <f t="shared" si="4"/>
        <v>-0.99236072699999989</v>
      </c>
      <c r="L24" s="1">
        <f t="shared" si="4"/>
        <v>-1.0691817749999999</v>
      </c>
      <c r="M24" s="1">
        <f t="shared" si="4"/>
        <v>-1.2507337980000002</v>
      </c>
      <c r="N24" s="1">
        <f t="shared" si="4"/>
        <v>-1.4156949959999998</v>
      </c>
      <c r="O24" s="1">
        <f t="shared" si="4"/>
        <v>-1.6219638449999998</v>
      </c>
      <c r="P24" s="1">
        <f t="shared" si="4"/>
        <v>-1.7000062920000001</v>
      </c>
      <c r="Q24" s="1">
        <f t="shared" si="4"/>
        <v>-1.9304299890000001</v>
      </c>
      <c r="R24" s="1">
        <f t="shared" si="4"/>
        <v>-2.2233396779999999</v>
      </c>
      <c r="S24" s="1">
        <f t="shared" si="4"/>
        <v>-2.8367312939999993</v>
      </c>
      <c r="T24" s="1">
        <f t="shared" si="4"/>
        <v>-3.1919889509999999</v>
      </c>
      <c r="U24" s="1">
        <f t="shared" si="4"/>
        <v>-3.3292604609999996</v>
      </c>
      <c r="V24" s="1">
        <f t="shared" si="4"/>
        <v>-3.3320153520000004</v>
      </c>
      <c r="W24" s="1">
        <f t="shared" si="4"/>
        <v>-3.4715220569999996</v>
      </c>
      <c r="X24" s="1">
        <f t="shared" si="4"/>
        <v>-3.4503160949999998</v>
      </c>
    </row>
    <row r="25" spans="1:24" x14ac:dyDescent="0.25">
      <c r="A25" t="s">
        <v>26</v>
      </c>
      <c r="B25" s="1">
        <f t="shared" ref="B25:X25" si="5">$B20*B$3</f>
        <v>0.12232141349999999</v>
      </c>
      <c r="C25" s="1">
        <f t="shared" si="5"/>
        <v>1.258355527</v>
      </c>
      <c r="D25" s="1">
        <f t="shared" si="5"/>
        <v>2.3853511825</v>
      </c>
      <c r="E25" s="1">
        <f t="shared" si="5"/>
        <v>2.474558944</v>
      </c>
      <c r="F25" s="1">
        <f t="shared" si="5"/>
        <v>1.9250674299999995</v>
      </c>
      <c r="G25" s="1">
        <f t="shared" si="5"/>
        <v>1.5694828435000001</v>
      </c>
      <c r="H25" s="1">
        <f t="shared" si="5"/>
        <v>1.2496938740000001</v>
      </c>
      <c r="I25" s="1">
        <f t="shared" si="5"/>
        <v>0.94800470049999996</v>
      </c>
      <c r="J25" s="1">
        <f t="shared" si="5"/>
        <v>8.7021720499999858E-2</v>
      </c>
      <c r="K25" s="1">
        <f t="shared" si="5"/>
        <v>-0.87597274049999996</v>
      </c>
      <c r="L25" s="1">
        <f t="shared" si="5"/>
        <v>-0.94378391249999993</v>
      </c>
      <c r="M25" s="1">
        <f t="shared" si="5"/>
        <v>-1.1040427970000002</v>
      </c>
      <c r="N25" s="1">
        <f t="shared" si="5"/>
        <v>-1.2496566939999998</v>
      </c>
      <c r="O25" s="1">
        <f t="shared" si="5"/>
        <v>-1.4317335174999997</v>
      </c>
      <c r="P25" s="1">
        <f t="shared" si="5"/>
        <v>-1.5006228380000002</v>
      </c>
      <c r="Q25" s="1">
        <f t="shared" si="5"/>
        <v>-1.7040215335000002</v>
      </c>
      <c r="R25" s="1">
        <f t="shared" si="5"/>
        <v>-1.9625776169999998</v>
      </c>
      <c r="S25" s="1">
        <f t="shared" si="5"/>
        <v>-2.5040282409999994</v>
      </c>
      <c r="T25" s="1">
        <f t="shared" si="5"/>
        <v>-2.8176198765000002</v>
      </c>
      <c r="U25" s="1">
        <f t="shared" si="5"/>
        <v>-2.9387916414999995</v>
      </c>
      <c r="V25" s="1">
        <f t="shared" si="5"/>
        <v>-2.9412234280000003</v>
      </c>
      <c r="W25" s="1">
        <f t="shared" si="5"/>
        <v>-3.0643682354999999</v>
      </c>
      <c r="X25" s="1">
        <f t="shared" si="5"/>
        <v>-3.0456493924999997</v>
      </c>
    </row>
    <row r="26" spans="1:24" x14ac:dyDescent="0.25">
      <c r="A26" t="s">
        <v>27</v>
      </c>
      <c r="B26" s="2">
        <f t="shared" ref="B26:X26" si="6">MEDIAN(B24:B25)</f>
        <v>0.13044766124999999</v>
      </c>
      <c r="C26" s="2">
        <f t="shared" si="6"/>
        <v>1.3419525724999999</v>
      </c>
      <c r="D26" s="2">
        <f t="shared" si="6"/>
        <v>2.5438185687499999</v>
      </c>
      <c r="E26" s="2">
        <f t="shared" si="6"/>
        <v>2.6389527199999998</v>
      </c>
      <c r="F26" s="2">
        <f t="shared" si="6"/>
        <v>2.0529565249999995</v>
      </c>
      <c r="G26" s="2">
        <f t="shared" si="6"/>
        <v>1.6737491862500002</v>
      </c>
      <c r="H26" s="2">
        <f t="shared" si="6"/>
        <v>1.332715495</v>
      </c>
      <c r="I26" s="2">
        <f t="shared" si="6"/>
        <v>1.01098403375</v>
      </c>
      <c r="J26" s="2">
        <f t="shared" si="6"/>
        <v>9.2802883749999843E-2</v>
      </c>
      <c r="K26" s="2">
        <f t="shared" si="6"/>
        <v>-0.93416673374999992</v>
      </c>
      <c r="L26" s="2">
        <f t="shared" si="6"/>
        <v>-1.00648284375</v>
      </c>
      <c r="M26" s="2">
        <f t="shared" si="6"/>
        <v>-1.1773882975000003</v>
      </c>
      <c r="N26" s="2">
        <f t="shared" si="6"/>
        <v>-1.3326758449999998</v>
      </c>
      <c r="O26" s="2">
        <f t="shared" si="6"/>
        <v>-1.5268486812499997</v>
      </c>
      <c r="P26" s="2">
        <f t="shared" si="6"/>
        <v>-1.6003145650000001</v>
      </c>
      <c r="Q26" s="2">
        <f t="shared" si="6"/>
        <v>-1.81722576125</v>
      </c>
      <c r="R26" s="2">
        <f t="shared" si="6"/>
        <v>-2.0929586474999997</v>
      </c>
      <c r="S26" s="2">
        <f t="shared" si="6"/>
        <v>-2.6703797674999992</v>
      </c>
      <c r="T26" s="2">
        <f t="shared" si="6"/>
        <v>-3.0048044137500001</v>
      </c>
      <c r="U26" s="2">
        <f t="shared" si="6"/>
        <v>-3.1340260512499993</v>
      </c>
      <c r="V26" s="2">
        <f t="shared" si="6"/>
        <v>-3.1366193900000003</v>
      </c>
      <c r="W26" s="2">
        <f t="shared" si="6"/>
        <v>-3.2679451462499998</v>
      </c>
      <c r="X26" s="2">
        <f t="shared" si="6"/>
        <v>-3.2479827437499997</v>
      </c>
    </row>
    <row r="27" spans="1:24" x14ac:dyDescent="0.25">
      <c r="B27" s="2"/>
    </row>
    <row r="28" spans="1:24" x14ac:dyDescent="0.25">
      <c r="B28" s="2"/>
    </row>
    <row r="29" spans="1:24" x14ac:dyDescent="0.25">
      <c r="A29" s="5"/>
      <c r="B29" s="6">
        <v>2018</v>
      </c>
      <c r="C29" s="6">
        <v>2019</v>
      </c>
      <c r="D29" s="6">
        <v>2020</v>
      </c>
      <c r="E29" s="6">
        <v>2021</v>
      </c>
      <c r="F29" s="6">
        <v>2022</v>
      </c>
      <c r="G29" s="6">
        <v>2023</v>
      </c>
      <c r="H29" s="6">
        <v>2024</v>
      </c>
      <c r="I29" s="6">
        <v>2025</v>
      </c>
      <c r="J29" s="6">
        <v>2026</v>
      </c>
      <c r="K29" s="6">
        <v>2027</v>
      </c>
      <c r="L29" s="6">
        <v>2028</v>
      </c>
      <c r="M29" s="6">
        <v>2029</v>
      </c>
      <c r="N29" s="6">
        <v>2030</v>
      </c>
      <c r="O29" s="6">
        <v>2031</v>
      </c>
      <c r="P29" s="6">
        <v>2032</v>
      </c>
      <c r="Q29" s="6">
        <v>2033</v>
      </c>
      <c r="R29" s="6">
        <v>2034</v>
      </c>
      <c r="S29" s="6">
        <v>2035</v>
      </c>
      <c r="T29" s="6">
        <v>2036</v>
      </c>
      <c r="U29" s="6">
        <v>2037</v>
      </c>
      <c r="V29" s="6">
        <v>2038</v>
      </c>
      <c r="W29" s="6">
        <v>2039</v>
      </c>
      <c r="X29" s="7">
        <v>2040</v>
      </c>
    </row>
    <row r="30" spans="1:24" x14ac:dyDescent="0.25">
      <c r="A30" s="8" t="s">
        <v>29</v>
      </c>
      <c r="B30" s="9">
        <f t="shared" ref="B30:X30" si="7">$B21*B$3</f>
        <v>0.13044766124999999</v>
      </c>
      <c r="C30" s="9">
        <f t="shared" si="7"/>
        <v>1.3419525724999999</v>
      </c>
      <c r="D30" s="9">
        <f t="shared" si="7"/>
        <v>2.5438185687499999</v>
      </c>
      <c r="E30" s="9">
        <f t="shared" si="7"/>
        <v>2.6389527199999998</v>
      </c>
      <c r="F30" s="9">
        <f t="shared" si="7"/>
        <v>2.0529565249999995</v>
      </c>
      <c r="G30" s="9">
        <f t="shared" si="7"/>
        <v>1.67374918625</v>
      </c>
      <c r="H30" s="9">
        <f t="shared" si="7"/>
        <v>1.3327154950000002</v>
      </c>
      <c r="I30" s="9">
        <f t="shared" si="7"/>
        <v>1.01098403375</v>
      </c>
      <c r="J30" s="9">
        <f t="shared" si="7"/>
        <v>9.2802883749999843E-2</v>
      </c>
      <c r="K30" s="9">
        <f t="shared" si="7"/>
        <v>-0.93416673374999992</v>
      </c>
      <c r="L30" s="9">
        <f t="shared" si="7"/>
        <v>-1.00648284375</v>
      </c>
      <c r="M30" s="9">
        <f t="shared" si="7"/>
        <v>-1.1773882975000003</v>
      </c>
      <c r="N30" s="9">
        <f t="shared" si="7"/>
        <v>-1.3326758449999998</v>
      </c>
      <c r="O30" s="9">
        <f t="shared" si="7"/>
        <v>-1.5268486812499997</v>
      </c>
      <c r="P30" s="9">
        <f t="shared" si="7"/>
        <v>-1.6003145650000001</v>
      </c>
      <c r="Q30" s="9">
        <f t="shared" si="7"/>
        <v>-1.8172257612500002</v>
      </c>
      <c r="R30" s="9">
        <f t="shared" si="7"/>
        <v>-2.0929586474999997</v>
      </c>
      <c r="S30" s="9">
        <f t="shared" si="7"/>
        <v>-2.6703797674999996</v>
      </c>
      <c r="T30" s="9">
        <f t="shared" si="7"/>
        <v>-3.0048044137500001</v>
      </c>
      <c r="U30" s="9">
        <f t="shared" si="7"/>
        <v>-3.1340260512499998</v>
      </c>
      <c r="V30" s="9">
        <f t="shared" si="7"/>
        <v>-3.1366193900000003</v>
      </c>
      <c r="W30" s="9">
        <f t="shared" si="7"/>
        <v>-3.2679451462499998</v>
      </c>
      <c r="X30" s="10">
        <f t="shared" si="7"/>
        <v>-3.2479827437499997</v>
      </c>
    </row>
    <row r="33" spans="1:24" x14ac:dyDescent="0.25">
      <c r="A33" t="s">
        <v>31</v>
      </c>
      <c r="B33" s="4">
        <v>556</v>
      </c>
    </row>
    <row r="34" spans="1:24" x14ac:dyDescent="0.25">
      <c r="A34" t="s">
        <v>32</v>
      </c>
      <c r="B34" s="4">
        <v>535</v>
      </c>
    </row>
    <row r="35" spans="1:24" x14ac:dyDescent="0.25">
      <c r="A35" t="s">
        <v>35</v>
      </c>
      <c r="B35" s="4">
        <f>AVERAGE(B33:B34)</f>
        <v>545.5</v>
      </c>
    </row>
    <row r="37" spans="1:24" x14ac:dyDescent="0.25">
      <c r="B37" s="3">
        <v>2018</v>
      </c>
      <c r="C37" s="3">
        <v>2019</v>
      </c>
      <c r="D37" s="3">
        <v>2020</v>
      </c>
      <c r="E37" s="3">
        <v>2021</v>
      </c>
      <c r="F37" s="3">
        <v>2022</v>
      </c>
      <c r="G37" s="3">
        <v>2023</v>
      </c>
      <c r="H37" s="3">
        <v>2024</v>
      </c>
      <c r="I37" s="3">
        <v>2025</v>
      </c>
      <c r="J37" s="3">
        <v>2026</v>
      </c>
      <c r="K37" s="3">
        <v>2027</v>
      </c>
      <c r="L37" s="3">
        <v>2028</v>
      </c>
      <c r="M37" s="3">
        <v>2029</v>
      </c>
      <c r="N37" s="3">
        <v>2030</v>
      </c>
      <c r="O37" s="3">
        <v>2031</v>
      </c>
      <c r="P37" s="3">
        <v>2032</v>
      </c>
      <c r="Q37" s="3">
        <v>2033</v>
      </c>
      <c r="R37" s="3">
        <v>2034</v>
      </c>
      <c r="S37" s="3">
        <v>2035</v>
      </c>
      <c r="T37" s="3">
        <v>2036</v>
      </c>
      <c r="U37" s="3">
        <v>2037</v>
      </c>
      <c r="V37" s="3">
        <v>2038</v>
      </c>
      <c r="W37" s="3">
        <v>2039</v>
      </c>
      <c r="X37" s="3">
        <v>2040</v>
      </c>
    </row>
    <row r="38" spans="1:24" x14ac:dyDescent="0.25">
      <c r="A38" t="s">
        <v>25</v>
      </c>
      <c r="B38" s="1">
        <f t="shared" ref="B38:X38" si="8">$B33*B$3</f>
        <v>0.47559934199999998</v>
      </c>
      <c r="C38" s="1">
        <f t="shared" si="8"/>
        <v>4.8926270839999999</v>
      </c>
      <c r="D38" s="1">
        <f t="shared" si="8"/>
        <v>9.2745122900000005</v>
      </c>
      <c r="E38" s="1">
        <f t="shared" si="8"/>
        <v>9.6213620479999999</v>
      </c>
      <c r="F38" s="1">
        <f t="shared" si="8"/>
        <v>7.4848775599999984</v>
      </c>
      <c r="G38" s="1">
        <f t="shared" si="8"/>
        <v>6.1023249020000003</v>
      </c>
      <c r="H38" s="1">
        <f t="shared" si="8"/>
        <v>4.8589496080000005</v>
      </c>
      <c r="I38" s="1">
        <f t="shared" si="8"/>
        <v>3.685948346</v>
      </c>
      <c r="J38" s="1">
        <f t="shared" si="8"/>
        <v>0.33835018599999944</v>
      </c>
      <c r="K38" s="1">
        <f t="shared" si="8"/>
        <v>-3.4058800259999997</v>
      </c>
      <c r="L38" s="1">
        <f t="shared" si="8"/>
        <v>-3.6695374499999995</v>
      </c>
      <c r="M38" s="1">
        <f t="shared" si="8"/>
        <v>-4.2926419240000007</v>
      </c>
      <c r="N38" s="1">
        <f t="shared" si="8"/>
        <v>-4.8588050479999989</v>
      </c>
      <c r="O38" s="1">
        <f t="shared" si="8"/>
        <v>-5.5667401099999987</v>
      </c>
      <c r="P38" s="1">
        <f t="shared" si="8"/>
        <v>-5.8345894960000004</v>
      </c>
      <c r="Q38" s="1">
        <f t="shared" si="8"/>
        <v>-6.6254263820000006</v>
      </c>
      <c r="R38" s="1">
        <f t="shared" si="8"/>
        <v>-7.6307213639999993</v>
      </c>
      <c r="S38" s="1">
        <f t="shared" si="8"/>
        <v>-9.7359419719999991</v>
      </c>
      <c r="T38" s="1">
        <f t="shared" si="8"/>
        <v>-10.955221337999999</v>
      </c>
      <c r="U38" s="1">
        <f t="shared" si="8"/>
        <v>-11.426350717999998</v>
      </c>
      <c r="V38" s="1">
        <f t="shared" si="8"/>
        <v>-11.435805776</v>
      </c>
      <c r="W38" s="1">
        <f t="shared" si="8"/>
        <v>-11.914606566</v>
      </c>
      <c r="X38" s="1">
        <f t="shared" si="8"/>
        <v>-11.841825609999999</v>
      </c>
    </row>
    <row r="39" spans="1:24" x14ac:dyDescent="0.25">
      <c r="A39" t="s">
        <v>26</v>
      </c>
      <c r="B39" s="1">
        <f t="shared" ref="B39:X39" si="9">$B34*B$3</f>
        <v>0.45763605749999997</v>
      </c>
      <c r="C39" s="1">
        <f t="shared" si="9"/>
        <v>4.7078336149999993</v>
      </c>
      <c r="D39" s="1">
        <f t="shared" si="9"/>
        <v>8.9242159624999999</v>
      </c>
      <c r="E39" s="1">
        <f t="shared" si="9"/>
        <v>9.2579652799999987</v>
      </c>
      <c r="F39" s="1">
        <f t="shared" si="9"/>
        <v>7.2021753499999983</v>
      </c>
      <c r="G39" s="1">
        <f t="shared" si="9"/>
        <v>5.8718414075000007</v>
      </c>
      <c r="H39" s="1">
        <f t="shared" si="9"/>
        <v>4.6754281300000002</v>
      </c>
      <c r="I39" s="1">
        <f t="shared" si="9"/>
        <v>3.5467308725</v>
      </c>
      <c r="J39" s="1">
        <f t="shared" si="9"/>
        <v>0.32557077249999944</v>
      </c>
      <c r="K39" s="1">
        <f t="shared" si="9"/>
        <v>-3.2772406724999996</v>
      </c>
      <c r="L39" s="1">
        <f t="shared" si="9"/>
        <v>-3.5309398124999998</v>
      </c>
      <c r="M39" s="1">
        <f t="shared" si="9"/>
        <v>-4.1305097650000011</v>
      </c>
      <c r="N39" s="1">
        <f t="shared" si="9"/>
        <v>-4.6752890299999992</v>
      </c>
      <c r="O39" s="1">
        <f t="shared" si="9"/>
        <v>-5.3564855374999993</v>
      </c>
      <c r="P39" s="1">
        <f t="shared" si="9"/>
        <v>-5.6142183100000009</v>
      </c>
      <c r="Q39" s="1">
        <f t="shared" si="9"/>
        <v>-6.3751854575000007</v>
      </c>
      <c r="R39" s="1">
        <f t="shared" si="9"/>
        <v>-7.3425106649999989</v>
      </c>
      <c r="S39" s="1">
        <f t="shared" si="9"/>
        <v>-9.3682175449999985</v>
      </c>
      <c r="T39" s="1">
        <f t="shared" si="9"/>
        <v>-10.541444992500001</v>
      </c>
      <c r="U39" s="1">
        <f t="shared" si="9"/>
        <v>-10.994779917499999</v>
      </c>
      <c r="V39" s="1">
        <f t="shared" si="9"/>
        <v>-11.003877860000001</v>
      </c>
      <c r="W39" s="1">
        <f t="shared" si="9"/>
        <v>-11.4645944475</v>
      </c>
      <c r="X39" s="1">
        <f t="shared" si="9"/>
        <v>-11.394562412499999</v>
      </c>
    </row>
    <row r="40" spans="1:24" x14ac:dyDescent="0.25">
      <c r="A40" t="s">
        <v>27</v>
      </c>
      <c r="B40" s="2">
        <f t="shared" ref="B40:X40" si="10">MEDIAN(B38:B39)</f>
        <v>0.46661769975</v>
      </c>
      <c r="C40" s="2">
        <f t="shared" si="10"/>
        <v>4.8002303494999996</v>
      </c>
      <c r="D40" s="2">
        <f t="shared" si="10"/>
        <v>9.0993641262500002</v>
      </c>
      <c r="E40" s="2">
        <f t="shared" si="10"/>
        <v>9.4396636639999993</v>
      </c>
      <c r="F40" s="2">
        <f t="shared" si="10"/>
        <v>7.3435264549999983</v>
      </c>
      <c r="G40" s="2">
        <f t="shared" si="10"/>
        <v>5.9870831547500005</v>
      </c>
      <c r="H40" s="2">
        <f t="shared" si="10"/>
        <v>4.7671888689999999</v>
      </c>
      <c r="I40" s="2">
        <f t="shared" si="10"/>
        <v>3.6163396092499998</v>
      </c>
      <c r="J40" s="2">
        <f t="shared" si="10"/>
        <v>0.33196047924999944</v>
      </c>
      <c r="K40" s="2">
        <f t="shared" si="10"/>
        <v>-3.3415603492499999</v>
      </c>
      <c r="L40" s="2">
        <f t="shared" si="10"/>
        <v>-3.6002386312499999</v>
      </c>
      <c r="M40" s="2">
        <f t="shared" si="10"/>
        <v>-4.2115758445000004</v>
      </c>
      <c r="N40" s="2">
        <f t="shared" si="10"/>
        <v>-4.7670470389999995</v>
      </c>
      <c r="O40" s="2">
        <f t="shared" si="10"/>
        <v>-5.4616128237499986</v>
      </c>
      <c r="P40" s="2">
        <f t="shared" si="10"/>
        <v>-5.7244039030000007</v>
      </c>
      <c r="Q40" s="2">
        <f t="shared" si="10"/>
        <v>-6.5003059197500006</v>
      </c>
      <c r="R40" s="2">
        <f t="shared" si="10"/>
        <v>-7.4866160144999991</v>
      </c>
      <c r="S40" s="2">
        <f t="shared" si="10"/>
        <v>-9.5520797584999997</v>
      </c>
      <c r="T40" s="2">
        <f t="shared" si="10"/>
        <v>-10.748333165249999</v>
      </c>
      <c r="U40" s="2">
        <f t="shared" si="10"/>
        <v>-11.21056531775</v>
      </c>
      <c r="V40" s="2">
        <f t="shared" si="10"/>
        <v>-11.219841818000001</v>
      </c>
      <c r="W40" s="2">
        <f t="shared" si="10"/>
        <v>-11.689600506750001</v>
      </c>
      <c r="X40" s="2">
        <f t="shared" si="10"/>
        <v>-11.618194011249999</v>
      </c>
    </row>
    <row r="41" spans="1:24" x14ac:dyDescent="0.25">
      <c r="B41" s="2"/>
    </row>
    <row r="42" spans="1:24" x14ac:dyDescent="0.25">
      <c r="B42" s="2"/>
    </row>
    <row r="43" spans="1:24" x14ac:dyDescent="0.25">
      <c r="A43" s="5"/>
      <c r="B43" s="6">
        <v>2018</v>
      </c>
      <c r="C43" s="6">
        <v>2019</v>
      </c>
      <c r="D43" s="6">
        <v>2020</v>
      </c>
      <c r="E43" s="6">
        <v>2021</v>
      </c>
      <c r="F43" s="6">
        <v>2022</v>
      </c>
      <c r="G43" s="6">
        <v>2023</v>
      </c>
      <c r="H43" s="6">
        <v>2024</v>
      </c>
      <c r="I43" s="6">
        <v>2025</v>
      </c>
      <c r="J43" s="6">
        <v>2026</v>
      </c>
      <c r="K43" s="6">
        <v>2027</v>
      </c>
      <c r="L43" s="6">
        <v>2028</v>
      </c>
      <c r="M43" s="6">
        <v>2029</v>
      </c>
      <c r="N43" s="6">
        <v>2030</v>
      </c>
      <c r="O43" s="6">
        <v>2031</v>
      </c>
      <c r="P43" s="6">
        <v>2032</v>
      </c>
      <c r="Q43" s="6">
        <v>2033</v>
      </c>
      <c r="R43" s="6">
        <v>2034</v>
      </c>
      <c r="S43" s="6">
        <v>2035</v>
      </c>
      <c r="T43" s="6">
        <v>2036</v>
      </c>
      <c r="U43" s="6">
        <v>2037</v>
      </c>
      <c r="V43" s="6">
        <v>2038</v>
      </c>
      <c r="W43" s="6">
        <v>2039</v>
      </c>
      <c r="X43" s="7">
        <v>2040</v>
      </c>
    </row>
    <row r="44" spans="1:24" x14ac:dyDescent="0.25">
      <c r="A44" s="8" t="s">
        <v>28</v>
      </c>
      <c r="B44" s="9">
        <f t="shared" ref="B44:X44" si="11">$B35*B$3</f>
        <v>0.46661769974999995</v>
      </c>
      <c r="C44" s="9">
        <f t="shared" si="11"/>
        <v>4.8002303494999996</v>
      </c>
      <c r="D44" s="9">
        <f t="shared" si="11"/>
        <v>9.0993641262500002</v>
      </c>
      <c r="E44" s="9">
        <f t="shared" si="11"/>
        <v>9.4396636639999993</v>
      </c>
      <c r="F44" s="9">
        <f t="shared" si="11"/>
        <v>7.3435264549999983</v>
      </c>
      <c r="G44" s="9">
        <f t="shared" si="11"/>
        <v>5.9870831547500005</v>
      </c>
      <c r="H44" s="9">
        <f t="shared" si="11"/>
        <v>4.7671888689999999</v>
      </c>
      <c r="I44" s="9">
        <f t="shared" si="11"/>
        <v>3.6163396092499998</v>
      </c>
      <c r="J44" s="9">
        <f t="shared" si="11"/>
        <v>0.33196047924999944</v>
      </c>
      <c r="K44" s="9">
        <f t="shared" si="11"/>
        <v>-3.3415603492499999</v>
      </c>
      <c r="L44" s="9">
        <f t="shared" si="11"/>
        <v>-3.6002386312499994</v>
      </c>
      <c r="M44" s="9">
        <f t="shared" si="11"/>
        <v>-4.2115758445000013</v>
      </c>
      <c r="N44" s="9">
        <f t="shared" si="11"/>
        <v>-4.7670470389999995</v>
      </c>
      <c r="O44" s="9">
        <f t="shared" si="11"/>
        <v>-5.4616128237499986</v>
      </c>
      <c r="P44" s="9">
        <f t="shared" si="11"/>
        <v>-5.7244039030000007</v>
      </c>
      <c r="Q44" s="9">
        <f t="shared" si="11"/>
        <v>-6.5003059197500006</v>
      </c>
      <c r="R44" s="9">
        <f t="shared" si="11"/>
        <v>-7.4866160144999991</v>
      </c>
      <c r="S44" s="9">
        <f t="shared" si="11"/>
        <v>-9.5520797584999979</v>
      </c>
      <c r="T44" s="9">
        <f t="shared" si="11"/>
        <v>-10.748333165250001</v>
      </c>
      <c r="U44" s="9">
        <f t="shared" si="11"/>
        <v>-11.21056531775</v>
      </c>
      <c r="V44" s="9">
        <f t="shared" si="11"/>
        <v>-11.219841818000001</v>
      </c>
      <c r="W44" s="9">
        <f t="shared" si="11"/>
        <v>-11.689600506749999</v>
      </c>
      <c r="X44" s="10">
        <f t="shared" si="11"/>
        <v>-11.618194011249999</v>
      </c>
    </row>
    <row r="48" spans="1:24" x14ac:dyDescent="0.25">
      <c r="A48" s="5"/>
      <c r="B48" s="6">
        <v>2018</v>
      </c>
      <c r="C48" s="6">
        <v>2019</v>
      </c>
      <c r="D48" s="6">
        <v>2020</v>
      </c>
      <c r="E48" s="6">
        <v>2021</v>
      </c>
      <c r="F48" s="6">
        <v>2022</v>
      </c>
      <c r="G48" s="6">
        <v>2023</v>
      </c>
      <c r="H48" s="6">
        <v>2024</v>
      </c>
      <c r="I48" s="6">
        <v>2025</v>
      </c>
      <c r="J48" s="6">
        <v>2026</v>
      </c>
      <c r="K48" s="6">
        <v>2027</v>
      </c>
      <c r="L48" s="6">
        <v>2028</v>
      </c>
      <c r="M48" s="6">
        <v>2029</v>
      </c>
      <c r="N48" s="6">
        <v>2030</v>
      </c>
      <c r="O48" s="6">
        <v>2031</v>
      </c>
      <c r="P48" s="6">
        <v>2032</v>
      </c>
      <c r="Q48" s="6">
        <v>2033</v>
      </c>
      <c r="R48" s="6">
        <v>2034</v>
      </c>
      <c r="S48" s="6">
        <v>2035</v>
      </c>
      <c r="T48" s="6">
        <v>2036</v>
      </c>
      <c r="U48" s="6">
        <v>2037</v>
      </c>
      <c r="V48" s="6">
        <v>2038</v>
      </c>
      <c r="W48" s="6">
        <v>2039</v>
      </c>
      <c r="X48" s="7">
        <v>2040</v>
      </c>
    </row>
    <row r="49" spans="1:24" x14ac:dyDescent="0.25">
      <c r="A49" s="8" t="s">
        <v>42</v>
      </c>
      <c r="B49" s="11">
        <f>Baseline!C42</f>
        <v>1.5172499999999999E-3</v>
      </c>
      <c r="C49" s="11">
        <f>Baseline!D42</f>
        <v>9.7728749999999986E-3</v>
      </c>
      <c r="D49" s="11">
        <f>Baseline!E42</f>
        <v>1.5879312499999999E-2</v>
      </c>
      <c r="E49" s="11">
        <f>Baseline!F42</f>
        <v>1.4248812499999999E-2</v>
      </c>
      <c r="F49" s="11">
        <f>Baseline!G42</f>
        <v>1.0441187500000001E-2</v>
      </c>
      <c r="G49" s="11">
        <f>Baseline!H42</f>
        <v>7.724749999999999E-3</v>
      </c>
      <c r="H49" s="11">
        <f>Baseline!I42</f>
        <v>5.3300624999999989E-3</v>
      </c>
      <c r="I49" s="11">
        <f>Baseline!J42</f>
        <v>3.0672500000000001E-3</v>
      </c>
      <c r="J49" s="11">
        <f>Baseline!K42</f>
        <v>-8.1912499999999965E-4</v>
      </c>
      <c r="K49" s="11">
        <f>Baseline!L42</f>
        <v>-5.1278749999999979E-3</v>
      </c>
      <c r="L49" s="11">
        <f>Baseline!M42</f>
        <v>-5.8105624999999989E-3</v>
      </c>
      <c r="M49" s="11">
        <f>Baseline!N42</f>
        <v>-6.826249999999999E-3</v>
      </c>
      <c r="N49" s="11">
        <f>Baseline!O42</f>
        <v>-7.7166874999999996E-3</v>
      </c>
      <c r="O49" s="11">
        <f>Baseline!P42</f>
        <v>-8.6612499999999988E-3</v>
      </c>
      <c r="P49" s="11">
        <f>Baseline!Q42</f>
        <v>-8.8723125E-3</v>
      </c>
      <c r="Q49" s="11">
        <f>Baseline!R42</f>
        <v>-9.9412500000000004E-3</v>
      </c>
      <c r="R49" s="11">
        <f>Baseline!S42</f>
        <v>-1.0419125E-2</v>
      </c>
      <c r="S49" s="11">
        <f>Baseline!T42</f>
        <v>-1.1027749999999999E-2</v>
      </c>
      <c r="T49" s="11">
        <f>Baseline!U42</f>
        <v>-1.1384500000000001E-2</v>
      </c>
      <c r="U49" s="11">
        <f>Baseline!V42</f>
        <v>-1.1853062500000001E-2</v>
      </c>
      <c r="V49" s="11">
        <f>Baseline!W42</f>
        <v>-1.1607000000000001E-2</v>
      </c>
      <c r="W49" s="11">
        <f>Baseline!X42</f>
        <v>-1.22011875E-2</v>
      </c>
      <c r="X49" s="11">
        <f>Baseline!Y42</f>
        <v>-1.2201874999999999E-2</v>
      </c>
    </row>
    <row r="51" spans="1:24" x14ac:dyDescent="0.25">
      <c r="A51" t="s">
        <v>40</v>
      </c>
      <c r="B51" s="4">
        <v>62</v>
      </c>
    </row>
    <row r="53" spans="1:24" x14ac:dyDescent="0.25">
      <c r="A53" s="35"/>
      <c r="B53" s="6">
        <v>2018</v>
      </c>
      <c r="C53" s="6">
        <v>2019</v>
      </c>
      <c r="D53" s="6">
        <v>2020</v>
      </c>
      <c r="E53" s="6">
        <v>2021</v>
      </c>
      <c r="F53" s="6">
        <v>2022</v>
      </c>
      <c r="G53" s="6">
        <v>2023</v>
      </c>
      <c r="H53" s="6">
        <v>2024</v>
      </c>
      <c r="I53" s="6">
        <v>2025</v>
      </c>
      <c r="J53" s="6">
        <v>2026</v>
      </c>
      <c r="K53" s="6">
        <v>2027</v>
      </c>
      <c r="L53" s="6">
        <v>2028</v>
      </c>
      <c r="M53" s="6">
        <v>2029</v>
      </c>
      <c r="N53" s="6">
        <v>2030</v>
      </c>
      <c r="O53" s="6">
        <v>2031</v>
      </c>
      <c r="P53" s="6">
        <v>2032</v>
      </c>
      <c r="Q53" s="6">
        <v>2033</v>
      </c>
      <c r="R53" s="6">
        <v>2034</v>
      </c>
      <c r="S53" s="6">
        <v>2035</v>
      </c>
      <c r="T53" s="6">
        <v>2036</v>
      </c>
      <c r="U53" s="6">
        <v>2037</v>
      </c>
      <c r="V53" s="6">
        <v>2038</v>
      </c>
      <c r="W53" s="6">
        <v>2039</v>
      </c>
      <c r="X53" s="6">
        <v>2040</v>
      </c>
    </row>
    <row r="54" spans="1:24" x14ac:dyDescent="0.25">
      <c r="A54" s="36" t="s">
        <v>25</v>
      </c>
      <c r="B54" s="9">
        <f t="shared" ref="B54:X54" si="12">$B51*B$49</f>
        <v>9.40695E-2</v>
      </c>
      <c r="C54" s="9">
        <f t="shared" si="12"/>
        <v>0.60591824999999988</v>
      </c>
      <c r="D54" s="9">
        <f t="shared" si="12"/>
        <v>0.98451737499999992</v>
      </c>
      <c r="E54" s="9">
        <f t="shared" si="12"/>
        <v>0.88342637499999999</v>
      </c>
      <c r="F54" s="9">
        <f t="shared" si="12"/>
        <v>0.64735362500000004</v>
      </c>
      <c r="G54" s="9">
        <f t="shared" si="12"/>
        <v>0.47893449999999993</v>
      </c>
      <c r="H54" s="9">
        <f t="shared" si="12"/>
        <v>0.33046387499999991</v>
      </c>
      <c r="I54" s="9">
        <f t="shared" si="12"/>
        <v>0.19016950000000002</v>
      </c>
      <c r="J54" s="9">
        <f t="shared" si="12"/>
        <v>-5.0785749999999977E-2</v>
      </c>
      <c r="K54" s="9">
        <f t="shared" si="12"/>
        <v>-0.31792824999999986</v>
      </c>
      <c r="L54" s="9">
        <f t="shared" si="12"/>
        <v>-0.36025487499999992</v>
      </c>
      <c r="M54" s="9">
        <f t="shared" si="12"/>
        <v>-0.42322749999999992</v>
      </c>
      <c r="N54" s="9">
        <f t="shared" si="12"/>
        <v>-0.478434625</v>
      </c>
      <c r="O54" s="9">
        <f t="shared" si="12"/>
        <v>-0.53699749999999991</v>
      </c>
      <c r="P54" s="9">
        <f t="shared" si="12"/>
        <v>-0.55008337500000004</v>
      </c>
      <c r="Q54" s="9">
        <f t="shared" si="12"/>
        <v>-0.6163575</v>
      </c>
      <c r="R54" s="9">
        <f t="shared" si="12"/>
        <v>-0.64598575000000003</v>
      </c>
      <c r="S54" s="9">
        <f t="shared" si="12"/>
        <v>-0.68372049999999995</v>
      </c>
      <c r="T54" s="9">
        <f t="shared" si="12"/>
        <v>-0.70583899999999999</v>
      </c>
      <c r="U54" s="9">
        <f t="shared" si="12"/>
        <v>-0.73488987500000003</v>
      </c>
      <c r="V54" s="9">
        <f t="shared" si="12"/>
        <v>-0.71963400000000011</v>
      </c>
      <c r="W54" s="9">
        <f t="shared" si="12"/>
        <v>-0.75647362500000004</v>
      </c>
      <c r="X54" s="9">
        <f t="shared" si="12"/>
        <v>-0.75651625</v>
      </c>
    </row>
  </sheetData>
  <printOptions horizontalCentered="1" verticalCentered="1" gridLines="1"/>
  <pageMargins left="0.7" right="0.7" top="0.75" bottom="0.75" header="0.3" footer="0.3"/>
  <pageSetup paperSize="3" scale="79" orientation="landscape" r:id="rId1"/>
  <headerFooter>
    <oddFooter>&amp;RAttachment to Response to AG-1 Question No. 21a-b
Page &amp;P of &amp;N
Malloy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topLeftCell="A4" zoomScale="80" zoomScaleNormal="80" workbookViewId="0">
      <selection activeCell="J41" sqref="J41"/>
    </sheetView>
  </sheetViews>
  <sheetFormatPr defaultColWidth="8.85546875" defaultRowHeight="15" x14ac:dyDescent="0.25"/>
  <cols>
    <col min="1" max="1" width="40.28515625" style="13" bestFit="1" customWidth="1"/>
    <col min="2" max="2" width="8.85546875" style="13"/>
    <col min="3" max="3" width="12.140625" style="13" bestFit="1" customWidth="1"/>
    <col min="4" max="9" width="10.140625" style="13" bestFit="1" customWidth="1"/>
    <col min="10" max="11" width="9.7109375" style="13" bestFit="1" customWidth="1"/>
    <col min="12" max="25" width="10.7109375" style="13" bestFit="1" customWidth="1"/>
    <col min="26" max="16384" width="8.85546875" style="13"/>
  </cols>
  <sheetData>
    <row r="1" spans="1:25" x14ac:dyDescent="0.25">
      <c r="A1" s="13" t="s">
        <v>0</v>
      </c>
      <c r="C1" s="14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x14ac:dyDescent="0.25">
      <c r="A2" s="13" t="s">
        <v>6</v>
      </c>
      <c r="C2" s="13">
        <v>2018</v>
      </c>
      <c r="D2" s="13">
        <v>2019</v>
      </c>
      <c r="E2" s="13">
        <v>2020</v>
      </c>
      <c r="F2" s="13">
        <v>2021</v>
      </c>
      <c r="G2" s="13">
        <v>2022</v>
      </c>
      <c r="H2" s="13">
        <v>2023</v>
      </c>
      <c r="I2" s="13">
        <v>2024</v>
      </c>
      <c r="J2" s="13">
        <v>2025</v>
      </c>
      <c r="K2" s="13">
        <v>2026</v>
      </c>
      <c r="L2" s="13">
        <v>2027</v>
      </c>
      <c r="M2" s="13">
        <v>2028</v>
      </c>
      <c r="N2" s="13">
        <v>2029</v>
      </c>
      <c r="O2" s="13">
        <v>2030</v>
      </c>
      <c r="P2" s="13">
        <v>2031</v>
      </c>
      <c r="Q2" s="13">
        <v>2032</v>
      </c>
      <c r="R2" s="13">
        <v>2033</v>
      </c>
      <c r="S2" s="13">
        <v>2034</v>
      </c>
      <c r="T2" s="13">
        <v>2035</v>
      </c>
      <c r="U2" s="13">
        <v>2036</v>
      </c>
      <c r="V2" s="13">
        <v>2037</v>
      </c>
      <c r="W2" s="13">
        <v>2038</v>
      </c>
      <c r="X2" s="13">
        <v>2039</v>
      </c>
      <c r="Y2" s="13">
        <v>2040</v>
      </c>
    </row>
    <row r="3" spans="1:25" x14ac:dyDescent="0.25">
      <c r="A3" s="13" t="s">
        <v>1</v>
      </c>
      <c r="C3" s="16">
        <v>1209</v>
      </c>
      <c r="D3" s="16">
        <v>4064</v>
      </c>
      <c r="E3" s="16">
        <v>5713</v>
      </c>
      <c r="F3" s="16">
        <v>5020</v>
      </c>
      <c r="G3" s="16">
        <v>3582</v>
      </c>
      <c r="H3" s="16">
        <v>2434</v>
      </c>
      <c r="I3" s="16">
        <v>1460</v>
      </c>
      <c r="J3" s="16">
        <v>487</v>
      </c>
      <c r="K3" s="16">
        <v>387</v>
      </c>
      <c r="L3" s="16">
        <v>276</v>
      </c>
      <c r="M3" s="16">
        <v>187</v>
      </c>
      <c r="N3" s="16">
        <v>112</v>
      </c>
      <c r="O3" s="16">
        <v>37</v>
      </c>
      <c r="P3" s="16">
        <v>0</v>
      </c>
      <c r="Q3" s="16">
        <v>375</v>
      </c>
      <c r="R3" s="16">
        <v>268</v>
      </c>
      <c r="S3" s="16">
        <v>182</v>
      </c>
      <c r="T3" s="16">
        <v>109</v>
      </c>
      <c r="U3" s="16">
        <v>36</v>
      </c>
      <c r="V3" s="16">
        <v>0</v>
      </c>
      <c r="W3" s="16">
        <v>369</v>
      </c>
      <c r="X3" s="16">
        <v>263</v>
      </c>
      <c r="Y3" s="16">
        <v>179</v>
      </c>
    </row>
    <row r="4" spans="1:25" x14ac:dyDescent="0.25">
      <c r="A4" s="13" t="s">
        <v>2</v>
      </c>
      <c r="C4" s="16">
        <v>519</v>
      </c>
      <c r="D4" s="16">
        <v>1746</v>
      </c>
      <c r="E4" s="16">
        <v>2454</v>
      </c>
      <c r="F4" s="16">
        <v>9130</v>
      </c>
      <c r="G4" s="16">
        <v>15495</v>
      </c>
      <c r="H4" s="16">
        <v>14998</v>
      </c>
      <c r="I4" s="16">
        <v>14541</v>
      </c>
      <c r="J4" s="16">
        <v>14085</v>
      </c>
      <c r="K4" s="16">
        <v>7631</v>
      </c>
      <c r="L4" s="16">
        <v>1193</v>
      </c>
      <c r="M4" s="16">
        <v>1155</v>
      </c>
      <c r="N4" s="16">
        <v>1120</v>
      </c>
      <c r="O4" s="16">
        <v>1085</v>
      </c>
      <c r="P4" s="16">
        <v>534</v>
      </c>
      <c r="Q4" s="16">
        <v>683</v>
      </c>
      <c r="R4" s="16">
        <v>1158</v>
      </c>
      <c r="S4" s="16">
        <v>1121</v>
      </c>
      <c r="T4" s="16">
        <v>1087</v>
      </c>
      <c r="U4" s="16">
        <v>1053</v>
      </c>
      <c r="V4" s="16">
        <v>518</v>
      </c>
      <c r="W4" s="16">
        <v>671</v>
      </c>
      <c r="X4" s="16">
        <v>1138</v>
      </c>
      <c r="Y4" s="16">
        <v>1102</v>
      </c>
    </row>
    <row r="5" spans="1:25" x14ac:dyDescent="0.25">
      <c r="A5" s="13" t="s">
        <v>3</v>
      </c>
      <c r="C5" s="16">
        <v>0</v>
      </c>
      <c r="D5" s="16">
        <v>0</v>
      </c>
      <c r="E5" s="16">
        <v>0</v>
      </c>
      <c r="F5" s="16">
        <v>6928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</row>
    <row r="6" spans="1:25" x14ac:dyDescent="0.25">
      <c r="A6" s="17" t="s">
        <v>10</v>
      </c>
      <c r="C6" s="16">
        <f>SUM(C3:C5)</f>
        <v>1728</v>
      </c>
      <c r="D6" s="16">
        <f t="shared" ref="D6:Y6" si="0">SUM(D3:D5)</f>
        <v>5810</v>
      </c>
      <c r="E6" s="16">
        <f t="shared" si="0"/>
        <v>8167</v>
      </c>
      <c r="F6" s="16">
        <f t="shared" si="0"/>
        <v>21078</v>
      </c>
      <c r="G6" s="16">
        <f t="shared" si="0"/>
        <v>19077</v>
      </c>
      <c r="H6" s="16">
        <f t="shared" si="0"/>
        <v>17432</v>
      </c>
      <c r="I6" s="16">
        <f t="shared" si="0"/>
        <v>16001</v>
      </c>
      <c r="J6" s="16">
        <f t="shared" si="0"/>
        <v>14572</v>
      </c>
      <c r="K6" s="16">
        <f t="shared" si="0"/>
        <v>8018</v>
      </c>
      <c r="L6" s="16">
        <f t="shared" si="0"/>
        <v>1469</v>
      </c>
      <c r="M6" s="16">
        <f t="shared" si="0"/>
        <v>1342</v>
      </c>
      <c r="N6" s="16">
        <f t="shared" si="0"/>
        <v>1232</v>
      </c>
      <c r="O6" s="16">
        <f t="shared" si="0"/>
        <v>1122</v>
      </c>
      <c r="P6" s="16">
        <f t="shared" si="0"/>
        <v>534</v>
      </c>
      <c r="Q6" s="16">
        <f t="shared" si="0"/>
        <v>1058</v>
      </c>
      <c r="R6" s="16">
        <f t="shared" si="0"/>
        <v>1426</v>
      </c>
      <c r="S6" s="16">
        <f t="shared" si="0"/>
        <v>1303</v>
      </c>
      <c r="T6" s="16">
        <f t="shared" si="0"/>
        <v>1196</v>
      </c>
      <c r="U6" s="16">
        <f t="shared" si="0"/>
        <v>1089</v>
      </c>
      <c r="V6" s="16">
        <f t="shared" si="0"/>
        <v>518</v>
      </c>
      <c r="W6" s="16">
        <f t="shared" si="0"/>
        <v>1040</v>
      </c>
      <c r="X6" s="16">
        <f t="shared" si="0"/>
        <v>1401</v>
      </c>
      <c r="Y6" s="16">
        <f t="shared" si="0"/>
        <v>1281</v>
      </c>
    </row>
    <row r="7" spans="1:25" x14ac:dyDescent="0.25">
      <c r="A7" s="13" t="s">
        <v>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x14ac:dyDescent="0.25">
      <c r="A8" s="13" t="s">
        <v>1</v>
      </c>
      <c r="C8" s="16">
        <v>113</v>
      </c>
      <c r="D8" s="16">
        <v>767</v>
      </c>
      <c r="E8" s="16">
        <v>714</v>
      </c>
      <c r="F8" s="16">
        <v>636</v>
      </c>
      <c r="G8" s="16">
        <v>566</v>
      </c>
      <c r="H8" s="16">
        <v>506</v>
      </c>
      <c r="I8" s="16">
        <v>450</v>
      </c>
      <c r="J8" s="16">
        <v>430</v>
      </c>
      <c r="K8" s="16">
        <v>373</v>
      </c>
      <c r="L8" s="16">
        <v>315</v>
      </c>
      <c r="M8" s="16">
        <v>258</v>
      </c>
      <c r="N8" s="16">
        <v>210</v>
      </c>
      <c r="O8" s="16">
        <v>170</v>
      </c>
      <c r="P8" s="16">
        <v>167</v>
      </c>
      <c r="Q8" s="16">
        <v>123</v>
      </c>
      <c r="R8" s="16">
        <v>82</v>
      </c>
      <c r="S8" s="16">
        <v>60</v>
      </c>
      <c r="T8" s="16">
        <v>56</v>
      </c>
      <c r="U8" s="16">
        <v>52</v>
      </c>
      <c r="V8" s="16">
        <v>88</v>
      </c>
      <c r="W8" s="16">
        <v>80</v>
      </c>
      <c r="X8" s="16">
        <v>73</v>
      </c>
      <c r="Y8" s="16">
        <v>66</v>
      </c>
    </row>
    <row r="9" spans="1:25" x14ac:dyDescent="0.25">
      <c r="A9" s="13" t="s">
        <v>2</v>
      </c>
      <c r="C9" s="16">
        <v>-1248</v>
      </c>
      <c r="D9" s="16">
        <v>-2431</v>
      </c>
      <c r="E9" s="16">
        <v>-4946</v>
      </c>
      <c r="F9" s="16">
        <v>-18127</v>
      </c>
      <c r="G9" s="16">
        <v>-19978</v>
      </c>
      <c r="H9" s="16">
        <v>-20450</v>
      </c>
      <c r="I9" s="16">
        <v>-20924</v>
      </c>
      <c r="J9" s="16">
        <v>-21378</v>
      </c>
      <c r="K9" s="16">
        <v>-21857</v>
      </c>
      <c r="L9" s="16">
        <v>-23278</v>
      </c>
      <c r="M9" s="16">
        <v>-22875</v>
      </c>
      <c r="N9" s="16">
        <v>-23398</v>
      </c>
      <c r="O9" s="16">
        <v>-23929</v>
      </c>
      <c r="P9" s="16">
        <v>-24441</v>
      </c>
      <c r="Q9" s="16">
        <v>-24980</v>
      </c>
      <c r="R9" s="16">
        <v>-26516</v>
      </c>
      <c r="S9" s="16">
        <v>-26529</v>
      </c>
      <c r="T9" s="16">
        <v>-27420</v>
      </c>
      <c r="U9" s="16">
        <v>-28013</v>
      </c>
      <c r="V9" s="16">
        <v>-28573</v>
      </c>
      <c r="W9" s="16">
        <v>-29164</v>
      </c>
      <c r="X9" s="16">
        <v>-30703</v>
      </c>
      <c r="Y9" s="16">
        <v>-30437</v>
      </c>
    </row>
    <row r="10" spans="1:25" x14ac:dyDescent="0.25">
      <c r="A10" s="13" t="s">
        <v>3</v>
      </c>
      <c r="C10" s="16">
        <v>55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x14ac:dyDescent="0.25">
      <c r="A11" s="17" t="s">
        <v>11</v>
      </c>
      <c r="C11" s="16">
        <f>SUM(C8:C10)</f>
        <v>-1080</v>
      </c>
      <c r="D11" s="16">
        <f t="shared" ref="D11:Y11" si="1">SUM(D8:D10)</f>
        <v>-1664</v>
      </c>
      <c r="E11" s="16">
        <f t="shared" si="1"/>
        <v>-4232</v>
      </c>
      <c r="F11" s="16">
        <f t="shared" si="1"/>
        <v>-17491</v>
      </c>
      <c r="G11" s="16">
        <f t="shared" si="1"/>
        <v>-19412</v>
      </c>
      <c r="H11" s="16">
        <f t="shared" si="1"/>
        <v>-19944</v>
      </c>
      <c r="I11" s="16">
        <f t="shared" si="1"/>
        <v>-20474</v>
      </c>
      <c r="J11" s="16">
        <f t="shared" si="1"/>
        <v>-20948</v>
      </c>
      <c r="K11" s="16">
        <f t="shared" si="1"/>
        <v>-21484</v>
      </c>
      <c r="L11" s="16">
        <f t="shared" si="1"/>
        <v>-22963</v>
      </c>
      <c r="M11" s="16">
        <f t="shared" si="1"/>
        <v>-22617</v>
      </c>
      <c r="N11" s="16">
        <f t="shared" si="1"/>
        <v>-23188</v>
      </c>
      <c r="O11" s="16">
        <f t="shared" si="1"/>
        <v>-23759</v>
      </c>
      <c r="P11" s="16">
        <f t="shared" si="1"/>
        <v>-24274</v>
      </c>
      <c r="Q11" s="16">
        <f t="shared" si="1"/>
        <v>-24857</v>
      </c>
      <c r="R11" s="16">
        <f t="shared" si="1"/>
        <v>-26434</v>
      </c>
      <c r="S11" s="16">
        <f t="shared" si="1"/>
        <v>-26469</v>
      </c>
      <c r="T11" s="16">
        <f t="shared" si="1"/>
        <v>-27364</v>
      </c>
      <c r="U11" s="16">
        <f t="shared" si="1"/>
        <v>-27961</v>
      </c>
      <c r="V11" s="16">
        <f t="shared" si="1"/>
        <v>-28485</v>
      </c>
      <c r="W11" s="16">
        <f t="shared" si="1"/>
        <v>-29084</v>
      </c>
      <c r="X11" s="16">
        <f t="shared" si="1"/>
        <v>-30630</v>
      </c>
      <c r="Y11" s="16">
        <f t="shared" si="1"/>
        <v>-30371</v>
      </c>
    </row>
    <row r="12" spans="1:25" x14ac:dyDescent="0.25">
      <c r="A12" s="13" t="s">
        <v>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x14ac:dyDescent="0.25">
      <c r="A13" s="13" t="s">
        <v>1</v>
      </c>
      <c r="C13" s="16">
        <v>89</v>
      </c>
      <c r="D13" s="16">
        <v>2196</v>
      </c>
      <c r="E13" s="16">
        <v>4332</v>
      </c>
      <c r="F13" s="16">
        <v>3872</v>
      </c>
      <c r="G13" s="16">
        <v>3432</v>
      </c>
      <c r="H13" s="16">
        <v>3039</v>
      </c>
      <c r="I13" s="16">
        <v>2689</v>
      </c>
      <c r="J13" s="16">
        <v>2374</v>
      </c>
      <c r="K13" s="16">
        <v>2066</v>
      </c>
      <c r="L13" s="16">
        <v>1757</v>
      </c>
      <c r="M13" s="16">
        <v>1448</v>
      </c>
      <c r="N13" s="16">
        <v>1161</v>
      </c>
      <c r="O13" s="16">
        <v>930</v>
      </c>
      <c r="P13" s="16">
        <v>730</v>
      </c>
      <c r="Q13" s="16">
        <v>529</v>
      </c>
      <c r="R13" s="16">
        <v>330</v>
      </c>
      <c r="S13" s="16">
        <v>182</v>
      </c>
      <c r="T13" s="16">
        <v>135</v>
      </c>
      <c r="U13" s="16">
        <v>140</v>
      </c>
      <c r="V13" s="16">
        <v>145</v>
      </c>
      <c r="W13" s="16">
        <v>149</v>
      </c>
      <c r="X13" s="16">
        <v>153</v>
      </c>
      <c r="Y13" s="16">
        <v>156</v>
      </c>
    </row>
    <row r="14" spans="1:25" x14ac:dyDescent="0.25">
      <c r="A14" s="13" t="s">
        <v>2</v>
      </c>
      <c r="C14" s="16">
        <v>84</v>
      </c>
      <c r="D14" s="16">
        <v>2074</v>
      </c>
      <c r="E14" s="16">
        <v>5002</v>
      </c>
      <c r="F14" s="16">
        <v>5849</v>
      </c>
      <c r="G14" s="16">
        <v>5692</v>
      </c>
      <c r="H14" s="16">
        <v>5533</v>
      </c>
      <c r="I14" s="16">
        <v>5389</v>
      </c>
      <c r="J14" s="16">
        <v>5262</v>
      </c>
      <c r="K14" s="16">
        <v>5142</v>
      </c>
      <c r="L14" s="16">
        <v>5023</v>
      </c>
      <c r="M14" s="16">
        <v>4903</v>
      </c>
      <c r="N14" s="16">
        <v>4789</v>
      </c>
      <c r="O14" s="16">
        <v>4688</v>
      </c>
      <c r="P14" s="16">
        <v>4594</v>
      </c>
      <c r="Q14" s="16">
        <v>4500</v>
      </c>
      <c r="R14" s="16">
        <v>4364</v>
      </c>
      <c r="S14" s="16">
        <v>3274</v>
      </c>
      <c r="T14" s="16">
        <v>1283</v>
      </c>
      <c r="U14" s="16">
        <v>292</v>
      </c>
      <c r="V14" s="16">
        <v>301</v>
      </c>
      <c r="W14" s="16">
        <v>324</v>
      </c>
      <c r="X14" s="16">
        <v>345</v>
      </c>
      <c r="Y14" s="16">
        <v>358</v>
      </c>
    </row>
    <row r="15" spans="1:25" x14ac:dyDescent="0.25">
      <c r="A15" s="13" t="s">
        <v>3</v>
      </c>
      <c r="C15" s="16">
        <v>43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/>
      <c r="S15" s="16"/>
      <c r="T15" s="16"/>
      <c r="U15" s="16"/>
      <c r="V15" s="16"/>
      <c r="W15" s="16"/>
      <c r="X15" s="16"/>
      <c r="Y15" s="16"/>
    </row>
    <row r="16" spans="1:25" x14ac:dyDescent="0.25">
      <c r="A16" s="17" t="s">
        <v>12</v>
      </c>
      <c r="C16" s="16">
        <f>SUM(C13:C15)</f>
        <v>216</v>
      </c>
      <c r="D16" s="16">
        <f t="shared" ref="D16:Y16" si="2">SUM(D13:D15)</f>
        <v>4270</v>
      </c>
      <c r="E16" s="16">
        <f t="shared" si="2"/>
        <v>9334</v>
      </c>
      <c r="F16" s="16">
        <f t="shared" si="2"/>
        <v>9721</v>
      </c>
      <c r="G16" s="16">
        <f t="shared" si="2"/>
        <v>9124</v>
      </c>
      <c r="H16" s="16">
        <f t="shared" si="2"/>
        <v>8572</v>
      </c>
      <c r="I16" s="16">
        <f t="shared" si="2"/>
        <v>8078</v>
      </c>
      <c r="J16" s="16">
        <f t="shared" si="2"/>
        <v>7636</v>
      </c>
      <c r="K16" s="16">
        <f t="shared" si="2"/>
        <v>7208</v>
      </c>
      <c r="L16" s="16">
        <f t="shared" si="2"/>
        <v>6780</v>
      </c>
      <c r="M16" s="16">
        <f t="shared" si="2"/>
        <v>6351</v>
      </c>
      <c r="N16" s="16">
        <f t="shared" si="2"/>
        <v>5950</v>
      </c>
      <c r="O16" s="16">
        <f t="shared" si="2"/>
        <v>5618</v>
      </c>
      <c r="P16" s="16">
        <f t="shared" si="2"/>
        <v>5324</v>
      </c>
      <c r="Q16" s="16">
        <f t="shared" si="2"/>
        <v>5029</v>
      </c>
      <c r="R16" s="16">
        <f t="shared" si="2"/>
        <v>4694</v>
      </c>
      <c r="S16" s="16">
        <f t="shared" si="2"/>
        <v>3456</v>
      </c>
      <c r="T16" s="16">
        <f t="shared" si="2"/>
        <v>1418</v>
      </c>
      <c r="U16" s="16">
        <f t="shared" si="2"/>
        <v>432</v>
      </c>
      <c r="V16" s="16">
        <f t="shared" si="2"/>
        <v>446</v>
      </c>
      <c r="W16" s="16">
        <f t="shared" si="2"/>
        <v>473</v>
      </c>
      <c r="X16" s="16">
        <f t="shared" si="2"/>
        <v>498</v>
      </c>
      <c r="Y16" s="16">
        <f t="shared" si="2"/>
        <v>514</v>
      </c>
    </row>
    <row r="17" spans="1:25" x14ac:dyDescent="0.25">
      <c r="A17" s="13" t="s">
        <v>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x14ac:dyDescent="0.25">
      <c r="A18" s="13" t="s">
        <v>1</v>
      </c>
      <c r="C18" s="16">
        <v>102</v>
      </c>
      <c r="D18" s="16">
        <v>1389</v>
      </c>
      <c r="E18" s="16">
        <v>3786</v>
      </c>
      <c r="F18" s="16">
        <v>3506</v>
      </c>
      <c r="G18" s="16">
        <v>3105</v>
      </c>
      <c r="H18" s="16">
        <v>2747</v>
      </c>
      <c r="I18" s="16">
        <v>2428</v>
      </c>
      <c r="J18" s="16">
        <v>2144</v>
      </c>
      <c r="K18" s="16">
        <v>1871</v>
      </c>
      <c r="L18" s="16">
        <v>1596</v>
      </c>
      <c r="M18" s="16">
        <v>1322</v>
      </c>
      <c r="N18" s="16">
        <v>1062</v>
      </c>
      <c r="O18" s="16">
        <v>849</v>
      </c>
      <c r="P18" s="16">
        <v>673</v>
      </c>
      <c r="Q18" s="16">
        <v>497</v>
      </c>
      <c r="R18" s="16">
        <v>323</v>
      </c>
      <c r="S18" s="16">
        <v>182</v>
      </c>
      <c r="T18" s="16">
        <v>126</v>
      </c>
      <c r="U18" s="16">
        <v>128</v>
      </c>
      <c r="V18" s="16">
        <v>132</v>
      </c>
      <c r="W18" s="16">
        <v>136</v>
      </c>
      <c r="X18" s="16">
        <v>140</v>
      </c>
      <c r="Y18" s="16">
        <v>143</v>
      </c>
    </row>
    <row r="19" spans="1:25" x14ac:dyDescent="0.25">
      <c r="A19" s="13" t="s">
        <v>2</v>
      </c>
      <c r="C19" s="16">
        <v>94</v>
      </c>
      <c r="D19" s="16">
        <v>1301</v>
      </c>
      <c r="E19" s="16">
        <v>3971</v>
      </c>
      <c r="F19" s="16">
        <v>5022</v>
      </c>
      <c r="G19" s="16">
        <v>4941</v>
      </c>
      <c r="H19" s="16">
        <v>4806</v>
      </c>
      <c r="I19" s="16">
        <v>4682</v>
      </c>
      <c r="J19" s="16">
        <v>4575</v>
      </c>
      <c r="K19" s="16">
        <v>4476</v>
      </c>
      <c r="L19" s="16">
        <v>4377</v>
      </c>
      <c r="M19" s="16">
        <v>4279</v>
      </c>
      <c r="N19" s="16">
        <v>4184</v>
      </c>
      <c r="O19" s="16">
        <v>4101</v>
      </c>
      <c r="P19" s="16">
        <v>4026</v>
      </c>
      <c r="Q19" s="16">
        <v>3951</v>
      </c>
      <c r="R19" s="16">
        <v>3828</v>
      </c>
      <c r="S19" s="16">
        <v>3120</v>
      </c>
      <c r="T19" s="16">
        <v>1432</v>
      </c>
      <c r="U19" s="16">
        <v>313</v>
      </c>
      <c r="V19" s="16">
        <v>269</v>
      </c>
      <c r="W19" s="16">
        <v>290</v>
      </c>
      <c r="X19" s="16">
        <v>309</v>
      </c>
      <c r="Y19" s="16">
        <v>322</v>
      </c>
    </row>
    <row r="20" spans="1:25" x14ac:dyDescent="0.25">
      <c r="A20" s="13" t="s">
        <v>3</v>
      </c>
      <c r="C20" s="16">
        <v>49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</row>
    <row r="21" spans="1:25" x14ac:dyDescent="0.25">
      <c r="A21" s="17" t="s">
        <v>13</v>
      </c>
      <c r="C21" s="16">
        <f>SUM(C18:C20)</f>
        <v>245</v>
      </c>
      <c r="D21" s="16">
        <f t="shared" ref="D21:Y21" si="3">SUM(D18:D20)</f>
        <v>2690</v>
      </c>
      <c r="E21" s="16">
        <f t="shared" si="3"/>
        <v>7757</v>
      </c>
      <c r="F21" s="16">
        <f t="shared" si="3"/>
        <v>8528</v>
      </c>
      <c r="G21" s="16">
        <f t="shared" si="3"/>
        <v>8046</v>
      </c>
      <c r="H21" s="16">
        <f t="shared" si="3"/>
        <v>7553</v>
      </c>
      <c r="I21" s="16">
        <f t="shared" si="3"/>
        <v>7110</v>
      </c>
      <c r="J21" s="16">
        <f t="shared" si="3"/>
        <v>6719</v>
      </c>
      <c r="K21" s="16">
        <f t="shared" si="3"/>
        <v>6347</v>
      </c>
      <c r="L21" s="16">
        <f t="shared" si="3"/>
        <v>5973</v>
      </c>
      <c r="M21" s="16">
        <f t="shared" si="3"/>
        <v>5601</v>
      </c>
      <c r="N21" s="16">
        <f t="shared" si="3"/>
        <v>5246</v>
      </c>
      <c r="O21" s="16">
        <f t="shared" si="3"/>
        <v>4950</v>
      </c>
      <c r="P21" s="16">
        <f t="shared" si="3"/>
        <v>4699</v>
      </c>
      <c r="Q21" s="16">
        <f t="shared" si="3"/>
        <v>4448</v>
      </c>
      <c r="R21" s="16">
        <f t="shared" si="3"/>
        <v>4151</v>
      </c>
      <c r="S21" s="16">
        <f t="shared" si="3"/>
        <v>3302</v>
      </c>
      <c r="T21" s="16">
        <f t="shared" si="3"/>
        <v>1558</v>
      </c>
      <c r="U21" s="16">
        <f t="shared" si="3"/>
        <v>441</v>
      </c>
      <c r="V21" s="16">
        <f t="shared" si="3"/>
        <v>401</v>
      </c>
      <c r="W21" s="16">
        <f t="shared" si="3"/>
        <v>426</v>
      </c>
      <c r="X21" s="16">
        <f t="shared" si="3"/>
        <v>449</v>
      </c>
      <c r="Y21" s="16">
        <f t="shared" si="3"/>
        <v>465</v>
      </c>
    </row>
    <row r="22" spans="1:25" x14ac:dyDescent="0.25">
      <c r="A22" s="13" t="s">
        <v>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25">
      <c r="A23" s="13" t="s">
        <v>1</v>
      </c>
      <c r="C23" s="16">
        <f>+C3+C8+C13+C18</f>
        <v>1513</v>
      </c>
      <c r="D23" s="16">
        <f t="shared" ref="D23:Y25" si="4">+D3+D8+D13+D18</f>
        <v>8416</v>
      </c>
      <c r="E23" s="16">
        <f t="shared" si="4"/>
        <v>14545</v>
      </c>
      <c r="F23" s="16">
        <f t="shared" si="4"/>
        <v>13034</v>
      </c>
      <c r="G23" s="16">
        <f t="shared" si="4"/>
        <v>10685</v>
      </c>
      <c r="H23" s="16">
        <f t="shared" si="4"/>
        <v>8726</v>
      </c>
      <c r="I23" s="16">
        <f t="shared" si="4"/>
        <v>7027</v>
      </c>
      <c r="J23" s="16">
        <f t="shared" si="4"/>
        <v>5435</v>
      </c>
      <c r="K23" s="16">
        <f t="shared" si="4"/>
        <v>4697</v>
      </c>
      <c r="L23" s="16">
        <f t="shared" si="4"/>
        <v>3944</v>
      </c>
      <c r="M23" s="16">
        <f t="shared" si="4"/>
        <v>3215</v>
      </c>
      <c r="N23" s="16">
        <f t="shared" si="4"/>
        <v>2545</v>
      </c>
      <c r="O23" s="16">
        <f t="shared" si="4"/>
        <v>1986</v>
      </c>
      <c r="P23" s="16">
        <f t="shared" si="4"/>
        <v>1570</v>
      </c>
      <c r="Q23" s="16">
        <f t="shared" si="4"/>
        <v>1524</v>
      </c>
      <c r="R23" s="16">
        <f t="shared" si="4"/>
        <v>1003</v>
      </c>
      <c r="S23" s="16">
        <f t="shared" si="4"/>
        <v>606</v>
      </c>
      <c r="T23" s="16">
        <f t="shared" si="4"/>
        <v>426</v>
      </c>
      <c r="U23" s="16">
        <f t="shared" si="4"/>
        <v>356</v>
      </c>
      <c r="V23" s="16">
        <f t="shared" si="4"/>
        <v>365</v>
      </c>
      <c r="W23" s="16">
        <f t="shared" si="4"/>
        <v>734</v>
      </c>
      <c r="X23" s="16">
        <f t="shared" si="4"/>
        <v>629</v>
      </c>
      <c r="Y23" s="16">
        <f t="shared" si="4"/>
        <v>544</v>
      </c>
    </row>
    <row r="24" spans="1:25" x14ac:dyDescent="0.25">
      <c r="A24" s="13" t="s">
        <v>2</v>
      </c>
      <c r="C24" s="16">
        <f>+C4+C9+C14+C19</f>
        <v>-551</v>
      </c>
      <c r="D24" s="16">
        <f t="shared" si="4"/>
        <v>2690</v>
      </c>
      <c r="E24" s="16">
        <f t="shared" si="4"/>
        <v>6481</v>
      </c>
      <c r="F24" s="16">
        <f t="shared" si="4"/>
        <v>1874</v>
      </c>
      <c r="G24" s="16">
        <f t="shared" si="4"/>
        <v>6150</v>
      </c>
      <c r="H24" s="16">
        <f t="shared" si="4"/>
        <v>4887</v>
      </c>
      <c r="I24" s="16">
        <f t="shared" si="4"/>
        <v>3688</v>
      </c>
      <c r="J24" s="16">
        <f t="shared" si="4"/>
        <v>2544</v>
      </c>
      <c r="K24" s="16">
        <f t="shared" si="4"/>
        <v>-4608</v>
      </c>
      <c r="L24" s="16">
        <f t="shared" si="4"/>
        <v>-12685</v>
      </c>
      <c r="M24" s="16">
        <f t="shared" si="4"/>
        <v>-12538</v>
      </c>
      <c r="N24" s="16">
        <f t="shared" si="4"/>
        <v>-13305</v>
      </c>
      <c r="O24" s="16">
        <f t="shared" si="4"/>
        <v>-14055</v>
      </c>
      <c r="P24" s="16">
        <f t="shared" si="4"/>
        <v>-15287</v>
      </c>
      <c r="Q24" s="16">
        <f t="shared" si="4"/>
        <v>-15846</v>
      </c>
      <c r="R24" s="16">
        <f t="shared" si="4"/>
        <v>-17166</v>
      </c>
      <c r="S24" s="16">
        <f t="shared" si="4"/>
        <v>-19014</v>
      </c>
      <c r="T24" s="16">
        <f t="shared" si="4"/>
        <v>-23618</v>
      </c>
      <c r="U24" s="16">
        <f t="shared" si="4"/>
        <v>-26355</v>
      </c>
      <c r="V24" s="16">
        <f t="shared" si="4"/>
        <v>-27485</v>
      </c>
      <c r="W24" s="16">
        <f t="shared" si="4"/>
        <v>-27879</v>
      </c>
      <c r="X24" s="16">
        <f t="shared" si="4"/>
        <v>-28911</v>
      </c>
      <c r="Y24" s="16">
        <f t="shared" si="4"/>
        <v>-28655</v>
      </c>
    </row>
    <row r="25" spans="1:25" x14ac:dyDescent="0.25">
      <c r="A25" s="13" t="s">
        <v>3</v>
      </c>
      <c r="C25" s="16">
        <f>+C5+C10+C15+C20</f>
        <v>147</v>
      </c>
      <c r="D25" s="16">
        <f t="shared" si="4"/>
        <v>0</v>
      </c>
      <c r="E25" s="16">
        <f t="shared" si="4"/>
        <v>0</v>
      </c>
      <c r="F25" s="16">
        <f t="shared" si="4"/>
        <v>6928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  <c r="Q25" s="16">
        <f t="shared" si="4"/>
        <v>0</v>
      </c>
      <c r="R25" s="16">
        <f t="shared" si="4"/>
        <v>0</v>
      </c>
      <c r="S25" s="16">
        <f t="shared" si="4"/>
        <v>0</v>
      </c>
      <c r="T25" s="16">
        <f t="shared" si="4"/>
        <v>0</v>
      </c>
      <c r="U25" s="16">
        <f t="shared" si="4"/>
        <v>0</v>
      </c>
      <c r="V25" s="16">
        <f t="shared" si="4"/>
        <v>0</v>
      </c>
      <c r="W25" s="16">
        <f t="shared" si="4"/>
        <v>0</v>
      </c>
      <c r="X25" s="16">
        <f t="shared" si="4"/>
        <v>0</v>
      </c>
      <c r="Y25" s="16">
        <f t="shared" si="4"/>
        <v>0</v>
      </c>
    </row>
    <row r="26" spans="1:25" x14ac:dyDescent="0.25">
      <c r="A26" s="17" t="s">
        <v>4</v>
      </c>
      <c r="C26" s="16">
        <f>SUM(C23:C25)</f>
        <v>1109</v>
      </c>
      <c r="D26" s="16">
        <f t="shared" ref="D26:Y26" si="5">SUM(D23:D25)</f>
        <v>11106</v>
      </c>
      <c r="E26" s="16">
        <f t="shared" si="5"/>
        <v>21026</v>
      </c>
      <c r="F26" s="16">
        <f t="shared" si="5"/>
        <v>21836</v>
      </c>
      <c r="G26" s="16">
        <f t="shared" si="5"/>
        <v>16835</v>
      </c>
      <c r="H26" s="16">
        <f t="shared" si="5"/>
        <v>13613</v>
      </c>
      <c r="I26" s="16">
        <f t="shared" si="5"/>
        <v>10715</v>
      </c>
      <c r="J26" s="16">
        <f t="shared" si="5"/>
        <v>7979</v>
      </c>
      <c r="K26" s="16">
        <f t="shared" si="5"/>
        <v>89</v>
      </c>
      <c r="L26" s="16">
        <f t="shared" si="5"/>
        <v>-8741</v>
      </c>
      <c r="M26" s="16">
        <f t="shared" si="5"/>
        <v>-9323</v>
      </c>
      <c r="N26" s="16">
        <f t="shared" si="5"/>
        <v>-10760</v>
      </c>
      <c r="O26" s="16">
        <f t="shared" si="5"/>
        <v>-12069</v>
      </c>
      <c r="P26" s="16">
        <f t="shared" si="5"/>
        <v>-13717</v>
      </c>
      <c r="Q26" s="16">
        <f t="shared" si="5"/>
        <v>-14322</v>
      </c>
      <c r="R26" s="16">
        <f t="shared" si="5"/>
        <v>-16163</v>
      </c>
      <c r="S26" s="16">
        <f t="shared" si="5"/>
        <v>-18408</v>
      </c>
      <c r="T26" s="16">
        <f t="shared" si="5"/>
        <v>-23192</v>
      </c>
      <c r="U26" s="16">
        <f t="shared" si="5"/>
        <v>-25999</v>
      </c>
      <c r="V26" s="16">
        <f t="shared" si="5"/>
        <v>-27120</v>
      </c>
      <c r="W26" s="16">
        <f t="shared" si="5"/>
        <v>-27145</v>
      </c>
      <c r="X26" s="16">
        <f t="shared" si="5"/>
        <v>-28282</v>
      </c>
      <c r="Y26" s="16">
        <f t="shared" si="5"/>
        <v>-28111</v>
      </c>
    </row>
    <row r="28" spans="1:25" x14ac:dyDescent="0.25">
      <c r="A28" s="13" t="s">
        <v>36</v>
      </c>
      <c r="B28" s="33">
        <v>0.32100000000000001</v>
      </c>
    </row>
    <row r="29" spans="1:25" x14ac:dyDescent="0.25">
      <c r="A29" s="13" t="s">
        <v>1</v>
      </c>
      <c r="C29" s="18">
        <f>((+C3+C8)*$B$28)+(+C13*0.7)</f>
        <v>486.66200000000003</v>
      </c>
      <c r="D29" s="18">
        <f t="shared" ref="D29:Y29" si="6">((+D3+D8)*$B$28)+(+D13*0.7)</f>
        <v>3087.951</v>
      </c>
      <c r="E29" s="18">
        <f t="shared" si="6"/>
        <v>5095.4669999999996</v>
      </c>
      <c r="F29" s="18">
        <f t="shared" si="6"/>
        <v>4525.9759999999997</v>
      </c>
      <c r="G29" s="18">
        <f t="shared" si="6"/>
        <v>3733.9079999999994</v>
      </c>
      <c r="H29" s="18">
        <f t="shared" si="6"/>
        <v>3071.04</v>
      </c>
      <c r="I29" s="18">
        <f t="shared" si="6"/>
        <v>2495.41</v>
      </c>
      <c r="J29" s="18">
        <f t="shared" si="6"/>
        <v>1956.1569999999999</v>
      </c>
      <c r="K29" s="18">
        <f t="shared" si="6"/>
        <v>1690.1599999999999</v>
      </c>
      <c r="L29" s="18">
        <f t="shared" si="6"/>
        <v>1419.6109999999999</v>
      </c>
      <c r="M29" s="18">
        <f t="shared" si="6"/>
        <v>1156.4449999999999</v>
      </c>
      <c r="N29" s="18">
        <f t="shared" si="6"/>
        <v>916.0619999999999</v>
      </c>
      <c r="O29" s="18">
        <f t="shared" si="6"/>
        <v>717.447</v>
      </c>
      <c r="P29" s="18">
        <f t="shared" si="6"/>
        <v>564.60699999999997</v>
      </c>
      <c r="Q29" s="18">
        <f t="shared" si="6"/>
        <v>530.1579999999999</v>
      </c>
      <c r="R29" s="18">
        <f t="shared" si="6"/>
        <v>343.34999999999997</v>
      </c>
      <c r="S29" s="18">
        <f t="shared" si="6"/>
        <v>205.08199999999999</v>
      </c>
      <c r="T29" s="18">
        <f t="shared" si="6"/>
        <v>147.465</v>
      </c>
      <c r="U29" s="18">
        <f t="shared" si="6"/>
        <v>126.248</v>
      </c>
      <c r="V29" s="18">
        <f t="shared" si="6"/>
        <v>129.74799999999999</v>
      </c>
      <c r="W29" s="18">
        <f t="shared" si="6"/>
        <v>248.42899999999997</v>
      </c>
      <c r="X29" s="18">
        <f t="shared" si="6"/>
        <v>214.95600000000002</v>
      </c>
      <c r="Y29" s="18">
        <f t="shared" si="6"/>
        <v>187.84499999999997</v>
      </c>
    </row>
    <row r="30" spans="1:25" x14ac:dyDescent="0.25">
      <c r="A30" s="13" t="s">
        <v>2</v>
      </c>
      <c r="C30" s="18">
        <f>((+C4+C9)*$B$28)+(+C14*0.7)</f>
        <v>-175.209</v>
      </c>
      <c r="D30" s="18">
        <f t="shared" ref="D30:Y30" si="7">((+D4+D9)*$B$28)+(+D14*0.7)</f>
        <v>1231.915</v>
      </c>
      <c r="E30" s="18">
        <f t="shared" si="7"/>
        <v>2701.4679999999998</v>
      </c>
      <c r="F30" s="18">
        <f t="shared" si="7"/>
        <v>1206.2629999999995</v>
      </c>
      <c r="G30" s="18">
        <f t="shared" si="7"/>
        <v>2545.3569999999995</v>
      </c>
      <c r="H30" s="18">
        <f t="shared" si="7"/>
        <v>2123.0079999999998</v>
      </c>
      <c r="I30" s="18">
        <f t="shared" si="7"/>
        <v>1723.3569999999995</v>
      </c>
      <c r="J30" s="18">
        <f t="shared" si="7"/>
        <v>1342.3469999999998</v>
      </c>
      <c r="K30" s="18">
        <f t="shared" si="7"/>
        <v>-967.14600000000064</v>
      </c>
      <c r="L30" s="18">
        <f t="shared" si="7"/>
        <v>-3573.1849999999999</v>
      </c>
      <c r="M30" s="18">
        <f t="shared" si="7"/>
        <v>-3540.02</v>
      </c>
      <c r="N30" s="18">
        <f t="shared" si="7"/>
        <v>-3798.9380000000006</v>
      </c>
      <c r="O30" s="18">
        <f t="shared" si="7"/>
        <v>-4051.3240000000001</v>
      </c>
      <c r="P30" s="18">
        <f t="shared" si="7"/>
        <v>-4458.3469999999998</v>
      </c>
      <c r="Q30" s="18">
        <f t="shared" si="7"/>
        <v>-4649.3370000000004</v>
      </c>
      <c r="R30" s="18">
        <f t="shared" si="7"/>
        <v>-5085.1180000000004</v>
      </c>
      <c r="S30" s="18">
        <f t="shared" si="7"/>
        <v>-5864.1679999999997</v>
      </c>
      <c r="T30" s="18">
        <f t="shared" si="7"/>
        <v>-7554.7929999999997</v>
      </c>
      <c r="U30" s="18">
        <f t="shared" si="7"/>
        <v>-8449.76</v>
      </c>
      <c r="V30" s="18">
        <f t="shared" si="7"/>
        <v>-8794.9549999999999</v>
      </c>
      <c r="W30" s="18">
        <f t="shared" si="7"/>
        <v>-8919.4530000000013</v>
      </c>
      <c r="X30" s="18">
        <f t="shared" si="7"/>
        <v>-9248.8649999999998</v>
      </c>
      <c r="Y30" s="18">
        <f t="shared" si="7"/>
        <v>-9165.9349999999995</v>
      </c>
    </row>
    <row r="31" spans="1:25" x14ac:dyDescent="0.25">
      <c r="A31" s="13" t="s">
        <v>3</v>
      </c>
      <c r="C31" s="18">
        <f>((+C5+C10)*$B$28)+(+C15*0.7)</f>
        <v>47.754999999999995</v>
      </c>
      <c r="D31" s="18">
        <f t="shared" ref="D31:Y31" si="8">((+D5+D10)*$B$28)+(+D15*0.7)</f>
        <v>0</v>
      </c>
      <c r="E31" s="18">
        <f t="shared" si="8"/>
        <v>0</v>
      </c>
      <c r="F31" s="18">
        <f t="shared" si="8"/>
        <v>2223.8879999999999</v>
      </c>
      <c r="G31" s="18">
        <f t="shared" si="8"/>
        <v>0</v>
      </c>
      <c r="H31" s="18">
        <f t="shared" si="8"/>
        <v>0</v>
      </c>
      <c r="I31" s="18">
        <f t="shared" si="8"/>
        <v>0</v>
      </c>
      <c r="J31" s="18">
        <f t="shared" si="8"/>
        <v>0</v>
      </c>
      <c r="K31" s="18">
        <f t="shared" si="8"/>
        <v>0</v>
      </c>
      <c r="L31" s="18">
        <f t="shared" si="8"/>
        <v>0</v>
      </c>
      <c r="M31" s="18">
        <f t="shared" si="8"/>
        <v>0</v>
      </c>
      <c r="N31" s="18">
        <f t="shared" si="8"/>
        <v>0</v>
      </c>
      <c r="O31" s="18">
        <f t="shared" si="8"/>
        <v>0</v>
      </c>
      <c r="P31" s="18">
        <f t="shared" si="8"/>
        <v>0</v>
      </c>
      <c r="Q31" s="18">
        <f t="shared" si="8"/>
        <v>0</v>
      </c>
      <c r="R31" s="18">
        <f t="shared" si="8"/>
        <v>0</v>
      </c>
      <c r="S31" s="18">
        <f t="shared" si="8"/>
        <v>0</v>
      </c>
      <c r="T31" s="18">
        <f t="shared" si="8"/>
        <v>0</v>
      </c>
      <c r="U31" s="18">
        <f t="shared" si="8"/>
        <v>0</v>
      </c>
      <c r="V31" s="18">
        <f t="shared" si="8"/>
        <v>0</v>
      </c>
      <c r="W31" s="18">
        <f t="shared" si="8"/>
        <v>0</v>
      </c>
      <c r="X31" s="18">
        <f t="shared" si="8"/>
        <v>0</v>
      </c>
      <c r="Y31" s="18">
        <f t="shared" si="8"/>
        <v>0</v>
      </c>
    </row>
    <row r="32" spans="1:25" x14ac:dyDescent="0.25">
      <c r="A32" s="17" t="s">
        <v>4</v>
      </c>
      <c r="C32" s="18">
        <f>SUM(C29:C31)</f>
        <v>359.20800000000003</v>
      </c>
      <c r="D32" s="18">
        <f t="shared" ref="D32:Y32" si="9">SUM(D29:D31)</f>
        <v>4319.866</v>
      </c>
      <c r="E32" s="18">
        <f t="shared" si="9"/>
        <v>7796.9349999999995</v>
      </c>
      <c r="F32" s="18">
        <f t="shared" si="9"/>
        <v>7956.1269999999995</v>
      </c>
      <c r="G32" s="18">
        <f t="shared" si="9"/>
        <v>6279.2649999999994</v>
      </c>
      <c r="H32" s="18">
        <f t="shared" si="9"/>
        <v>5194.0479999999998</v>
      </c>
      <c r="I32" s="18">
        <f t="shared" si="9"/>
        <v>4218.7669999999998</v>
      </c>
      <c r="J32" s="18">
        <f t="shared" si="9"/>
        <v>3298.5039999999999</v>
      </c>
      <c r="K32" s="18">
        <f t="shared" si="9"/>
        <v>723.01399999999921</v>
      </c>
      <c r="L32" s="18">
        <f t="shared" si="9"/>
        <v>-2153.5740000000001</v>
      </c>
      <c r="M32" s="18">
        <f t="shared" si="9"/>
        <v>-2383.5749999999998</v>
      </c>
      <c r="N32" s="18">
        <f t="shared" si="9"/>
        <v>-2882.8760000000007</v>
      </c>
      <c r="O32" s="18">
        <f t="shared" si="9"/>
        <v>-3333.877</v>
      </c>
      <c r="P32" s="18">
        <f t="shared" si="9"/>
        <v>-3893.74</v>
      </c>
      <c r="Q32" s="18">
        <f t="shared" si="9"/>
        <v>-4119.1790000000001</v>
      </c>
      <c r="R32" s="18">
        <f t="shared" si="9"/>
        <v>-4741.768</v>
      </c>
      <c r="S32" s="18">
        <f t="shared" si="9"/>
        <v>-5659.0859999999993</v>
      </c>
      <c r="T32" s="18">
        <f t="shared" si="9"/>
        <v>-7407.3279999999995</v>
      </c>
      <c r="U32" s="18">
        <f t="shared" si="9"/>
        <v>-8323.5120000000006</v>
      </c>
      <c r="V32" s="18">
        <f t="shared" si="9"/>
        <v>-8665.2070000000003</v>
      </c>
      <c r="W32" s="18">
        <f t="shared" si="9"/>
        <v>-8671.0240000000013</v>
      </c>
      <c r="X32" s="18">
        <f t="shared" si="9"/>
        <v>-9033.9089999999997</v>
      </c>
      <c r="Y32" s="18">
        <f t="shared" si="9"/>
        <v>-8978.09</v>
      </c>
    </row>
    <row r="33" spans="1:25" s="19" customFormat="1" x14ac:dyDescent="0.25">
      <c r="A33" s="19" t="s">
        <v>22</v>
      </c>
      <c r="C33" s="20">
        <f>(+C32*$B$35)/100000</f>
        <v>8.9802000000000002E-4</v>
      </c>
      <c r="D33" s="20">
        <f t="shared" ref="D33:Y33" si="10">(+D32*$B$35)/100000</f>
        <v>1.0799665E-2</v>
      </c>
      <c r="E33" s="20">
        <f t="shared" si="10"/>
        <v>1.9492337499999998E-2</v>
      </c>
      <c r="F33" s="20">
        <f t="shared" si="10"/>
        <v>1.9890317499999997E-2</v>
      </c>
      <c r="G33" s="20">
        <f t="shared" si="10"/>
        <v>1.5698162499999998E-2</v>
      </c>
      <c r="H33" s="20">
        <f t="shared" si="10"/>
        <v>1.2985119999999999E-2</v>
      </c>
      <c r="I33" s="20">
        <f t="shared" si="10"/>
        <v>1.0546917499999999E-2</v>
      </c>
      <c r="J33" s="20">
        <f t="shared" si="10"/>
        <v>8.24626E-3</v>
      </c>
      <c r="K33" s="20">
        <f t="shared" si="10"/>
        <v>1.8075349999999981E-3</v>
      </c>
      <c r="L33" s="20">
        <f t="shared" si="10"/>
        <v>-5.3839350000000003E-3</v>
      </c>
      <c r="M33" s="20">
        <f t="shared" si="10"/>
        <v>-5.9589374999999998E-3</v>
      </c>
      <c r="N33" s="20">
        <f t="shared" si="10"/>
        <v>-7.2071900000000013E-3</v>
      </c>
      <c r="O33" s="20">
        <f t="shared" si="10"/>
        <v>-8.3346924999999992E-3</v>
      </c>
      <c r="P33" s="20">
        <f t="shared" si="10"/>
        <v>-9.7343499999999993E-3</v>
      </c>
      <c r="Q33" s="20">
        <f t="shared" si="10"/>
        <v>-1.02979475E-2</v>
      </c>
      <c r="R33" s="20">
        <f t="shared" si="10"/>
        <v>-1.1854420000000001E-2</v>
      </c>
      <c r="S33" s="20">
        <f t="shared" si="10"/>
        <v>-1.4147714999999998E-2</v>
      </c>
      <c r="T33" s="20">
        <f t="shared" si="10"/>
        <v>-1.8518319999999998E-2</v>
      </c>
      <c r="U33" s="20">
        <f t="shared" si="10"/>
        <v>-2.0808780000000002E-2</v>
      </c>
      <c r="V33" s="20">
        <f t="shared" si="10"/>
        <v>-2.1663017499999999E-2</v>
      </c>
      <c r="W33" s="20">
        <f t="shared" si="10"/>
        <v>-2.1677560000000002E-2</v>
      </c>
      <c r="X33" s="20">
        <f t="shared" si="10"/>
        <v>-2.2584772499999999E-2</v>
      </c>
      <c r="Y33" s="20">
        <f t="shared" si="10"/>
        <v>-2.2445224999999999E-2</v>
      </c>
    </row>
    <row r="35" spans="1:25" x14ac:dyDescent="0.25">
      <c r="A35" s="21">
        <v>1000000</v>
      </c>
      <c r="B35" s="22">
        <v>0.25</v>
      </c>
      <c r="C35" s="23" t="s">
        <v>18</v>
      </c>
    </row>
    <row r="37" spans="1:25" x14ac:dyDescent="0.25">
      <c r="A37" s="13" t="s">
        <v>37</v>
      </c>
      <c r="B37" s="33">
        <v>0.17499999999999999</v>
      </c>
    </row>
    <row r="38" spans="1:25" x14ac:dyDescent="0.25">
      <c r="A38" s="13" t="s">
        <v>1</v>
      </c>
      <c r="C38" s="18">
        <f>((+C3+C8)*$B$37)+(+C13*0.3)</f>
        <v>258.05</v>
      </c>
      <c r="D38" s="18">
        <f t="shared" ref="D38:Y38" si="11">((+D3+D8)*$B$37)+(+D13*0.3)</f>
        <v>1504.2249999999999</v>
      </c>
      <c r="E38" s="18">
        <f t="shared" si="11"/>
        <v>2424.3249999999998</v>
      </c>
      <c r="F38" s="18">
        <f t="shared" si="11"/>
        <v>2151.3999999999996</v>
      </c>
      <c r="G38" s="18">
        <f t="shared" si="11"/>
        <v>1755.5</v>
      </c>
      <c r="H38" s="18">
        <f t="shared" si="11"/>
        <v>1426.1999999999998</v>
      </c>
      <c r="I38" s="18">
        <f t="shared" si="11"/>
        <v>1140.9499999999998</v>
      </c>
      <c r="J38" s="18">
        <f t="shared" si="11"/>
        <v>872.67499999999995</v>
      </c>
      <c r="K38" s="18">
        <f t="shared" si="11"/>
        <v>752.8</v>
      </c>
      <c r="L38" s="18">
        <f t="shared" si="11"/>
        <v>630.52499999999998</v>
      </c>
      <c r="M38" s="18">
        <f t="shared" si="11"/>
        <v>512.27499999999998</v>
      </c>
      <c r="N38" s="18">
        <f t="shared" si="11"/>
        <v>404.65</v>
      </c>
      <c r="O38" s="18">
        <f t="shared" si="11"/>
        <v>315.22500000000002</v>
      </c>
      <c r="P38" s="18">
        <f t="shared" si="11"/>
        <v>248.22499999999999</v>
      </c>
      <c r="Q38" s="18">
        <f t="shared" si="11"/>
        <v>245.84999999999997</v>
      </c>
      <c r="R38" s="18">
        <f t="shared" si="11"/>
        <v>160.25</v>
      </c>
      <c r="S38" s="18">
        <f t="shared" si="11"/>
        <v>96.949999999999989</v>
      </c>
      <c r="T38" s="18">
        <f t="shared" si="11"/>
        <v>69.375</v>
      </c>
      <c r="U38" s="18">
        <f t="shared" si="11"/>
        <v>57.4</v>
      </c>
      <c r="V38" s="18">
        <f t="shared" si="11"/>
        <v>58.9</v>
      </c>
      <c r="W38" s="18">
        <f t="shared" si="11"/>
        <v>123.27499999999998</v>
      </c>
      <c r="X38" s="18">
        <f t="shared" si="11"/>
        <v>104.69999999999999</v>
      </c>
      <c r="Y38" s="18">
        <f t="shared" si="11"/>
        <v>89.674999999999997</v>
      </c>
    </row>
    <row r="39" spans="1:25" x14ac:dyDescent="0.25">
      <c r="A39" s="13" t="s">
        <v>2</v>
      </c>
      <c r="C39" s="18">
        <f>((+C4+C9)*$B$37)+(+C23*0.3)</f>
        <v>326.32499999999999</v>
      </c>
      <c r="D39" s="18">
        <f t="shared" ref="D39:Y39" si="12">((+D4+D9)*$B$37)+(+D23*0.3)</f>
        <v>2404.9249999999997</v>
      </c>
      <c r="E39" s="18">
        <f t="shared" si="12"/>
        <v>3927.4</v>
      </c>
      <c r="F39" s="18">
        <f t="shared" si="12"/>
        <v>2335.7249999999999</v>
      </c>
      <c r="G39" s="18">
        <f t="shared" si="12"/>
        <v>2420.9749999999999</v>
      </c>
      <c r="H39" s="18">
        <f t="shared" si="12"/>
        <v>1663.6999999999998</v>
      </c>
      <c r="I39" s="18">
        <f t="shared" si="12"/>
        <v>991.07500000000005</v>
      </c>
      <c r="J39" s="18">
        <f t="shared" si="12"/>
        <v>354.22500000000014</v>
      </c>
      <c r="K39" s="18">
        <f t="shared" si="12"/>
        <v>-1080.4499999999998</v>
      </c>
      <c r="L39" s="18">
        <f t="shared" si="12"/>
        <v>-2681.6749999999993</v>
      </c>
      <c r="M39" s="18">
        <f t="shared" si="12"/>
        <v>-2836.4999999999995</v>
      </c>
      <c r="N39" s="18">
        <f t="shared" si="12"/>
        <v>-3135.1499999999996</v>
      </c>
      <c r="O39" s="18">
        <f t="shared" si="12"/>
        <v>-3401.8999999999996</v>
      </c>
      <c r="P39" s="18">
        <f t="shared" si="12"/>
        <v>-3712.7249999999995</v>
      </c>
      <c r="Q39" s="18">
        <f t="shared" si="12"/>
        <v>-3794.7749999999996</v>
      </c>
      <c r="R39" s="18">
        <f t="shared" si="12"/>
        <v>-4136.75</v>
      </c>
      <c r="S39" s="18">
        <f t="shared" si="12"/>
        <v>-4264.5999999999995</v>
      </c>
      <c r="T39" s="18">
        <f t="shared" si="12"/>
        <v>-4480.4749999999995</v>
      </c>
      <c r="U39" s="18">
        <f t="shared" si="12"/>
        <v>-4611.2</v>
      </c>
      <c r="V39" s="18">
        <f t="shared" si="12"/>
        <v>-4800.125</v>
      </c>
      <c r="W39" s="18">
        <f t="shared" si="12"/>
        <v>-4766.0749999999998</v>
      </c>
      <c r="X39" s="18">
        <f t="shared" si="12"/>
        <v>-4985.1750000000002</v>
      </c>
      <c r="Y39" s="18">
        <f t="shared" si="12"/>
        <v>-4970.4250000000002</v>
      </c>
    </row>
    <row r="40" spans="1:25" x14ac:dyDescent="0.25">
      <c r="A40" s="13" t="s">
        <v>3</v>
      </c>
      <c r="C40" s="18">
        <f>((+C5+C10)*$B$37)+(C15*0.3)</f>
        <v>22.524999999999999</v>
      </c>
      <c r="D40" s="18">
        <f t="shared" ref="D40:Y40" si="13">((+D5+D10)*$B$37)+(D15*0.3)</f>
        <v>0</v>
      </c>
      <c r="E40" s="18">
        <f t="shared" si="13"/>
        <v>0</v>
      </c>
      <c r="F40" s="18">
        <f t="shared" si="13"/>
        <v>1212.3999999999999</v>
      </c>
      <c r="G40" s="18">
        <f t="shared" si="13"/>
        <v>0</v>
      </c>
      <c r="H40" s="18">
        <f t="shared" si="13"/>
        <v>0</v>
      </c>
      <c r="I40" s="18">
        <f t="shared" si="13"/>
        <v>0</v>
      </c>
      <c r="J40" s="18">
        <f t="shared" si="13"/>
        <v>0</v>
      </c>
      <c r="K40" s="18">
        <f t="shared" si="13"/>
        <v>0</v>
      </c>
      <c r="L40" s="18">
        <f t="shared" si="13"/>
        <v>0</v>
      </c>
      <c r="M40" s="18">
        <f t="shared" si="13"/>
        <v>0</v>
      </c>
      <c r="N40" s="18">
        <f t="shared" si="13"/>
        <v>0</v>
      </c>
      <c r="O40" s="18">
        <f t="shared" si="13"/>
        <v>0</v>
      </c>
      <c r="P40" s="18">
        <f t="shared" si="13"/>
        <v>0</v>
      </c>
      <c r="Q40" s="18">
        <f t="shared" si="13"/>
        <v>0</v>
      </c>
      <c r="R40" s="18">
        <f t="shared" si="13"/>
        <v>0</v>
      </c>
      <c r="S40" s="18">
        <f t="shared" si="13"/>
        <v>0</v>
      </c>
      <c r="T40" s="18">
        <f t="shared" si="13"/>
        <v>0</v>
      </c>
      <c r="U40" s="18">
        <f t="shared" si="13"/>
        <v>0</v>
      </c>
      <c r="V40" s="18">
        <f t="shared" si="13"/>
        <v>0</v>
      </c>
      <c r="W40" s="18">
        <f t="shared" si="13"/>
        <v>0</v>
      </c>
      <c r="X40" s="18">
        <f t="shared" si="13"/>
        <v>0</v>
      </c>
      <c r="Y40" s="18">
        <f t="shared" si="13"/>
        <v>0</v>
      </c>
    </row>
    <row r="41" spans="1:25" x14ac:dyDescent="0.25">
      <c r="A41" s="17" t="s">
        <v>4</v>
      </c>
      <c r="C41" s="18">
        <f>SUM(C38:C40)</f>
        <v>606.9</v>
      </c>
      <c r="D41" s="18">
        <f t="shared" ref="D41:Y41" si="14">SUM(D38:D40)</f>
        <v>3909.1499999999996</v>
      </c>
      <c r="E41" s="18">
        <f t="shared" si="14"/>
        <v>6351.7250000000004</v>
      </c>
      <c r="F41" s="18">
        <f t="shared" si="14"/>
        <v>5699.5249999999996</v>
      </c>
      <c r="G41" s="18">
        <f t="shared" si="14"/>
        <v>4176.4750000000004</v>
      </c>
      <c r="H41" s="18">
        <f t="shared" si="14"/>
        <v>3089.8999999999996</v>
      </c>
      <c r="I41" s="18">
        <f t="shared" si="14"/>
        <v>2132.0249999999996</v>
      </c>
      <c r="J41" s="18">
        <f t="shared" si="14"/>
        <v>1226.9000000000001</v>
      </c>
      <c r="K41" s="18">
        <f t="shared" si="14"/>
        <v>-327.64999999999986</v>
      </c>
      <c r="L41" s="18">
        <f t="shared" si="14"/>
        <v>-2051.1499999999992</v>
      </c>
      <c r="M41" s="18">
        <f t="shared" si="14"/>
        <v>-2324.2249999999995</v>
      </c>
      <c r="N41" s="18">
        <f t="shared" si="14"/>
        <v>-2730.4999999999995</v>
      </c>
      <c r="O41" s="18">
        <f t="shared" si="14"/>
        <v>-3086.6749999999997</v>
      </c>
      <c r="P41" s="18">
        <f t="shared" si="14"/>
        <v>-3464.4999999999995</v>
      </c>
      <c r="Q41" s="18">
        <f t="shared" si="14"/>
        <v>-3548.9249999999997</v>
      </c>
      <c r="R41" s="18">
        <f t="shared" si="14"/>
        <v>-3976.5</v>
      </c>
      <c r="S41" s="18">
        <f t="shared" si="14"/>
        <v>-4167.6499999999996</v>
      </c>
      <c r="T41" s="18">
        <f t="shared" si="14"/>
        <v>-4411.0999999999995</v>
      </c>
      <c r="U41" s="18">
        <f t="shared" si="14"/>
        <v>-4553.8</v>
      </c>
      <c r="V41" s="18">
        <f t="shared" si="14"/>
        <v>-4741.2250000000004</v>
      </c>
      <c r="W41" s="18">
        <f t="shared" si="14"/>
        <v>-4642.8</v>
      </c>
      <c r="X41" s="18">
        <f t="shared" si="14"/>
        <v>-4880.4750000000004</v>
      </c>
      <c r="Y41" s="18">
        <f t="shared" si="14"/>
        <v>-4880.75</v>
      </c>
    </row>
    <row r="42" spans="1:25" x14ac:dyDescent="0.25">
      <c r="A42" s="19" t="s">
        <v>22</v>
      </c>
      <c r="B42" s="19"/>
      <c r="C42" s="20">
        <f>(+C41*$B$35)/100000</f>
        <v>1.5172499999999999E-3</v>
      </c>
      <c r="D42" s="20">
        <f t="shared" ref="D42:Y42" si="15">(+D41*$B$35)/100000</f>
        <v>9.7728749999999986E-3</v>
      </c>
      <c r="E42" s="20">
        <f t="shared" si="15"/>
        <v>1.5879312499999999E-2</v>
      </c>
      <c r="F42" s="20">
        <f t="shared" si="15"/>
        <v>1.4248812499999999E-2</v>
      </c>
      <c r="G42" s="20">
        <f t="shared" si="15"/>
        <v>1.0441187500000001E-2</v>
      </c>
      <c r="H42" s="20">
        <f t="shared" si="15"/>
        <v>7.724749999999999E-3</v>
      </c>
      <c r="I42" s="20">
        <f t="shared" si="15"/>
        <v>5.3300624999999989E-3</v>
      </c>
      <c r="J42" s="20">
        <f t="shared" si="15"/>
        <v>3.0672500000000001E-3</v>
      </c>
      <c r="K42" s="20">
        <f t="shared" si="15"/>
        <v>-8.1912499999999965E-4</v>
      </c>
      <c r="L42" s="20">
        <f t="shared" si="15"/>
        <v>-5.1278749999999979E-3</v>
      </c>
      <c r="M42" s="20">
        <f t="shared" si="15"/>
        <v>-5.8105624999999989E-3</v>
      </c>
      <c r="N42" s="20">
        <f t="shared" si="15"/>
        <v>-6.826249999999999E-3</v>
      </c>
      <c r="O42" s="20">
        <f t="shared" si="15"/>
        <v>-7.7166874999999996E-3</v>
      </c>
      <c r="P42" s="20">
        <f t="shared" si="15"/>
        <v>-8.6612499999999988E-3</v>
      </c>
      <c r="Q42" s="20">
        <f t="shared" si="15"/>
        <v>-8.8723125E-3</v>
      </c>
      <c r="R42" s="20">
        <f t="shared" si="15"/>
        <v>-9.9412500000000004E-3</v>
      </c>
      <c r="S42" s="20">
        <f t="shared" si="15"/>
        <v>-1.0419125E-2</v>
      </c>
      <c r="T42" s="20">
        <f t="shared" si="15"/>
        <v>-1.1027749999999999E-2</v>
      </c>
      <c r="U42" s="20">
        <f t="shared" si="15"/>
        <v>-1.1384500000000001E-2</v>
      </c>
      <c r="V42" s="20">
        <f t="shared" si="15"/>
        <v>-1.1853062500000001E-2</v>
      </c>
      <c r="W42" s="20">
        <f t="shared" si="15"/>
        <v>-1.1607000000000001E-2</v>
      </c>
      <c r="X42" s="20">
        <f t="shared" si="15"/>
        <v>-1.22011875E-2</v>
      </c>
      <c r="Y42" s="20">
        <f t="shared" si="15"/>
        <v>-1.2201874999999999E-2</v>
      </c>
    </row>
    <row r="44" spans="1:25" x14ac:dyDescent="0.25">
      <c r="A44" s="21">
        <v>1000000</v>
      </c>
      <c r="B44" s="22">
        <v>0.25</v>
      </c>
      <c r="C44" s="23" t="s">
        <v>18</v>
      </c>
    </row>
    <row r="46" spans="1:25" x14ac:dyDescent="0.25">
      <c r="A46" s="13" t="s">
        <v>17</v>
      </c>
      <c r="B46" s="33">
        <v>0.47699999999999998</v>
      </c>
    </row>
    <row r="47" spans="1:25" x14ac:dyDescent="0.25">
      <c r="A47" s="13" t="s">
        <v>1</v>
      </c>
      <c r="C47" s="18">
        <f>((+C3+C8)*$B$46)+(+C18*0.95)</f>
        <v>727.49399999999991</v>
      </c>
      <c r="D47" s="18">
        <f t="shared" ref="D47:Y47" si="16">((+D3+D8)*$B$46)+(+D18*0.95)</f>
        <v>3623.9369999999999</v>
      </c>
      <c r="E47" s="18">
        <f t="shared" si="16"/>
        <v>6662.3789999999999</v>
      </c>
      <c r="F47" s="18">
        <f t="shared" si="16"/>
        <v>6028.6119999999992</v>
      </c>
      <c r="G47" s="18">
        <f t="shared" si="16"/>
        <v>4928.3459999999995</v>
      </c>
      <c r="H47" s="18">
        <f t="shared" si="16"/>
        <v>4012.0299999999997</v>
      </c>
      <c r="I47" s="18">
        <f t="shared" si="16"/>
        <v>3217.67</v>
      </c>
      <c r="J47" s="18">
        <f t="shared" si="16"/>
        <v>2474.2089999999998</v>
      </c>
      <c r="K47" s="18">
        <f t="shared" si="16"/>
        <v>2139.9699999999998</v>
      </c>
      <c r="L47" s="18">
        <f t="shared" si="16"/>
        <v>1798.1069999999997</v>
      </c>
      <c r="M47" s="18">
        <f t="shared" si="16"/>
        <v>1468.165</v>
      </c>
      <c r="N47" s="18">
        <f t="shared" si="16"/>
        <v>1162.4939999999999</v>
      </c>
      <c r="O47" s="18">
        <f t="shared" si="16"/>
        <v>905.28899999999999</v>
      </c>
      <c r="P47" s="18">
        <f t="shared" si="16"/>
        <v>719.00900000000001</v>
      </c>
      <c r="Q47" s="18">
        <f t="shared" si="16"/>
        <v>709.69599999999991</v>
      </c>
      <c r="R47" s="18">
        <f t="shared" si="16"/>
        <v>473.79999999999995</v>
      </c>
      <c r="S47" s="18">
        <f t="shared" si="16"/>
        <v>288.334</v>
      </c>
      <c r="T47" s="18">
        <f t="shared" si="16"/>
        <v>198.40499999999997</v>
      </c>
      <c r="U47" s="18">
        <f t="shared" si="16"/>
        <v>163.57599999999999</v>
      </c>
      <c r="V47" s="18">
        <f t="shared" si="16"/>
        <v>167.37599999999998</v>
      </c>
      <c r="W47" s="18">
        <f t="shared" si="16"/>
        <v>343.37299999999999</v>
      </c>
      <c r="X47" s="18">
        <f t="shared" si="16"/>
        <v>293.27199999999999</v>
      </c>
      <c r="Y47" s="18">
        <f t="shared" si="16"/>
        <v>252.71499999999997</v>
      </c>
    </row>
    <row r="48" spans="1:25" x14ac:dyDescent="0.25">
      <c r="A48" s="13" t="s">
        <v>2</v>
      </c>
      <c r="C48" s="18">
        <f>((+C4+C9)*$B$46)+(+C19*0.95)</f>
        <v>-258.43299999999999</v>
      </c>
      <c r="D48" s="18">
        <f t="shared" ref="D48:Y48" si="17">((+D4+D9)*$B$46)+(+D19*0.95)</f>
        <v>909.20500000000004</v>
      </c>
      <c r="E48" s="18">
        <f t="shared" si="17"/>
        <v>2583.7659999999996</v>
      </c>
      <c r="F48" s="18">
        <f t="shared" si="17"/>
        <v>479.33100000000013</v>
      </c>
      <c r="G48" s="18">
        <f t="shared" si="17"/>
        <v>2555.5589999999997</v>
      </c>
      <c r="H48" s="18">
        <f t="shared" si="17"/>
        <v>1965.096</v>
      </c>
      <c r="I48" s="18">
        <f t="shared" si="17"/>
        <v>1403.2089999999998</v>
      </c>
      <c r="J48" s="18">
        <f t="shared" si="17"/>
        <v>867.48900000000003</v>
      </c>
      <c r="K48" s="18">
        <f t="shared" si="17"/>
        <v>-2533.6019999999999</v>
      </c>
      <c r="L48" s="18">
        <f t="shared" si="17"/>
        <v>-6376.3950000000004</v>
      </c>
      <c r="M48" s="18">
        <f t="shared" si="17"/>
        <v>-6295.3899999999994</v>
      </c>
      <c r="N48" s="18">
        <f t="shared" si="17"/>
        <v>-6651.8060000000005</v>
      </c>
      <c r="O48" s="18">
        <f t="shared" si="17"/>
        <v>-7000.6379999999999</v>
      </c>
      <c r="P48" s="18">
        <f t="shared" si="17"/>
        <v>-7578.9389999999994</v>
      </c>
      <c r="Q48" s="18">
        <f t="shared" si="17"/>
        <v>-7836.2190000000001</v>
      </c>
      <c r="R48" s="18">
        <f t="shared" si="17"/>
        <v>-8459.1659999999993</v>
      </c>
      <c r="S48" s="18">
        <f t="shared" si="17"/>
        <v>-9155.616</v>
      </c>
      <c r="T48" s="18">
        <f t="shared" si="17"/>
        <v>-11200.441000000001</v>
      </c>
      <c r="U48" s="18">
        <f t="shared" si="17"/>
        <v>-12562.57</v>
      </c>
      <c r="V48" s="18">
        <f t="shared" si="17"/>
        <v>-13126.684999999999</v>
      </c>
      <c r="W48" s="18">
        <f t="shared" si="17"/>
        <v>-13315.661</v>
      </c>
      <c r="X48" s="18">
        <f t="shared" si="17"/>
        <v>-13808.955</v>
      </c>
      <c r="Y48" s="18">
        <f t="shared" si="17"/>
        <v>-13686.895</v>
      </c>
    </row>
    <row r="49" spans="1:25" x14ac:dyDescent="0.25">
      <c r="A49" s="13" t="s">
        <v>3</v>
      </c>
      <c r="C49" s="18">
        <f>((+C5+C10)*$B$46)+(+C20*0.95)</f>
        <v>72.784999999999997</v>
      </c>
      <c r="D49" s="18">
        <f t="shared" ref="D49:Y49" si="18">((+D5+D10)*$B$46)+(+D20*0.95)</f>
        <v>0</v>
      </c>
      <c r="E49" s="18">
        <f t="shared" si="18"/>
        <v>0</v>
      </c>
      <c r="F49" s="18">
        <f t="shared" si="18"/>
        <v>3304.6559999999999</v>
      </c>
      <c r="G49" s="18">
        <f t="shared" si="18"/>
        <v>0</v>
      </c>
      <c r="H49" s="18">
        <f t="shared" si="18"/>
        <v>0</v>
      </c>
      <c r="I49" s="18">
        <f t="shared" si="18"/>
        <v>0</v>
      </c>
      <c r="J49" s="18">
        <f t="shared" si="18"/>
        <v>0</v>
      </c>
      <c r="K49" s="18">
        <f t="shared" si="18"/>
        <v>0</v>
      </c>
      <c r="L49" s="18">
        <f t="shared" si="18"/>
        <v>0</v>
      </c>
      <c r="M49" s="18">
        <f t="shared" si="18"/>
        <v>0</v>
      </c>
      <c r="N49" s="18">
        <f t="shared" si="18"/>
        <v>0</v>
      </c>
      <c r="O49" s="18">
        <f t="shared" si="18"/>
        <v>0</v>
      </c>
      <c r="P49" s="18">
        <f t="shared" si="18"/>
        <v>0</v>
      </c>
      <c r="Q49" s="18">
        <f t="shared" si="18"/>
        <v>0</v>
      </c>
      <c r="R49" s="18">
        <f t="shared" si="18"/>
        <v>0</v>
      </c>
      <c r="S49" s="18">
        <f t="shared" si="18"/>
        <v>0</v>
      </c>
      <c r="T49" s="18">
        <f t="shared" si="18"/>
        <v>0</v>
      </c>
      <c r="U49" s="18">
        <f t="shared" si="18"/>
        <v>0</v>
      </c>
      <c r="V49" s="18">
        <f t="shared" si="18"/>
        <v>0</v>
      </c>
      <c r="W49" s="18">
        <f t="shared" si="18"/>
        <v>0</v>
      </c>
      <c r="X49" s="18">
        <f t="shared" si="18"/>
        <v>0</v>
      </c>
      <c r="Y49" s="18">
        <f t="shared" si="18"/>
        <v>0</v>
      </c>
    </row>
    <row r="50" spans="1:25" x14ac:dyDescent="0.25">
      <c r="A50" s="17" t="s">
        <v>4</v>
      </c>
      <c r="C50" s="18">
        <f>SUM(C47:C49)</f>
        <v>541.84599999999989</v>
      </c>
      <c r="D50" s="18">
        <f t="shared" ref="D50:Y50" si="19">SUM(D47:D49)</f>
        <v>4533.1419999999998</v>
      </c>
      <c r="E50" s="18">
        <f>SUM(E47:E49)</f>
        <v>9246.1450000000004</v>
      </c>
      <c r="F50" s="18">
        <f t="shared" si="19"/>
        <v>9812.5989999999983</v>
      </c>
      <c r="G50" s="18">
        <f t="shared" si="19"/>
        <v>7483.9049999999988</v>
      </c>
      <c r="H50" s="18">
        <f t="shared" si="19"/>
        <v>5977.1260000000002</v>
      </c>
      <c r="I50" s="18">
        <f t="shared" si="19"/>
        <v>4620.8789999999999</v>
      </c>
      <c r="J50" s="18">
        <f t="shared" si="19"/>
        <v>3341.6979999999999</v>
      </c>
      <c r="K50" s="18">
        <f t="shared" si="19"/>
        <v>-393.63200000000006</v>
      </c>
      <c r="L50" s="18">
        <f t="shared" si="19"/>
        <v>-4578.2880000000005</v>
      </c>
      <c r="M50" s="18">
        <f t="shared" si="19"/>
        <v>-4827.2249999999995</v>
      </c>
      <c r="N50" s="18">
        <f t="shared" si="19"/>
        <v>-5489.3120000000008</v>
      </c>
      <c r="O50" s="18">
        <f t="shared" si="19"/>
        <v>-6095.3490000000002</v>
      </c>
      <c r="P50" s="18">
        <f t="shared" si="19"/>
        <v>-6859.9299999999994</v>
      </c>
      <c r="Q50" s="18">
        <f t="shared" si="19"/>
        <v>-7126.5230000000001</v>
      </c>
      <c r="R50" s="18">
        <f t="shared" si="19"/>
        <v>-7985.3659999999991</v>
      </c>
      <c r="S50" s="18">
        <f t="shared" si="19"/>
        <v>-8867.2819999999992</v>
      </c>
      <c r="T50" s="18">
        <f t="shared" si="19"/>
        <v>-11002.036</v>
      </c>
      <c r="U50" s="18">
        <f t="shared" si="19"/>
        <v>-12398.994000000001</v>
      </c>
      <c r="V50" s="18">
        <f t="shared" si="19"/>
        <v>-12959.308999999999</v>
      </c>
      <c r="W50" s="18">
        <f t="shared" si="19"/>
        <v>-12972.288</v>
      </c>
      <c r="X50" s="18">
        <f t="shared" si="19"/>
        <v>-13515.682999999999</v>
      </c>
      <c r="Y50" s="18">
        <f t="shared" si="19"/>
        <v>-13434.18</v>
      </c>
    </row>
    <row r="51" spans="1:25" s="19" customFormat="1" x14ac:dyDescent="0.25">
      <c r="A51" s="19" t="s">
        <v>21</v>
      </c>
      <c r="C51" s="20">
        <f>(+C50*$B$53)/100000</f>
        <v>8.1276899999999986E-4</v>
      </c>
      <c r="D51" s="20">
        <f t="shared" ref="D51:Y51" si="20">(+D50*$B$53)/100000</f>
        <v>6.7997129999999989E-3</v>
      </c>
      <c r="E51" s="20">
        <f t="shared" si="20"/>
        <v>1.3869217499999999E-2</v>
      </c>
      <c r="F51" s="20">
        <f t="shared" si="20"/>
        <v>1.4718898499999997E-2</v>
      </c>
      <c r="G51" s="20">
        <f t="shared" si="20"/>
        <v>1.1225857499999997E-2</v>
      </c>
      <c r="H51" s="20">
        <f t="shared" si="20"/>
        <v>8.9656890000000006E-3</v>
      </c>
      <c r="I51" s="20">
        <f t="shared" si="20"/>
        <v>6.9313185000000003E-3</v>
      </c>
      <c r="J51" s="20">
        <f t="shared" si="20"/>
        <v>5.0125469999999991E-3</v>
      </c>
      <c r="K51" s="20">
        <f t="shared" si="20"/>
        <v>-5.9044800000000014E-4</v>
      </c>
      <c r="L51" s="20">
        <f t="shared" si="20"/>
        <v>-6.8674319999999997E-3</v>
      </c>
      <c r="M51" s="20">
        <f t="shared" si="20"/>
        <v>-7.2408374999999988E-3</v>
      </c>
      <c r="N51" s="20">
        <f t="shared" si="20"/>
        <v>-8.2339680000000012E-3</v>
      </c>
      <c r="O51" s="20">
        <f t="shared" si="20"/>
        <v>-9.1430234999999999E-3</v>
      </c>
      <c r="P51" s="20">
        <f t="shared" si="20"/>
        <v>-1.0289894999999999E-2</v>
      </c>
      <c r="Q51" s="20">
        <f t="shared" si="20"/>
        <v>-1.0689784500000001E-2</v>
      </c>
      <c r="R51" s="20">
        <f t="shared" si="20"/>
        <v>-1.1978048999999999E-2</v>
      </c>
      <c r="S51" s="20">
        <f t="shared" si="20"/>
        <v>-1.3300922999999997E-2</v>
      </c>
      <c r="T51" s="20">
        <f t="shared" si="20"/>
        <v>-1.6503054E-2</v>
      </c>
      <c r="U51" s="20">
        <f t="shared" si="20"/>
        <v>-1.8598490999999998E-2</v>
      </c>
      <c r="V51" s="20">
        <f t="shared" si="20"/>
        <v>-1.9438963499999996E-2</v>
      </c>
      <c r="W51" s="20">
        <f t="shared" si="20"/>
        <v>-1.9458432000000001E-2</v>
      </c>
      <c r="X51" s="20">
        <f t="shared" si="20"/>
        <v>-2.0273524499999997E-2</v>
      </c>
      <c r="Y51" s="20">
        <f t="shared" si="20"/>
        <v>-2.0151269999999999E-2</v>
      </c>
    </row>
    <row r="53" spans="1:25" x14ac:dyDescent="0.25">
      <c r="A53" s="24">
        <v>1000000</v>
      </c>
      <c r="B53" s="25">
        <v>0.15</v>
      </c>
      <c r="C53" s="26" t="s">
        <v>19</v>
      </c>
    </row>
    <row r="54" spans="1:25" x14ac:dyDescent="0.25">
      <c r="A54" s="27"/>
    </row>
    <row r="55" spans="1:25" x14ac:dyDescent="0.25">
      <c r="A55" s="27"/>
      <c r="C55" s="13">
        <v>2018</v>
      </c>
      <c r="D55" s="13">
        <v>2019</v>
      </c>
      <c r="E55" s="13">
        <v>2020</v>
      </c>
      <c r="F55" s="13">
        <v>2021</v>
      </c>
      <c r="G55" s="13">
        <v>2022</v>
      </c>
      <c r="H55" s="13">
        <v>2023</v>
      </c>
      <c r="I55" s="13">
        <v>2024</v>
      </c>
      <c r="J55" s="13">
        <v>2025</v>
      </c>
      <c r="K55" s="13">
        <v>2026</v>
      </c>
      <c r="L55" s="13">
        <v>2027</v>
      </c>
      <c r="M55" s="13">
        <v>2028</v>
      </c>
      <c r="N55" s="13">
        <v>2029</v>
      </c>
      <c r="O55" s="13">
        <v>2030</v>
      </c>
      <c r="P55" s="13">
        <v>2031</v>
      </c>
      <c r="Q55" s="13">
        <v>2032</v>
      </c>
      <c r="R55" s="13">
        <v>2033</v>
      </c>
      <c r="S55" s="13">
        <v>2034</v>
      </c>
      <c r="T55" s="13">
        <v>2035</v>
      </c>
      <c r="U55" s="13">
        <v>2036</v>
      </c>
      <c r="V55" s="13">
        <v>2037</v>
      </c>
      <c r="W55" s="13">
        <v>2038</v>
      </c>
      <c r="X55" s="13">
        <v>2039</v>
      </c>
      <c r="Y55" s="13">
        <v>2040</v>
      </c>
    </row>
    <row r="56" spans="1:25" s="19" customFormat="1" x14ac:dyDescent="0.25">
      <c r="A56" s="28" t="s">
        <v>20</v>
      </c>
      <c r="C56" s="20">
        <f>(+C33+C51)/2</f>
        <v>8.5539449999999994E-4</v>
      </c>
      <c r="D56" s="20">
        <f t="shared" ref="D56:Y56" si="21">(+D33+D51)/2</f>
        <v>8.7996889999999994E-3</v>
      </c>
      <c r="E56" s="20">
        <f t="shared" si="21"/>
        <v>1.6680777500000001E-2</v>
      </c>
      <c r="F56" s="20">
        <f t="shared" si="21"/>
        <v>1.7304607999999999E-2</v>
      </c>
      <c r="G56" s="20">
        <f t="shared" si="21"/>
        <v>1.3462009999999996E-2</v>
      </c>
      <c r="H56" s="20">
        <f t="shared" si="21"/>
        <v>1.0975404500000001E-2</v>
      </c>
      <c r="I56" s="20">
        <f t="shared" si="21"/>
        <v>8.7391180000000006E-3</v>
      </c>
      <c r="J56" s="20">
        <f t="shared" si="21"/>
        <v>6.6294034999999996E-3</v>
      </c>
      <c r="K56" s="20">
        <f t="shared" si="21"/>
        <v>6.08543499999999E-4</v>
      </c>
      <c r="L56" s="20">
        <f t="shared" si="21"/>
        <v>-6.1256834999999996E-3</v>
      </c>
      <c r="M56" s="20">
        <f t="shared" si="21"/>
        <v>-6.5998874999999993E-3</v>
      </c>
      <c r="N56" s="20">
        <f t="shared" si="21"/>
        <v>-7.7205790000000017E-3</v>
      </c>
      <c r="O56" s="20">
        <f t="shared" si="21"/>
        <v>-8.7388579999999987E-3</v>
      </c>
      <c r="P56" s="20">
        <f t="shared" si="21"/>
        <v>-1.0012122499999998E-2</v>
      </c>
      <c r="Q56" s="20">
        <f t="shared" si="21"/>
        <v>-1.0493866000000001E-2</v>
      </c>
      <c r="R56" s="20">
        <f t="shared" si="21"/>
        <v>-1.1916234500000001E-2</v>
      </c>
      <c r="S56" s="20">
        <f t="shared" si="21"/>
        <v>-1.3724318999999999E-2</v>
      </c>
      <c r="T56" s="20">
        <f t="shared" si="21"/>
        <v>-1.7510686999999997E-2</v>
      </c>
      <c r="U56" s="20">
        <f t="shared" si="21"/>
        <v>-1.97036355E-2</v>
      </c>
      <c r="V56" s="20">
        <f t="shared" si="21"/>
        <v>-2.0550990499999998E-2</v>
      </c>
      <c r="W56" s="20">
        <f t="shared" si="21"/>
        <v>-2.0567996000000002E-2</v>
      </c>
      <c r="X56" s="20">
        <f t="shared" si="21"/>
        <v>-2.1429148499999998E-2</v>
      </c>
      <c r="Y56" s="20">
        <f t="shared" si="21"/>
        <v>-2.1298247499999999E-2</v>
      </c>
    </row>
    <row r="57" spans="1:25" x14ac:dyDescent="0.25">
      <c r="A57" s="34" t="s">
        <v>38</v>
      </c>
      <c r="B57" s="13">
        <v>102</v>
      </c>
      <c r="C57" s="29">
        <f>$B57*C$56</f>
        <v>8.7250238999999993E-2</v>
      </c>
      <c r="D57" s="29">
        <f t="shared" ref="D57:Y61" si="22">$B57*D$56</f>
        <v>0.89756827799999994</v>
      </c>
      <c r="E57" s="29">
        <f t="shared" si="22"/>
        <v>1.7014393050000001</v>
      </c>
      <c r="F57" s="29">
        <f t="shared" si="22"/>
        <v>1.7650700159999999</v>
      </c>
      <c r="G57" s="29">
        <f t="shared" si="22"/>
        <v>1.3731250199999996</v>
      </c>
      <c r="H57" s="29">
        <f t="shared" si="22"/>
        <v>1.1194912590000001</v>
      </c>
      <c r="I57" s="29">
        <f t="shared" si="22"/>
        <v>0.89139003600000011</v>
      </c>
      <c r="J57" s="29">
        <f t="shared" si="22"/>
        <v>0.676199157</v>
      </c>
      <c r="K57" s="29">
        <f t="shared" si="22"/>
        <v>6.2071436999999896E-2</v>
      </c>
      <c r="L57" s="29">
        <f t="shared" si="22"/>
        <v>-0.62481971699999994</v>
      </c>
      <c r="M57" s="29">
        <f t="shared" si="22"/>
        <v>-0.67318852499999993</v>
      </c>
      <c r="N57" s="29">
        <f t="shared" si="22"/>
        <v>-0.7874990580000002</v>
      </c>
      <c r="O57" s="29">
        <f t="shared" si="22"/>
        <v>-0.89136351599999986</v>
      </c>
      <c r="P57" s="29">
        <f t="shared" si="22"/>
        <v>-1.0212364949999997</v>
      </c>
      <c r="Q57" s="29">
        <f t="shared" si="22"/>
        <v>-1.0703743320000001</v>
      </c>
      <c r="R57" s="29">
        <f t="shared" si="22"/>
        <v>-1.2154559190000001</v>
      </c>
      <c r="S57" s="29">
        <f t="shared" si="22"/>
        <v>-1.3998805379999999</v>
      </c>
      <c r="T57" s="29">
        <f t="shared" si="22"/>
        <v>-1.7860900739999996</v>
      </c>
      <c r="U57" s="29">
        <f t="shared" si="22"/>
        <v>-2.009770821</v>
      </c>
      <c r="V57" s="29">
        <f t="shared" si="22"/>
        <v>-2.0962010309999997</v>
      </c>
      <c r="W57" s="29">
        <f t="shared" si="22"/>
        <v>-2.0979355920000002</v>
      </c>
      <c r="X57" s="29">
        <f t="shared" si="22"/>
        <v>-2.1857731469999999</v>
      </c>
      <c r="Y57" s="29">
        <f t="shared" si="22"/>
        <v>-2.1724212449999998</v>
      </c>
    </row>
    <row r="58" spans="1:25" x14ac:dyDescent="0.25">
      <c r="A58" s="34" t="s">
        <v>39</v>
      </c>
      <c r="B58" s="13">
        <v>62</v>
      </c>
      <c r="C58" s="29">
        <f>$B58*C$42</f>
        <v>9.40695E-2</v>
      </c>
      <c r="D58" s="29">
        <f t="shared" ref="D58:Y58" si="23">$B58*D$42</f>
        <v>0.60591824999999988</v>
      </c>
      <c r="E58" s="29">
        <f t="shared" si="23"/>
        <v>0.98451737499999992</v>
      </c>
      <c r="F58" s="29">
        <f t="shared" si="23"/>
        <v>0.88342637499999999</v>
      </c>
      <c r="G58" s="29">
        <f t="shared" si="23"/>
        <v>0.64735362500000004</v>
      </c>
      <c r="H58" s="29">
        <f t="shared" si="23"/>
        <v>0.47893449999999993</v>
      </c>
      <c r="I58" s="29">
        <f t="shared" si="23"/>
        <v>0.33046387499999991</v>
      </c>
      <c r="J58" s="29">
        <f t="shared" si="23"/>
        <v>0.19016950000000002</v>
      </c>
      <c r="K58" s="29">
        <f t="shared" si="23"/>
        <v>-5.0785749999999977E-2</v>
      </c>
      <c r="L58" s="29">
        <f t="shared" si="23"/>
        <v>-0.31792824999999986</v>
      </c>
      <c r="M58" s="29">
        <f t="shared" si="23"/>
        <v>-0.36025487499999992</v>
      </c>
      <c r="N58" s="29">
        <f t="shared" si="23"/>
        <v>-0.42322749999999992</v>
      </c>
      <c r="O58" s="29">
        <f t="shared" si="23"/>
        <v>-0.478434625</v>
      </c>
      <c r="P58" s="29">
        <f t="shared" si="23"/>
        <v>-0.53699749999999991</v>
      </c>
      <c r="Q58" s="29">
        <f t="shared" si="23"/>
        <v>-0.55008337500000004</v>
      </c>
      <c r="R58" s="29">
        <f t="shared" si="23"/>
        <v>-0.6163575</v>
      </c>
      <c r="S58" s="29">
        <f t="shared" si="23"/>
        <v>-0.64598575000000003</v>
      </c>
      <c r="T58" s="29">
        <f t="shared" si="23"/>
        <v>-0.68372049999999995</v>
      </c>
      <c r="U58" s="29">
        <f t="shared" si="23"/>
        <v>-0.70583899999999999</v>
      </c>
      <c r="V58" s="29">
        <f t="shared" si="23"/>
        <v>-0.73488987500000003</v>
      </c>
      <c r="W58" s="29">
        <f t="shared" si="23"/>
        <v>-0.71963400000000011</v>
      </c>
      <c r="X58" s="29">
        <f t="shared" si="23"/>
        <v>-0.75647362500000004</v>
      </c>
      <c r="Y58" s="29">
        <f t="shared" si="23"/>
        <v>-0.75651625</v>
      </c>
    </row>
    <row r="59" spans="1:25" x14ac:dyDescent="0.25">
      <c r="A59" s="27" t="s">
        <v>23</v>
      </c>
      <c r="B59" s="13">
        <v>120</v>
      </c>
      <c r="C59" s="29">
        <f t="shared" ref="C59:R61" si="24">$B59*C$56</f>
        <v>0.10264733999999999</v>
      </c>
      <c r="D59" s="29">
        <f t="shared" si="24"/>
        <v>1.0559626799999999</v>
      </c>
      <c r="E59" s="29">
        <f t="shared" si="24"/>
        <v>2.0016932999999999</v>
      </c>
      <c r="F59" s="29">
        <f t="shared" si="24"/>
        <v>2.0765529599999999</v>
      </c>
      <c r="G59" s="29">
        <f t="shared" si="24"/>
        <v>1.6154411999999996</v>
      </c>
      <c r="H59" s="29">
        <f t="shared" si="24"/>
        <v>1.31704854</v>
      </c>
      <c r="I59" s="29">
        <f t="shared" si="24"/>
        <v>1.0486941600000002</v>
      </c>
      <c r="J59" s="29">
        <f t="shared" si="24"/>
        <v>0.7955284199999999</v>
      </c>
      <c r="K59" s="29">
        <f t="shared" si="24"/>
        <v>7.3025219999999877E-2</v>
      </c>
      <c r="L59" s="29">
        <f t="shared" si="24"/>
        <v>-0.73508201999999989</v>
      </c>
      <c r="M59" s="29">
        <f t="shared" si="24"/>
        <v>-0.79198649999999993</v>
      </c>
      <c r="N59" s="29">
        <f t="shared" si="24"/>
        <v>-0.92646948000000018</v>
      </c>
      <c r="O59" s="29">
        <f t="shared" si="24"/>
        <v>-1.0486629599999999</v>
      </c>
      <c r="P59" s="29">
        <f t="shared" si="24"/>
        <v>-1.2014546999999998</v>
      </c>
      <c r="Q59" s="29">
        <f t="shared" si="24"/>
        <v>-1.2592639200000002</v>
      </c>
      <c r="R59" s="29">
        <f t="shared" si="24"/>
        <v>-1.42994814</v>
      </c>
      <c r="S59" s="29">
        <f t="shared" si="22"/>
        <v>-1.64691828</v>
      </c>
      <c r="T59" s="29">
        <f t="shared" si="22"/>
        <v>-2.1012824399999994</v>
      </c>
      <c r="U59" s="29">
        <f t="shared" si="22"/>
        <v>-2.3644362600000002</v>
      </c>
      <c r="V59" s="29">
        <f t="shared" si="22"/>
        <v>-2.4661188599999999</v>
      </c>
      <c r="W59" s="29">
        <f t="shared" si="22"/>
        <v>-2.4681595200000004</v>
      </c>
      <c r="X59" s="29">
        <f t="shared" si="22"/>
        <v>-2.5714978199999998</v>
      </c>
      <c r="Y59" s="29">
        <f t="shared" si="22"/>
        <v>-2.5557897000000001</v>
      </c>
    </row>
    <row r="60" spans="1:25" x14ac:dyDescent="0.25">
      <c r="A60" s="27" t="s">
        <v>24</v>
      </c>
      <c r="B60" s="13">
        <v>141</v>
      </c>
      <c r="C60" s="29">
        <f t="shared" si="24"/>
        <v>0.12061062449999999</v>
      </c>
      <c r="D60" s="29">
        <f t="shared" si="22"/>
        <v>1.2407561489999999</v>
      </c>
      <c r="E60" s="29">
        <f t="shared" si="22"/>
        <v>2.3519896275000001</v>
      </c>
      <c r="F60" s="29">
        <f t="shared" si="22"/>
        <v>2.4399497279999998</v>
      </c>
      <c r="G60" s="29">
        <f t="shared" si="22"/>
        <v>1.8981434099999994</v>
      </c>
      <c r="H60" s="29">
        <f t="shared" si="22"/>
        <v>1.5475320345000001</v>
      </c>
      <c r="I60" s="29">
        <f t="shared" si="22"/>
        <v>1.232215638</v>
      </c>
      <c r="J60" s="29">
        <f t="shared" si="22"/>
        <v>0.93474589349999992</v>
      </c>
      <c r="K60" s="29">
        <f t="shared" si="22"/>
        <v>8.5804633499999852E-2</v>
      </c>
      <c r="L60" s="29">
        <f t="shared" si="22"/>
        <v>-0.86372137349999989</v>
      </c>
      <c r="M60" s="29">
        <f t="shared" si="22"/>
        <v>-0.93058413749999991</v>
      </c>
      <c r="N60" s="29">
        <f t="shared" si="22"/>
        <v>-1.0886016390000002</v>
      </c>
      <c r="O60" s="29">
        <f t="shared" si="22"/>
        <v>-1.2321789779999999</v>
      </c>
      <c r="P60" s="29">
        <f t="shared" si="22"/>
        <v>-1.4117092724999998</v>
      </c>
      <c r="Q60" s="29">
        <f t="shared" si="22"/>
        <v>-1.4796351060000001</v>
      </c>
      <c r="R60" s="29">
        <f t="shared" si="22"/>
        <v>-1.6801890645000002</v>
      </c>
      <c r="S60" s="29">
        <f t="shared" si="22"/>
        <v>-1.9351289789999999</v>
      </c>
      <c r="T60" s="29">
        <f t="shared" si="22"/>
        <v>-2.4690068669999996</v>
      </c>
      <c r="U60" s="29">
        <f t="shared" si="22"/>
        <v>-2.7782126055000003</v>
      </c>
      <c r="V60" s="29">
        <f t="shared" si="22"/>
        <v>-2.8976896604999998</v>
      </c>
      <c r="W60" s="29">
        <f t="shared" si="22"/>
        <v>-2.9000874360000002</v>
      </c>
      <c r="X60" s="29">
        <f t="shared" si="22"/>
        <v>-3.0215099384999999</v>
      </c>
      <c r="Y60" s="29">
        <f t="shared" si="22"/>
        <v>-3.0030528974999999</v>
      </c>
    </row>
    <row r="61" spans="1:25" x14ac:dyDescent="0.25">
      <c r="A61" s="27" t="s">
        <v>43</v>
      </c>
      <c r="B61" s="13">
        <f>AVERAGE(B57:B60)</f>
        <v>106.25</v>
      </c>
      <c r="C61" s="29">
        <f t="shared" si="24"/>
        <v>9.0885665625000001E-2</v>
      </c>
      <c r="D61" s="29">
        <f t="shared" si="22"/>
        <v>0.93496695624999993</v>
      </c>
      <c r="E61" s="29">
        <f t="shared" si="22"/>
        <v>1.772332609375</v>
      </c>
      <c r="F61" s="29">
        <f t="shared" si="22"/>
        <v>1.8386145999999999</v>
      </c>
      <c r="G61" s="29">
        <f t="shared" si="22"/>
        <v>1.4303385624999996</v>
      </c>
      <c r="H61" s="29">
        <f t="shared" si="22"/>
        <v>1.1661367281250001</v>
      </c>
      <c r="I61" s="29">
        <f t="shared" si="22"/>
        <v>0.92853128750000002</v>
      </c>
      <c r="J61" s="29">
        <f t="shared" si="22"/>
        <v>0.70437412187499993</v>
      </c>
      <c r="K61" s="29">
        <f t="shared" si="22"/>
        <v>6.4657746874999894E-2</v>
      </c>
      <c r="L61" s="29">
        <f t="shared" si="22"/>
        <v>-0.65085387187499999</v>
      </c>
      <c r="M61" s="29">
        <f t="shared" si="22"/>
        <v>-0.70123804687499991</v>
      </c>
      <c r="N61" s="29">
        <f t="shared" si="22"/>
        <v>-0.82031151875000019</v>
      </c>
      <c r="O61" s="29">
        <f t="shared" si="22"/>
        <v>-0.92850366249999983</v>
      </c>
      <c r="P61" s="29">
        <f t="shared" si="22"/>
        <v>-1.0637880156249997</v>
      </c>
      <c r="Q61" s="29">
        <f t="shared" si="22"/>
        <v>-1.1149732625000002</v>
      </c>
      <c r="R61" s="29">
        <f t="shared" si="22"/>
        <v>-1.2660999156250001</v>
      </c>
      <c r="S61" s="29">
        <f t="shared" si="22"/>
        <v>-1.45820889375</v>
      </c>
      <c r="T61" s="29">
        <f t="shared" si="22"/>
        <v>-1.8605104937499997</v>
      </c>
      <c r="U61" s="29">
        <f t="shared" si="22"/>
        <v>-2.0935112718750002</v>
      </c>
      <c r="V61" s="29">
        <f t="shared" si="22"/>
        <v>-2.1835427406249996</v>
      </c>
      <c r="W61" s="29">
        <f t="shared" si="22"/>
        <v>-2.185349575</v>
      </c>
      <c r="X61" s="29">
        <f t="shared" si="22"/>
        <v>-2.2768470281249997</v>
      </c>
      <c r="Y61" s="29">
        <f t="shared" si="22"/>
        <v>-2.2629387968749999</v>
      </c>
    </row>
    <row r="62" spans="1:25" x14ac:dyDescent="0.25">
      <c r="A62" s="27"/>
    </row>
    <row r="63" spans="1:25" x14ac:dyDescent="0.25">
      <c r="A63" s="30" t="s">
        <v>14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x14ac:dyDescent="0.25">
      <c r="A64" s="31" t="s">
        <v>15</v>
      </c>
      <c r="B64" s="31"/>
      <c r="C64" s="32">
        <f>+C32+C50</f>
        <v>901.05399999999986</v>
      </c>
      <c r="D64" s="32">
        <f>+D32+D50</f>
        <v>8853.0079999999998</v>
      </c>
      <c r="E64" s="32">
        <f>+E32+E50</f>
        <v>17043.080000000002</v>
      </c>
      <c r="F64" s="32">
        <f t="shared" ref="F64:Y64" si="25">+F32+F50</f>
        <v>17768.725999999999</v>
      </c>
      <c r="G64" s="32">
        <f t="shared" si="25"/>
        <v>13763.169999999998</v>
      </c>
      <c r="H64" s="32">
        <f t="shared" si="25"/>
        <v>11171.173999999999</v>
      </c>
      <c r="I64" s="32">
        <f t="shared" si="25"/>
        <v>8839.6460000000006</v>
      </c>
      <c r="J64" s="32">
        <f t="shared" si="25"/>
        <v>6640.2019999999993</v>
      </c>
      <c r="K64" s="32">
        <f t="shared" si="25"/>
        <v>329.38199999999915</v>
      </c>
      <c r="L64" s="32">
        <f t="shared" si="25"/>
        <v>-6731.862000000001</v>
      </c>
      <c r="M64" s="32">
        <f t="shared" si="25"/>
        <v>-7210.7999999999993</v>
      </c>
      <c r="N64" s="32">
        <f t="shared" si="25"/>
        <v>-8372.1880000000019</v>
      </c>
      <c r="O64" s="32">
        <f t="shared" si="25"/>
        <v>-9429.2260000000006</v>
      </c>
      <c r="P64" s="32">
        <f t="shared" si="25"/>
        <v>-10753.669999999998</v>
      </c>
      <c r="Q64" s="32">
        <f t="shared" si="25"/>
        <v>-11245.702000000001</v>
      </c>
      <c r="R64" s="32">
        <f t="shared" si="25"/>
        <v>-12727.133999999998</v>
      </c>
      <c r="S64" s="32">
        <f t="shared" si="25"/>
        <v>-14526.367999999999</v>
      </c>
      <c r="T64" s="32">
        <f t="shared" si="25"/>
        <v>-18409.364000000001</v>
      </c>
      <c r="U64" s="32">
        <f t="shared" si="25"/>
        <v>-20722.506000000001</v>
      </c>
      <c r="V64" s="32">
        <f t="shared" si="25"/>
        <v>-21624.516</v>
      </c>
      <c r="W64" s="32">
        <f t="shared" si="25"/>
        <v>-21643.312000000002</v>
      </c>
      <c r="X64" s="32">
        <f t="shared" si="25"/>
        <v>-22549.591999999997</v>
      </c>
      <c r="Y64" s="32">
        <f t="shared" si="25"/>
        <v>-22412.27</v>
      </c>
    </row>
    <row r="65" spans="1:25" x14ac:dyDescent="0.25">
      <c r="A65" s="31" t="s">
        <v>16</v>
      </c>
      <c r="B65" s="31"/>
      <c r="C65" s="32">
        <f>+C26-C64</f>
        <v>207.94600000000014</v>
      </c>
      <c r="D65" s="32">
        <f>+D26-D64</f>
        <v>2252.9920000000002</v>
      </c>
      <c r="E65" s="32">
        <f>+E26-E64</f>
        <v>3982.9199999999983</v>
      </c>
      <c r="F65" s="32">
        <f t="shared" ref="F65:Y65" si="26">+F26-F64</f>
        <v>4067.2740000000013</v>
      </c>
      <c r="G65" s="32">
        <f t="shared" si="26"/>
        <v>3071.8300000000017</v>
      </c>
      <c r="H65" s="32">
        <f t="shared" si="26"/>
        <v>2441.8260000000009</v>
      </c>
      <c r="I65" s="32">
        <f t="shared" si="26"/>
        <v>1875.3539999999994</v>
      </c>
      <c r="J65" s="32">
        <f t="shared" si="26"/>
        <v>1338.7980000000007</v>
      </c>
      <c r="K65" s="32">
        <f t="shared" si="26"/>
        <v>-240.38199999999915</v>
      </c>
      <c r="L65" s="32">
        <f t="shared" si="26"/>
        <v>-2009.137999999999</v>
      </c>
      <c r="M65" s="32">
        <f t="shared" si="26"/>
        <v>-2112.2000000000007</v>
      </c>
      <c r="N65" s="32">
        <f t="shared" si="26"/>
        <v>-2387.8119999999981</v>
      </c>
      <c r="O65" s="32">
        <f t="shared" si="26"/>
        <v>-2639.7739999999994</v>
      </c>
      <c r="P65" s="32">
        <f t="shared" si="26"/>
        <v>-2963.3300000000017</v>
      </c>
      <c r="Q65" s="32">
        <f t="shared" si="26"/>
        <v>-3076.2979999999989</v>
      </c>
      <c r="R65" s="32">
        <f t="shared" si="26"/>
        <v>-3435.8660000000018</v>
      </c>
      <c r="S65" s="32">
        <f t="shared" si="26"/>
        <v>-3881.6320000000014</v>
      </c>
      <c r="T65" s="32">
        <f t="shared" si="26"/>
        <v>-4782.6359999999986</v>
      </c>
      <c r="U65" s="32">
        <f t="shared" si="26"/>
        <v>-5276.4939999999988</v>
      </c>
      <c r="V65" s="32">
        <f t="shared" si="26"/>
        <v>-5495.4840000000004</v>
      </c>
      <c r="W65" s="32">
        <f t="shared" si="26"/>
        <v>-5501.6879999999983</v>
      </c>
      <c r="X65" s="32">
        <f t="shared" si="26"/>
        <v>-5732.4080000000031</v>
      </c>
      <c r="Y65" s="32">
        <f t="shared" si="26"/>
        <v>-5698.73</v>
      </c>
    </row>
  </sheetData>
  <printOptions horizontalCentered="1" verticalCentered="1" gridLines="1"/>
  <pageMargins left="0.7" right="0.7" top="0.75" bottom="0.75" header="0.3" footer="0.3"/>
  <pageSetup paperSize="3" scale="68" orientation="landscape" r:id="rId1"/>
  <headerFooter>
    <oddFooter>&amp;RAttachment to Response to AG-1 Question No. 21a-b
Page &amp;P of &amp;N
Malloy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76A441A2BC74E86860327AF989050" ma:contentTypeVersion="22" ma:contentTypeDescription="Create a new document." ma:contentTypeScope="" ma:versionID="1d936ea524be5e187cea8385e1a1384e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55e6d1d7805182944def97f928c62084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17" ma:format="Dropdown" ma:internalName="Year">
      <xsd:simpleType>
        <xsd:restriction base="dms:Choice">
          <xsd:enumeration value="2017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 - Motions, Notices, and Orders"/>
          <xsd:enumeration value="02 - 1st Data Request"/>
          <xsd:enumeration value="03 - 2nd Data Request"/>
          <xsd:enumeration value="04 - 3rd Data Request"/>
          <xsd:enumeration value="05 - Rebuttal"/>
          <xsd:enumeration value="06 - Briefs"/>
          <xsd:enumeration value="07 - Post Hearing Data Request"/>
          <xsd:enumeration value="08 - Informal Conference/Hearing"/>
          <xsd:enumeration value="09 - Settlement"/>
          <xsd:enumeration value="10 - Support"/>
          <xsd:enumeration value="11 - Regulatory Agency Reports"/>
          <xsd:enumeration value="12 - Tariff Development"/>
          <xsd:enumeration value="13 - Application Only"/>
          <xsd:enumeration value="14 - Testimony Only"/>
          <xsd:enumeration value="15 - Notices Only"/>
          <xsd:enumeration value="99 - eFiled/Filed Documen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Huff, David"/>
          <xsd:enumeration value="Conroy, Robert"/>
          <xsd:enumeration value="Lovekamp, Rick"/>
          <xsd:enumeration value="Malloy, John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Malloy, John</Witness_x0020_Testimony>
    <Year xmlns="65bfb563-8fe2-4d34-a09f-38a217d8feea">2018</Year>
    <Review_x0020_Case_x0020_Doc_x0020_Types xmlns="65bfb563-8fe2-4d34-a09f-38a217d8feea">02 - 1st Data Request</Review_x0020_Case_x0020_Doc_x0020_Types>
    <Status_x0020__x0028_Internal_x0020_Use_x0020_Only_x0029_ xmlns="2ad705b9-adad-42ba-803b-2580de5ca47a"/>
    <Case_x0020__x0023_ xmlns="f789fa03-9022-4931-acb2-79f11ac92edf">CN 2018-00005</Case_x0020__x0023_>
    <Company xmlns="65bfb563-8fe2-4d34-a09f-38a217d8feea">
      <Value>KU</Value>
      <Value>LGE</Value>
    </Company>
    <Data_x0020_Request_x0020_Party xmlns="f789fa03-9022-4931-acb2-79f11ac92edf">Attorney General</Data_x0020_Request_x0020_Party>
  </documentManagement>
</p:properties>
</file>

<file path=customXml/itemProps1.xml><?xml version="1.0" encoding="utf-8"?>
<ds:datastoreItem xmlns:ds="http://schemas.openxmlformats.org/officeDocument/2006/customXml" ds:itemID="{3F9EF0B4-6128-4228-B0A2-8F3812146CFB}"/>
</file>

<file path=customXml/itemProps2.xml><?xml version="1.0" encoding="utf-8"?>
<ds:datastoreItem xmlns:ds="http://schemas.openxmlformats.org/officeDocument/2006/customXml" ds:itemID="{969EF978-5289-45FC-AE11-85AF894878B9}"/>
</file>

<file path=customXml/itemProps3.xml><?xml version="1.0" encoding="utf-8"?>
<ds:datastoreItem xmlns:ds="http://schemas.openxmlformats.org/officeDocument/2006/customXml" ds:itemID="{7A84CFF3-3DE5-4865-A94F-F4E9EAD54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Impact</vt:lpstr>
      <vt:lpstr>Baseline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AG DR1 Attach to Q21a-b</dc:title>
  <dc:creator>Lovekamp, Rick</dc:creator>
  <cp:lastModifiedBy>Stickler, Samantha</cp:lastModifiedBy>
  <cp:lastPrinted>2018-04-12T12:01:42Z</cp:lastPrinted>
  <dcterms:created xsi:type="dcterms:W3CDTF">2017-10-05T16:45:38Z</dcterms:created>
  <dcterms:modified xsi:type="dcterms:W3CDTF">2018-04-12T12:02:12Z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0x01010066B76A441A2BC74E86860327AF989050</vt:lpwstr>
  </property>
</Properties>
</file>