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22855\AppData\Local\Temp\notesC9812B\"/>
    </mc:Choice>
  </mc:AlternateContent>
  <bookViews>
    <workbookView xWindow="0" yWindow="0" windowWidth="24000" windowHeight="8535"/>
  </bookViews>
  <sheets>
    <sheet name="Attachment CYL-2" sheetId="1" r:id="rId1"/>
  </sheets>
  <externalReferences>
    <externalReference r:id="rId2"/>
  </externalReferences>
  <definedNames>
    <definedName name="case">'[1]Sch 14a pg 1 Rev Req'!#REF!</definedName>
    <definedName name="co">'[1]Sch 14b Acct 376 Rate Base'!#REF!</definedName>
    <definedName name="f">'[1]Sch 14a pg 1 Rev Req'!#REF!</definedName>
    <definedName name="_xlnm.Print_Area" localSheetId="0">'Attachment CYL-2'!$A$1:$G$33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1" i="1" l="1"/>
  <c r="F15" i="1"/>
  <c r="C23" i="1" l="1"/>
  <c r="D19" i="1" s="1"/>
  <c r="E19" i="1" s="1"/>
  <c r="G19" i="1" s="1"/>
  <c r="D21" i="1"/>
  <c r="E21" i="1" s="1"/>
  <c r="G21" i="1" s="1"/>
  <c r="F23" i="1"/>
  <c r="A17" i="1"/>
  <c r="A19" i="1" s="1"/>
  <c r="A21" i="1" s="1"/>
  <c r="A23" i="1" s="1"/>
  <c r="C13" i="1"/>
  <c r="D13" i="1" s="1"/>
  <c r="E13" i="1" s="1"/>
  <c r="F13" i="1" s="1"/>
  <c r="G13" i="1" s="1"/>
  <c r="D17" i="1" l="1"/>
  <c r="E17" i="1" s="1"/>
  <c r="G17" i="1" s="1"/>
  <c r="D15" i="1"/>
  <c r="D23" i="1" l="1"/>
  <c r="E15" i="1"/>
  <c r="G15" i="1" s="1"/>
</calcChain>
</file>

<file path=xl/sharedStrings.xml><?xml version="1.0" encoding="utf-8"?>
<sst xmlns="http://schemas.openxmlformats.org/spreadsheetml/2006/main" count="31" uniqueCount="31">
  <si>
    <t>Columbia Gas of Kentucky, Inc.</t>
  </si>
  <si>
    <t>Base Revenue as</t>
  </si>
  <si>
    <t>Billing</t>
  </si>
  <si>
    <t>Line</t>
  </si>
  <si>
    <t>Approved PSC</t>
  </si>
  <si>
    <t>Allocation</t>
  </si>
  <si>
    <t>Revenue</t>
  </si>
  <si>
    <t>Determinant</t>
  </si>
  <si>
    <t xml:space="preserve">No. </t>
  </si>
  <si>
    <t>Case No. 2016-00162</t>
  </si>
  <si>
    <r>
      <t xml:space="preserve">Percent </t>
    </r>
    <r>
      <rPr>
        <b/>
        <u/>
        <vertAlign val="superscript"/>
        <sz val="12"/>
        <rFont val="Arial"/>
        <family val="2"/>
      </rPr>
      <t>(1)</t>
    </r>
  </si>
  <si>
    <t>Requirement</t>
  </si>
  <si>
    <t>Rate GSR, Rate SVGTS - Residential Service</t>
  </si>
  <si>
    <t>Rate GSO, Rate GDS, Rate SVGTS - Com. or Ind. Service</t>
  </si>
  <si>
    <t>Rate IUS, Rate IUDS</t>
  </si>
  <si>
    <r>
      <t xml:space="preserve">Rate IS, Rate DS </t>
    </r>
    <r>
      <rPr>
        <vertAlign val="superscript"/>
        <sz val="12"/>
        <rFont val="Arial"/>
        <family val="2"/>
      </rPr>
      <t>(3)</t>
    </r>
    <r>
      <rPr>
        <sz val="10"/>
        <rFont val="Arial"/>
      </rPr>
      <t>, Rate SAS</t>
    </r>
  </si>
  <si>
    <t>TOTAL</t>
  </si>
  <si>
    <t>Notes:</t>
  </si>
  <si>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 xml:space="preserve"> </t>
    </r>
    <r>
      <rPr>
        <sz val="10"/>
        <rFont val="Arial"/>
      </rPr>
      <t>Excluding customers subject to the Flex Provisions of Rate Schedule DS.</t>
    </r>
  </si>
  <si>
    <t>Revenue Reductions by Rate Class</t>
  </si>
  <si>
    <t>Rate Class</t>
  </si>
  <si>
    <t>Allocation of Revenue Reductions due to Tax Cuts and Jobs Act of 2017</t>
  </si>
  <si>
    <r>
      <t xml:space="preserve">Volumes </t>
    </r>
    <r>
      <rPr>
        <b/>
        <u/>
        <vertAlign val="superscript"/>
        <sz val="12"/>
        <rFont val="Arial"/>
        <family val="2"/>
      </rPr>
      <t>(2)</t>
    </r>
  </si>
  <si>
    <r>
      <rPr>
        <vertAlign val="superscript"/>
        <sz val="12"/>
        <rFont val="Arial"/>
        <family val="2"/>
      </rPr>
      <t>(1)</t>
    </r>
    <r>
      <rPr>
        <sz val="10"/>
        <rFont val="Arial"/>
        <family val="2"/>
      </rPr>
      <t xml:space="preserve"> Allocation percent is based on the overall base revenue distribution approved in PSC Case No. 2016-00162.</t>
    </r>
  </si>
  <si>
    <r>
      <rPr>
        <vertAlign val="superscript"/>
        <sz val="12"/>
        <rFont val="Arial"/>
        <family val="2"/>
      </rPr>
      <t>(2)</t>
    </r>
    <r>
      <rPr>
        <sz val="10"/>
        <rFont val="Arial"/>
        <family val="2"/>
      </rPr>
      <t xml:space="preserve"> Billing Determinants based on projected twelve months ending April 30, 2019 volumes.</t>
    </r>
  </si>
  <si>
    <t>Adjustment</t>
  </si>
  <si>
    <t>Factor ($/Mcf)</t>
  </si>
  <si>
    <t>Tax Act</t>
  </si>
  <si>
    <t>Attachment CYL-2</t>
  </si>
  <si>
    <t>Page 1 of 1</t>
  </si>
  <si>
    <t>Witness: C. Y.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</si>
</sst>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[$-409]mmmm\ d\,\ yyyy;@"/>
    <numFmt numFmtId="165" formatCode="0.000%"/>
    <numFmt numFmtId="166" formatCode="&quot;$&quot;#,##0.00"/>
    <numFmt numFmtId="167" formatCode="&quot;$&quot;#,##0"/>
    <numFmt numFmtId="168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vertAlign val="superscript"/>
      <sz val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37" fontId="2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5" fillId="0" borderId="0" xfId="2" applyNumberFormat="1" applyFont="1" applyFill="1" applyBorder="1"/>
    <xf numFmtId="167" fontId="0" fillId="0" borderId="0" xfId="0" applyNumberFormat="1"/>
    <xf numFmtId="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1" xfId="2" applyNumberFormat="1" applyFont="1" applyFill="1" applyBorder="1"/>
    <xf numFmtId="0" fontId="5" fillId="0" borderId="0" xfId="0" quotePrefix="1" applyFont="1"/>
    <xf numFmtId="0" fontId="5" fillId="0" borderId="0" xfId="0" applyFont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7" fontId="2" fillId="0" borderId="0" xfId="0" quotePrefix="1" applyNumberFormat="1" applyFont="1" applyFill="1" applyAlignment="1">
      <alignment horizontal="center"/>
    </xf>
    <xf numFmtId="0" fontId="0" fillId="0" borderId="0" xfId="0" applyFill="1"/>
    <xf numFmtId="5" fontId="5" fillId="0" borderId="0" xfId="0" applyNumberFormat="1" applyFont="1" applyFill="1" applyAlignment="1">
      <alignment horizontal="right"/>
    </xf>
    <xf numFmtId="5" fontId="5" fillId="0" borderId="0" xfId="1" applyNumberFormat="1" applyFont="1"/>
    <xf numFmtId="37" fontId="5" fillId="0" borderId="0" xfId="0" applyNumberFormat="1" applyFont="1" applyFill="1"/>
    <xf numFmtId="0" fontId="5" fillId="0" borderId="0" xfId="0" applyFont="1" applyFill="1"/>
    <xf numFmtId="5" fontId="5" fillId="0" borderId="1" xfId="0" applyNumberFormat="1" applyFont="1" applyFill="1" applyBorder="1" applyAlignment="1">
      <alignment horizontal="right"/>
    </xf>
    <xf numFmtId="5" fontId="5" fillId="0" borderId="1" xfId="1" applyNumberFormat="1" applyFont="1" applyBorder="1"/>
    <xf numFmtId="37" fontId="5" fillId="0" borderId="1" xfId="0" applyNumberFormat="1" applyFont="1" applyFill="1" applyBorder="1"/>
    <xf numFmtId="5" fontId="5" fillId="0" borderId="0" xfId="0" applyNumberFormat="1" applyFont="1" applyBorder="1" applyAlignment="1">
      <alignment horizontal="right"/>
    </xf>
    <xf numFmtId="5" fontId="5" fillId="0" borderId="0" xfId="1" applyNumberFormat="1" applyFont="1" applyBorder="1"/>
    <xf numFmtId="168" fontId="5" fillId="0" borderId="0" xfId="1" applyNumberFormat="1" applyFont="1" applyBorder="1"/>
    <xf numFmtId="5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center"/>
    </xf>
    <xf numFmtId="5" fontId="5" fillId="0" borderId="2" xfId="1" applyNumberFormat="1" applyFont="1" applyFill="1" applyBorder="1"/>
    <xf numFmtId="168" fontId="5" fillId="0" borderId="2" xfId="1" applyNumberFormat="1" applyFont="1" applyBorder="1"/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2934/AppData/Local/Temp/notesC9812B/2015%20SAVE%20IRRA%20-%20Schedule%2014a%20-%20k%20Ju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Plant Data"/>
      <sheetName val="Sch 14a pg 1 Rev Req"/>
      <sheetName val="Sch 14b Acct 376 Rate Base"/>
      <sheetName val="Sch 14c Acct 378 Rate Base"/>
      <sheetName val="Sch 14d Acct 379 Rate Base"/>
      <sheetName val="Sch 14e Acct 380 Rate Base"/>
      <sheetName val="Sch 14f Rate Case Plant"/>
      <sheetName val="Sch 14g CCOS "/>
      <sheetName val="Sch 14h Billing Det and Rate"/>
      <sheetName val="Sch 14i ADIT (total)"/>
      <sheetName val="Sch 14i-2 (repairs eligible)"/>
      <sheetName val="Sch 14i-3(non eligible repairs)"/>
      <sheetName val="Sch 14j ADIT Allocation"/>
      <sheetName val="Sch 14k Property Ta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zoomScaleNormal="100" workbookViewId="0">
      <selection activeCell="A7" sqref="A7:G7"/>
    </sheetView>
  </sheetViews>
  <sheetFormatPr defaultRowHeight="12.75" x14ac:dyDescent="0.2"/>
  <cols>
    <col min="1" max="1" width="4.5703125" customWidth="1"/>
    <col min="2" max="2" width="49.140625" customWidth="1"/>
    <col min="3" max="3" width="19" customWidth="1"/>
    <col min="4" max="4" width="10.5703125" bestFit="1" customWidth="1"/>
    <col min="5" max="5" width="12.7109375" customWidth="1"/>
    <col min="6" max="6" width="12.140625" bestFit="1" customWidth="1"/>
    <col min="7" max="7" width="14.140625" bestFit="1" customWidth="1"/>
    <col min="8" max="8" width="11.42578125" customWidth="1"/>
  </cols>
  <sheetData>
    <row r="1" spans="1:8" x14ac:dyDescent="0.2">
      <c r="G1" s="1" t="s">
        <v>28</v>
      </c>
    </row>
    <row r="2" spans="1:8" x14ac:dyDescent="0.2">
      <c r="G2" s="1" t="s">
        <v>29</v>
      </c>
    </row>
    <row r="3" spans="1:8" x14ac:dyDescent="0.2">
      <c r="G3" s="1" t="s">
        <v>30</v>
      </c>
    </row>
    <row r="4" spans="1:8" x14ac:dyDescent="0.2">
      <c r="G4" s="1"/>
    </row>
    <row r="5" spans="1:8" x14ac:dyDescent="0.2">
      <c r="G5" s="1"/>
    </row>
    <row r="6" spans="1:8" x14ac:dyDescent="0.2">
      <c r="A6" s="39" t="s">
        <v>0</v>
      </c>
      <c r="B6" s="39"/>
      <c r="C6" s="39"/>
      <c r="D6" s="39"/>
      <c r="E6" s="39"/>
      <c r="F6" s="39"/>
      <c r="G6" s="39"/>
    </row>
    <row r="7" spans="1:8" x14ac:dyDescent="0.2">
      <c r="A7" s="39" t="s">
        <v>21</v>
      </c>
      <c r="B7" s="39"/>
      <c r="C7" s="39"/>
      <c r="D7" s="39"/>
      <c r="E7" s="39"/>
      <c r="F7" s="39"/>
      <c r="G7" s="39"/>
    </row>
    <row r="8" spans="1:8" x14ac:dyDescent="0.2">
      <c r="A8" s="39" t="s">
        <v>19</v>
      </c>
      <c r="B8" s="39"/>
      <c r="C8" s="39"/>
      <c r="D8" s="39"/>
      <c r="E8" s="39"/>
      <c r="F8" s="39"/>
      <c r="G8" s="39"/>
    </row>
    <row r="9" spans="1:8" x14ac:dyDescent="0.2">
      <c r="A9" s="2"/>
      <c r="B9" s="2"/>
      <c r="C9" s="2"/>
      <c r="D9" s="2"/>
      <c r="E9" s="2"/>
      <c r="F9" s="2"/>
      <c r="G9" s="2"/>
    </row>
    <row r="10" spans="1:8" x14ac:dyDescent="0.2">
      <c r="C10" s="2" t="s">
        <v>1</v>
      </c>
      <c r="E10" s="2"/>
      <c r="F10" s="2" t="s">
        <v>2</v>
      </c>
      <c r="G10" s="2" t="s">
        <v>27</v>
      </c>
    </row>
    <row r="11" spans="1:8" x14ac:dyDescent="0.2">
      <c r="A11" s="2" t="s">
        <v>3</v>
      </c>
      <c r="C11" s="2" t="s">
        <v>4</v>
      </c>
      <c r="D11" s="2" t="s">
        <v>5</v>
      </c>
      <c r="E11" s="2" t="s">
        <v>6</v>
      </c>
      <c r="F11" s="2" t="s">
        <v>7</v>
      </c>
      <c r="G11" s="2" t="s">
        <v>25</v>
      </c>
    </row>
    <row r="12" spans="1:8" ht="18.75" x14ac:dyDescent="0.25">
      <c r="A12" s="3" t="s">
        <v>8</v>
      </c>
      <c r="B12" s="3" t="s">
        <v>20</v>
      </c>
      <c r="C12" s="3" t="s">
        <v>9</v>
      </c>
      <c r="D12" s="4" t="s">
        <v>10</v>
      </c>
      <c r="E12" s="4" t="s">
        <v>11</v>
      </c>
      <c r="F12" s="15" t="s">
        <v>22</v>
      </c>
      <c r="G12" s="16" t="s">
        <v>26</v>
      </c>
    </row>
    <row r="13" spans="1:8" x14ac:dyDescent="0.2">
      <c r="A13" s="2"/>
      <c r="B13" s="5">
        <v>-1</v>
      </c>
      <c r="C13" s="5">
        <f>+B13-1</f>
        <v>-2</v>
      </c>
      <c r="D13" s="5">
        <f>+C13-1</f>
        <v>-3</v>
      </c>
      <c r="E13" s="5">
        <f>+D13-1</f>
        <v>-4</v>
      </c>
      <c r="F13" s="17">
        <f>+E13-1</f>
        <v>-5</v>
      </c>
      <c r="G13" s="17">
        <f>+F13-1</f>
        <v>-6</v>
      </c>
    </row>
    <row r="14" spans="1:8" x14ac:dyDescent="0.2">
      <c r="F14" s="18"/>
      <c r="G14" s="34"/>
    </row>
    <row r="15" spans="1:8" x14ac:dyDescent="0.2">
      <c r="A15" s="6">
        <v>1</v>
      </c>
      <c r="B15" s="7" t="s">
        <v>12</v>
      </c>
      <c r="C15" s="19">
        <v>51773586.600000001</v>
      </c>
      <c r="D15" s="8">
        <f>ROUND(C15/$C$23,7)</f>
        <v>0.6499646</v>
      </c>
      <c r="E15" s="20">
        <f>ROUND(D15*$E$23,0)</f>
        <v>-1786905</v>
      </c>
      <c r="F15" s="21">
        <f>6744708.1+1525000</f>
        <v>8269708.0999999996</v>
      </c>
      <c r="G15" s="35">
        <f>ROUND(E15/F15,2)</f>
        <v>-0.22</v>
      </c>
      <c r="H15" s="9"/>
    </row>
    <row r="16" spans="1:8" x14ac:dyDescent="0.2">
      <c r="A16" s="6"/>
      <c r="B16" s="6"/>
      <c r="C16" s="19"/>
      <c r="D16" s="8"/>
      <c r="E16" s="20"/>
      <c r="F16" s="22"/>
      <c r="G16" s="36"/>
      <c r="H16" s="9"/>
    </row>
    <row r="17" spans="1:8" x14ac:dyDescent="0.2">
      <c r="A17" s="6">
        <f>A15+1</f>
        <v>2</v>
      </c>
      <c r="B17" s="7" t="s">
        <v>13</v>
      </c>
      <c r="C17" s="19">
        <v>22237376.290000003</v>
      </c>
      <c r="D17" s="8">
        <f>ROUND(C17/$C$23,7)</f>
        <v>0.27916760000000002</v>
      </c>
      <c r="E17" s="20">
        <f>ROUND(D17*$E$23,0)</f>
        <v>-767497</v>
      </c>
      <c r="F17" s="21">
        <f>3507193.7+598418.3+1732987.5</f>
        <v>5838599.5</v>
      </c>
      <c r="G17" s="35">
        <f>ROUND(E17/F17,2)</f>
        <v>-0.13</v>
      </c>
      <c r="H17" s="9"/>
    </row>
    <row r="18" spans="1:8" x14ac:dyDescent="0.2">
      <c r="A18" s="6"/>
      <c r="B18" s="6"/>
      <c r="C18" s="19"/>
      <c r="D18" s="8"/>
      <c r="E18" s="20"/>
      <c r="F18" s="22"/>
      <c r="G18" s="36"/>
      <c r="H18" s="9"/>
    </row>
    <row r="19" spans="1:8" x14ac:dyDescent="0.2">
      <c r="A19" s="6">
        <f>A17+1</f>
        <v>3</v>
      </c>
      <c r="B19" s="7" t="s">
        <v>14</v>
      </c>
      <c r="C19" s="19">
        <v>26686.22</v>
      </c>
      <c r="D19" s="8">
        <f>ROUND(C19/$C$23,7)</f>
        <v>3.3500000000000001E-4</v>
      </c>
      <c r="E19" s="20">
        <f>ROUND(D19*$E$23,0)</f>
        <v>-921</v>
      </c>
      <c r="F19" s="21">
        <v>10231</v>
      </c>
      <c r="G19" s="35">
        <f>ROUND(E19/F19,2)</f>
        <v>-0.09</v>
      </c>
      <c r="H19" s="9"/>
    </row>
    <row r="20" spans="1:8" x14ac:dyDescent="0.2">
      <c r="A20" s="6"/>
      <c r="B20" s="7"/>
      <c r="C20" s="19"/>
      <c r="D20" s="10"/>
      <c r="E20" s="20"/>
      <c r="F20" s="22"/>
      <c r="G20" s="36"/>
      <c r="H20" s="9"/>
    </row>
    <row r="21" spans="1:8" ht="18" x14ac:dyDescent="0.2">
      <c r="A21" s="6">
        <f>A19+1</f>
        <v>4</v>
      </c>
      <c r="B21" s="11" t="s">
        <v>15</v>
      </c>
      <c r="C21" s="23">
        <v>5618357.6800000006</v>
      </c>
      <c r="D21" s="12">
        <f>ROUND(C21/$C$23,7)</f>
        <v>7.0532800000000007E-2</v>
      </c>
      <c r="E21" s="24">
        <f>ROUND(D21*$E$23,0)</f>
        <v>-193911</v>
      </c>
      <c r="F21" s="25">
        <f>9257750.9</f>
        <v>9257750.9000000004</v>
      </c>
      <c r="G21" s="35">
        <f>ROUND(E21/F21,2)</f>
        <v>-0.02</v>
      </c>
      <c r="H21" s="9"/>
    </row>
    <row r="22" spans="1:8" x14ac:dyDescent="0.2">
      <c r="A22" s="6"/>
      <c r="B22" s="7"/>
      <c r="C22" s="26"/>
      <c r="D22" s="10"/>
      <c r="E22" s="27"/>
      <c r="F22" s="28"/>
      <c r="G22" s="37"/>
    </row>
    <row r="23" spans="1:8" ht="13.5" thickBot="1" x14ac:dyDescent="0.25">
      <c r="A23" s="6">
        <f>A21+1</f>
        <v>5</v>
      </c>
      <c r="B23" s="7" t="s">
        <v>16</v>
      </c>
      <c r="C23" s="29">
        <f>SUM(C15:C21)</f>
        <v>79656006.790000007</v>
      </c>
      <c r="D23" s="30">
        <f>SUM(D15:D22)</f>
        <v>1</v>
      </c>
      <c r="E23" s="31">
        <v>-2749233.7760133473</v>
      </c>
      <c r="F23" s="32">
        <f>SUM(F15:F22)</f>
        <v>23376289.5</v>
      </c>
      <c r="G23" s="38"/>
      <c r="H23" s="9"/>
    </row>
    <row r="24" spans="1:8" ht="13.5" thickTop="1" x14ac:dyDescent="0.2">
      <c r="A24" s="6"/>
      <c r="B24" s="6"/>
      <c r="C24" s="33"/>
      <c r="D24" s="14"/>
      <c r="E24" s="14"/>
      <c r="F24" s="14"/>
      <c r="G24" s="6"/>
    </row>
    <row r="25" spans="1:8" x14ac:dyDescent="0.2">
      <c r="A25" s="6"/>
      <c r="B25" s="6"/>
      <c r="C25" s="33"/>
      <c r="D25" s="14"/>
      <c r="E25" s="14"/>
      <c r="F25" s="14"/>
      <c r="G25" s="6"/>
    </row>
    <row r="27" spans="1:8" x14ac:dyDescent="0.2">
      <c r="A27" t="s">
        <v>17</v>
      </c>
    </row>
    <row r="28" spans="1:8" ht="18" x14ac:dyDescent="0.2">
      <c r="A28" s="13" t="s">
        <v>23</v>
      </c>
    </row>
    <row r="29" spans="1:8" ht="18" x14ac:dyDescent="0.2">
      <c r="A29" s="14" t="s">
        <v>24</v>
      </c>
    </row>
    <row r="30" spans="1:8" ht="18" x14ac:dyDescent="0.2">
      <c r="A30" s="14" t="s">
        <v>18</v>
      </c>
    </row>
  </sheetData>
  <mergeCells count="3">
    <mergeCell ref="A6:G6"/>
    <mergeCell ref="A7:G7"/>
    <mergeCell ref="A8:G8"/>
  </mergeCells>
  <pageMargins left="0.5" right="0.5" top="1" bottom="0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CYL-2</vt:lpstr>
      <vt:lpstr>'Attachment CYL-2'!Print_Area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Lai</dc:creator>
  <cp:lastModifiedBy>Chun Lai</cp:lastModifiedBy>
  <cp:lastPrinted>2018-01-26T02:20:02Z</cp:lastPrinted>
  <dcterms:created xsi:type="dcterms:W3CDTF">2018-01-23T22:17:13Z</dcterms:created>
  <dcterms:modified xsi:type="dcterms:W3CDTF">2018-01-26T02:20:07Z</dcterms:modified>
</cp:coreProperties>
</file>