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rojects.sp.lgeenergy.int/sites/RegFilings/CN 201700xxx  LGE and KU DSMEE/"/>
    </mc:Choice>
  </mc:AlternateContent>
  <bookViews>
    <workbookView xWindow="-210" yWindow="6120" windowWidth="21360" windowHeight="5655" tabRatio="854" firstSheet="1" activeTab="1"/>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2" r:id="rId12"/>
    <sheet name="DCCR3" sheetId="23" r:id="rId13"/>
    <sheet name="DCCR4" sheetId="24" r:id="rId14"/>
    <sheet name="DCCR5" sheetId="25" r:id="rId15"/>
  </sheets>
  <definedNames>
    <definedName name="finish">Variables!$A$2</definedName>
    <definedName name="_xlnm.Print_Area" localSheetId="10">DCCR1!$C$3:$J$51</definedName>
    <definedName name="_xlnm.Print_Area" localSheetId="11">DCCR2!$C$3:$J$44</definedName>
    <definedName name="_xlnm.Print_Area" localSheetId="12">DCCR3!$C$3:$J$50</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52511"/>
</workbook>
</file>

<file path=xl/calcChain.xml><?xml version="1.0" encoding="utf-8"?>
<calcChain xmlns="http://schemas.openxmlformats.org/spreadsheetml/2006/main">
  <c r="W36" i="22" l="1"/>
  <c r="W38" i="22"/>
  <c r="W40" i="22"/>
  <c r="J24" i="22" l="1"/>
  <c r="E44" i="17" l="1"/>
  <c r="E48" i="17" s="1"/>
  <c r="G44" i="15" l="1"/>
  <c r="I33" i="14"/>
  <c r="E20" i="14"/>
  <c r="M20" i="14" l="1"/>
  <c r="I20" i="14"/>
  <c r="E33" i="14"/>
  <c r="J37" i="23" l="1"/>
  <c r="I36" i="23"/>
  <c r="K46" i="17" l="1"/>
  <c r="I46" i="17"/>
  <c r="G46" i="17"/>
  <c r="E46" i="17"/>
  <c r="K44" i="17"/>
  <c r="K48" i="17" s="1"/>
  <c r="I44" i="17"/>
  <c r="I48" i="17" s="1"/>
  <c r="G44" i="17"/>
  <c r="G48" i="17" s="1"/>
  <c r="C16" i="24" l="1"/>
  <c r="C18" i="24" s="1"/>
  <c r="C20" i="24" s="1"/>
  <c r="C22" i="24" s="1"/>
  <c r="C24" i="24" s="1"/>
  <c r="C26" i="24" s="1"/>
  <c r="C28" i="24" s="1"/>
  <c r="C30" i="24" s="1"/>
  <c r="C32" i="24" s="1"/>
  <c r="C34" i="24" s="1"/>
  <c r="C36" i="24" s="1"/>
  <c r="C38" i="24" s="1"/>
  <c r="C16" i="20"/>
  <c r="C18" i="20" s="1"/>
  <c r="C20" i="20" s="1"/>
  <c r="C22" i="20" s="1"/>
  <c r="C24" i="20" s="1"/>
  <c r="C26" i="20" s="1"/>
  <c r="C28" i="20" s="1"/>
  <c r="C30" i="20" s="1"/>
  <c r="C32" i="20" s="1"/>
  <c r="C34" i="20" s="1"/>
  <c r="C36" i="20" s="1"/>
  <c r="C38" i="20" s="1"/>
  <c r="C16" i="17"/>
  <c r="C18" i="17" s="1"/>
  <c r="C20" i="17" s="1"/>
  <c r="C22" i="17" s="1"/>
  <c r="C24" i="17" s="1"/>
  <c r="C26" i="17" s="1"/>
  <c r="C28" i="17" s="1"/>
  <c r="C30" i="17" s="1"/>
  <c r="C32" i="17" s="1"/>
  <c r="C34" i="17" s="1"/>
  <c r="C36" i="17" s="1"/>
  <c r="C38" i="17" s="1"/>
  <c r="C16" i="15" l="1"/>
  <c r="C18" i="15" s="1"/>
  <c r="C20" i="15" s="1"/>
  <c r="C22" i="15" s="1"/>
  <c r="C24" i="15" s="1"/>
  <c r="C26" i="15" s="1"/>
  <c r="C28" i="15" s="1"/>
  <c r="C30" i="15" s="1"/>
  <c r="C32" i="15" s="1"/>
  <c r="C34" i="15" s="1"/>
  <c r="C36" i="15" s="1"/>
  <c r="C38" i="15" s="1"/>
  <c r="K44" i="20"/>
  <c r="I44" i="20"/>
  <c r="G44" i="20"/>
  <c r="E44" i="20"/>
  <c r="X23" i="22" l="1"/>
  <c r="W23" i="22"/>
  <c r="J21" i="23"/>
  <c r="I15" i="23"/>
  <c r="I13" i="23"/>
  <c r="J43" i="23"/>
  <c r="I43" i="23"/>
  <c r="H43" i="23"/>
  <c r="J42" i="23"/>
  <c r="I42" i="23"/>
  <c r="H42" i="23"/>
  <c r="W26" i="22" l="1"/>
  <c r="X26" i="22"/>
  <c r="J44" i="23"/>
  <c r="I44" i="23"/>
  <c r="H44" i="23"/>
  <c r="J19" i="25"/>
  <c r="J19" i="23"/>
  <c r="J18" i="25"/>
  <c r="J20" i="25" l="1"/>
  <c r="I37" i="23"/>
  <c r="J36" i="23"/>
  <c r="J38" i="23" s="1"/>
  <c r="V23" i="22"/>
  <c r="H37" i="23"/>
  <c r="H36" i="23"/>
  <c r="J28" i="23"/>
  <c r="C4" i="25"/>
  <c r="C4" i="24"/>
  <c r="C4" i="23"/>
  <c r="C4" i="22"/>
  <c r="C8" i="2"/>
  <c r="C8" i="15" s="1"/>
  <c r="C31" i="11"/>
  <c r="C30" i="11"/>
  <c r="K38" i="24"/>
  <c r="I38" i="24"/>
  <c r="G38" i="24"/>
  <c r="E38" i="24"/>
  <c r="K36" i="24"/>
  <c r="I36" i="24"/>
  <c r="G36" i="24"/>
  <c r="E36" i="24"/>
  <c r="K34" i="24"/>
  <c r="I34" i="24"/>
  <c r="G34" i="24"/>
  <c r="E34" i="24"/>
  <c r="K32" i="24"/>
  <c r="I32" i="24"/>
  <c r="G32" i="24"/>
  <c r="E32" i="24"/>
  <c r="K30" i="24"/>
  <c r="I30" i="24"/>
  <c r="G30" i="24"/>
  <c r="E30" i="24"/>
  <c r="K28" i="24"/>
  <c r="I28" i="24"/>
  <c r="G28" i="24"/>
  <c r="E28" i="24"/>
  <c r="K26" i="24"/>
  <c r="I26" i="24"/>
  <c r="G26" i="24"/>
  <c r="E26" i="24"/>
  <c r="K24" i="24"/>
  <c r="I24" i="24"/>
  <c r="G24" i="24"/>
  <c r="E24" i="24"/>
  <c r="K22" i="24"/>
  <c r="I22" i="24"/>
  <c r="G22" i="24"/>
  <c r="E22" i="24"/>
  <c r="K20" i="24"/>
  <c r="I20" i="24"/>
  <c r="G20" i="24"/>
  <c r="E20" i="24"/>
  <c r="K18" i="24"/>
  <c r="I18" i="24"/>
  <c r="G18" i="24"/>
  <c r="E18" i="24"/>
  <c r="K16" i="24"/>
  <c r="K41" i="24" s="1"/>
  <c r="I16" i="24"/>
  <c r="G16" i="24"/>
  <c r="G41" i="24" s="1"/>
  <c r="E16" i="24"/>
  <c r="E41" i="24" s="1"/>
  <c r="E21" i="23"/>
  <c r="K44" i="15"/>
  <c r="F22" i="13" s="1"/>
  <c r="I44" i="15"/>
  <c r="F20" i="13" s="1"/>
  <c r="F18" i="13"/>
  <c r="E44" i="15"/>
  <c r="F16" i="13" s="1"/>
  <c r="F22" i="19"/>
  <c r="F20" i="19"/>
  <c r="F18" i="19"/>
  <c r="F16" i="19"/>
  <c r="I38" i="20"/>
  <c r="I36" i="20"/>
  <c r="I34" i="20"/>
  <c r="I32" i="20"/>
  <c r="I30" i="20"/>
  <c r="I28" i="20"/>
  <c r="I26" i="20"/>
  <c r="I24" i="20"/>
  <c r="I22" i="20"/>
  <c r="I20" i="20"/>
  <c r="I18" i="20"/>
  <c r="I16" i="20"/>
  <c r="F20" i="16"/>
  <c r="I38" i="17"/>
  <c r="I36" i="17"/>
  <c r="I34" i="17"/>
  <c r="I32" i="17"/>
  <c r="I30" i="17"/>
  <c r="I28" i="17"/>
  <c r="I26" i="17"/>
  <c r="I24" i="17"/>
  <c r="I22" i="17"/>
  <c r="I20" i="17"/>
  <c r="I18" i="17"/>
  <c r="I16" i="17"/>
  <c r="I41" i="15"/>
  <c r="G20" i="21" s="1"/>
  <c r="K38" i="20"/>
  <c r="K34" i="20"/>
  <c r="K30" i="20"/>
  <c r="K26" i="20"/>
  <c r="K22" i="20"/>
  <c r="K18" i="20"/>
  <c r="K41" i="15"/>
  <c r="G22" i="21" s="1"/>
  <c r="G41" i="15"/>
  <c r="G18" i="21" s="1"/>
  <c r="G16" i="20"/>
  <c r="G18" i="20"/>
  <c r="G20" i="20"/>
  <c r="G22" i="20"/>
  <c r="G24" i="20"/>
  <c r="G26" i="20"/>
  <c r="G28" i="20"/>
  <c r="G30" i="20"/>
  <c r="G32" i="20"/>
  <c r="G34" i="20"/>
  <c r="G36" i="20"/>
  <c r="G38" i="20"/>
  <c r="K16" i="20"/>
  <c r="K20" i="20"/>
  <c r="K24" i="20"/>
  <c r="K28" i="20"/>
  <c r="K32" i="20"/>
  <c r="K36" i="20"/>
  <c r="K16" i="17"/>
  <c r="K20" i="17"/>
  <c r="K24" i="17"/>
  <c r="K28" i="17"/>
  <c r="K32" i="17"/>
  <c r="K36" i="17"/>
  <c r="K38" i="17"/>
  <c r="G16" i="17"/>
  <c r="G18" i="17"/>
  <c r="G20" i="17"/>
  <c r="G22" i="17"/>
  <c r="G24" i="17"/>
  <c r="G26" i="17"/>
  <c r="G28" i="17"/>
  <c r="G30" i="17"/>
  <c r="G32" i="17"/>
  <c r="G34" i="17"/>
  <c r="G36" i="17"/>
  <c r="G38" i="17"/>
  <c r="E36" i="20"/>
  <c r="E32" i="20"/>
  <c r="E28" i="20"/>
  <c r="E24" i="20"/>
  <c r="E20" i="20"/>
  <c r="E16" i="17"/>
  <c r="E38" i="20"/>
  <c r="E34" i="20"/>
  <c r="E30" i="20"/>
  <c r="E26" i="20"/>
  <c r="E22" i="20"/>
  <c r="E18" i="20"/>
  <c r="E38" i="17"/>
  <c r="E34" i="17"/>
  <c r="E30" i="17"/>
  <c r="E26" i="17"/>
  <c r="E22" i="17"/>
  <c r="E18" i="17"/>
  <c r="M7" i="14"/>
  <c r="I7" i="14"/>
  <c r="E7" i="14"/>
  <c r="F18" i="16"/>
  <c r="F22" i="16"/>
  <c r="E20" i="17"/>
  <c r="E24" i="17"/>
  <c r="E28" i="17"/>
  <c r="E32" i="17"/>
  <c r="E36" i="17"/>
  <c r="E16" i="20"/>
  <c r="K34" i="17"/>
  <c r="K30" i="17"/>
  <c r="K26" i="17"/>
  <c r="K22" i="17"/>
  <c r="K18" i="17"/>
  <c r="E41" i="15"/>
  <c r="G16" i="21" s="1"/>
  <c r="U23" i="22"/>
  <c r="J13" i="25" s="1"/>
  <c r="J27" i="25" s="1"/>
  <c r="V26" i="22" l="1"/>
  <c r="G18" i="13"/>
  <c r="E41" i="20"/>
  <c r="I41" i="17"/>
  <c r="G20" i="16" s="1"/>
  <c r="I20" i="16" s="1"/>
  <c r="F20" i="2" s="1"/>
  <c r="J47" i="23"/>
  <c r="U26" i="22"/>
  <c r="U25" i="22"/>
  <c r="J23" i="22"/>
  <c r="J25" i="22" s="1"/>
  <c r="I47" i="15"/>
  <c r="G20" i="13"/>
  <c r="I41" i="20"/>
  <c r="I47" i="20" s="1"/>
  <c r="C8" i="19"/>
  <c r="C8" i="24"/>
  <c r="C8" i="13"/>
  <c r="C8" i="17"/>
  <c r="C8" i="16"/>
  <c r="X25" i="22"/>
  <c r="W25" i="22"/>
  <c r="I38" i="23"/>
  <c r="H38" i="23"/>
  <c r="J48" i="23"/>
  <c r="J14" i="25"/>
  <c r="J28" i="25" s="1"/>
  <c r="J29" i="25" s="1"/>
  <c r="V25" i="22"/>
  <c r="F27" i="19"/>
  <c r="C8" i="23"/>
  <c r="C8" i="20"/>
  <c r="C8" i="21"/>
  <c r="C8" i="25"/>
  <c r="G47" i="15"/>
  <c r="G16" i="19"/>
  <c r="I16" i="19" s="1"/>
  <c r="G16" i="2" s="1"/>
  <c r="E47" i="20"/>
  <c r="G20" i="19"/>
  <c r="K41" i="20"/>
  <c r="K47" i="20" s="1"/>
  <c r="I18" i="13"/>
  <c r="E18" i="2" s="1"/>
  <c r="I41" i="24"/>
  <c r="E41" i="17"/>
  <c r="G16" i="16" s="1"/>
  <c r="K41" i="17"/>
  <c r="G22" i="16" s="1"/>
  <c r="I22" i="16" s="1"/>
  <c r="F22" i="2" s="1"/>
  <c r="G41" i="20"/>
  <c r="G47" i="20" s="1"/>
  <c r="K47" i="15"/>
  <c r="I51" i="17"/>
  <c r="G41" i="17"/>
  <c r="G51" i="17" s="1"/>
  <c r="I20" i="13"/>
  <c r="E20" i="2" s="1"/>
  <c r="F25" i="13"/>
  <c r="G22" i="19"/>
  <c r="I22" i="19" s="1"/>
  <c r="G22" i="2" s="1"/>
  <c r="G18" i="16"/>
  <c r="I18" i="16" s="1"/>
  <c r="F18" i="2" s="1"/>
  <c r="I20" i="19"/>
  <c r="G20" i="2" s="1"/>
  <c r="E47" i="15"/>
  <c r="F16" i="16"/>
  <c r="C8" i="22"/>
  <c r="G16" i="13"/>
  <c r="I16" i="13" s="1"/>
  <c r="E16" i="2" s="1"/>
  <c r="G22" i="13"/>
  <c r="I22" i="13" s="1"/>
  <c r="E22" i="2" s="1"/>
  <c r="J38" i="22" l="1"/>
  <c r="K51" i="17"/>
  <c r="J34" i="22"/>
  <c r="J49" i="23"/>
  <c r="J26" i="22" s="1"/>
  <c r="J28" i="22" s="1"/>
  <c r="J14" i="22"/>
  <c r="I44" i="24"/>
  <c r="I47" i="24" s="1"/>
  <c r="J36" i="22"/>
  <c r="G44" i="24" s="1"/>
  <c r="G47" i="24" s="1"/>
  <c r="J40" i="22"/>
  <c r="G18" i="19"/>
  <c r="I18" i="19" s="1"/>
  <c r="G18" i="2" s="1"/>
  <c r="J15" i="25"/>
  <c r="E51" i="17"/>
  <c r="F27" i="16"/>
  <c r="I16" i="16"/>
  <c r="F16" i="2" s="1"/>
  <c r="F18" i="21" l="1"/>
  <c r="I18" i="21" s="1"/>
  <c r="H18" i="2" s="1"/>
  <c r="J18" i="2" s="1"/>
  <c r="F20" i="21"/>
  <c r="I20" i="21" s="1"/>
  <c r="H20" i="2" s="1"/>
  <c r="J20" i="2" s="1"/>
  <c r="F22" i="21"/>
  <c r="I22" i="21" s="1"/>
  <c r="H22" i="2" s="1"/>
  <c r="J22" i="2" s="1"/>
  <c r="K44" i="24"/>
  <c r="K47" i="24" s="1"/>
  <c r="E44" i="24"/>
  <c r="E47" i="24" s="1"/>
  <c r="J43" i="22"/>
  <c r="F16" i="21"/>
  <c r="I16" i="21" l="1"/>
  <c r="H16" i="2" s="1"/>
  <c r="J16" i="2" s="1"/>
  <c r="F25" i="21"/>
</calcChain>
</file>

<file path=xl/sharedStrings.xml><?xml version="1.0" encoding="utf-8"?>
<sst xmlns="http://schemas.openxmlformats.org/spreadsheetml/2006/main" count="425" uniqueCount="159">
  <si>
    <t>Rate Schedule</t>
  </si>
  <si>
    <t>General Service</t>
  </si>
  <si>
    <t>GS</t>
  </si>
  <si>
    <t>Residential Service</t>
  </si>
  <si>
    <t>¢/kWh</t>
  </si>
  <si>
    <t>Cost Recovery</t>
  </si>
  <si>
    <t>Component</t>
  </si>
  <si>
    <t>(DCR)</t>
  </si>
  <si>
    <t>Lost Sales</t>
  </si>
  <si>
    <t>(DRLS)</t>
  </si>
  <si>
    <t>Incentive</t>
  </si>
  <si>
    <t>Balance Adj</t>
  </si>
  <si>
    <t>(DSMI)</t>
  </si>
  <si>
    <t>(DBA)</t>
  </si>
  <si>
    <t>DSM Recovery</t>
  </si>
  <si>
    <t>(DSMRC)</t>
  </si>
  <si>
    <t>Program</t>
  </si>
  <si>
    <t>Total</t>
  </si>
  <si>
    <t>kWh</t>
  </si>
  <si>
    <t>Supporting Calculations for the</t>
  </si>
  <si>
    <t>DSM Cost Recovery Mechanism</t>
  </si>
  <si>
    <t>ELECTRIC SERVICE</t>
  </si>
  <si>
    <t>DSMRC Summary</t>
  </si>
  <si>
    <t>DCR Summary</t>
  </si>
  <si>
    <t>DSM</t>
  </si>
  <si>
    <t>Total Amount</t>
  </si>
  <si>
    <t>Estimated</t>
  </si>
  <si>
    <t>Billing Determinants</t>
  </si>
  <si>
    <t>Component (DCR)</t>
  </si>
  <si>
    <t>Total DCR Amount</t>
  </si>
  <si>
    <t>DSM Budget Allocation</t>
  </si>
  <si>
    <t>Total of All Programs</t>
  </si>
  <si>
    <t>Allocation</t>
  </si>
  <si>
    <t>Development &amp; Administration</t>
  </si>
  <si>
    <t>Calculation of DCR Component from Forecast Sales</t>
  </si>
  <si>
    <t>Forecast Sales</t>
  </si>
  <si>
    <t>Residential</t>
  </si>
  <si>
    <t>Service</t>
  </si>
  <si>
    <t>General</t>
  </si>
  <si>
    <t>Total Program Costs</t>
  </si>
  <si>
    <t>DCR Factor in ¢ per kWh</t>
  </si>
  <si>
    <t>Summary of Total DSM Recovery Component (DSMRC)</t>
  </si>
  <si>
    <t>DSM Revenue from</t>
  </si>
  <si>
    <t>Lost</t>
  </si>
  <si>
    <t>Net Revenues</t>
  </si>
  <si>
    <t>DRLS Summary</t>
  </si>
  <si>
    <t>Total Energy Savings</t>
  </si>
  <si>
    <t>Non-variable Revenue per kWh</t>
  </si>
  <si>
    <t>Lost Net Revenue</t>
  </si>
  <si>
    <t>Component (DSMI)</t>
  </si>
  <si>
    <t>Calculation of DSMI Component from Forecast Sales</t>
  </si>
  <si>
    <t>DSMI Summary</t>
  </si>
  <si>
    <t>KENTUCKY UTILITIES COMPANY</t>
  </si>
  <si>
    <t>Kentucky Utilities - Electric Service</t>
  </si>
  <si>
    <t>Power Service</t>
  </si>
  <si>
    <t>Total Program Incentive</t>
  </si>
  <si>
    <t>Summary of DSM Revenues from DSM Incentive Component (DSMI)</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</si>
  <si>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kWh.</t>
  </si>
  <si>
    <t>AES</t>
  </si>
  <si>
    <t>All Electric Schools</t>
  </si>
  <si>
    <t>All Electric</t>
  </si>
  <si>
    <t>Schools</t>
  </si>
  <si>
    <t>Calculation of Total E(m) and Juridictional Surcharge Billing Factor</t>
  </si>
  <si>
    <t>Calculation of Total E(m)</t>
  </si>
  <si>
    <t>E(m) = [(RB) (ROR+(ROR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</si>
  <si>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</si>
  <si>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</si>
  <si>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</si>
  <si>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</si>
  <si>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</si>
  <si>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</si>
  <si>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</si>
  <si>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</si>
  <si>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</si>
  <si>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</si>
  <si>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DSM Plans</t>
  </si>
  <si>
    <t>Res</t>
  </si>
  <si>
    <t>Comm</t>
  </si>
  <si>
    <t xml:space="preserve">(ROR + (ROR - DR) (TR / (1 - TR)))   </t>
  </si>
  <si>
    <t>RB rtn</t>
  </si>
  <si>
    <t xml:space="preserve">E(m) </t>
  </si>
  <si>
    <t xml:space="preserve"> E(m) by Rate Class</t>
  </si>
  <si>
    <t>Electric</t>
  </si>
  <si>
    <t>Calculation of Base Rate and Operating Expense</t>
  </si>
  <si>
    <t xml:space="preserve">  Determination of DSM Rate Base</t>
  </si>
  <si>
    <t>Eligible Plant / Capital Expenditures In Service</t>
  </si>
  <si>
    <t>Eligible Accumulated Depreciation</t>
  </si>
  <si>
    <t>CWIP Amount Excluding AFUDC</t>
  </si>
  <si>
    <t>Eligible Net Plant / Capital Expenditures In Service</t>
  </si>
  <si>
    <t>Yearly Depreciation Expense</t>
  </si>
  <si>
    <t>Yearly Property Tax Expense</t>
  </si>
  <si>
    <t>Determination of DSM Operating Expenses</t>
  </si>
  <si>
    <t xml:space="preserve">Operating Expenses </t>
  </si>
  <si>
    <t>Commercial</t>
  </si>
  <si>
    <t>Rate Base by Program</t>
  </si>
  <si>
    <t>Allocation between Residential and Commercial</t>
  </si>
  <si>
    <t>Total Operating Expenses</t>
  </si>
  <si>
    <t>Total DRLS Amount</t>
  </si>
  <si>
    <t>DRLS Factor in ¢ per kWh</t>
  </si>
  <si>
    <t>Total DSMI Amount</t>
  </si>
  <si>
    <t>DSMI Factor in ¢ per kWh</t>
  </si>
  <si>
    <t>KU DLC</t>
  </si>
  <si>
    <t>DLC</t>
  </si>
  <si>
    <t>Demand Load Conservation</t>
  </si>
  <si>
    <t>RS et al</t>
  </si>
  <si>
    <t>Capital Cost Recovery</t>
  </si>
  <si>
    <t>(DCCR)</t>
  </si>
  <si>
    <t>Calculation of DRLS Component from Forecast Sales</t>
  </si>
  <si>
    <t>Component (DRLS)</t>
  </si>
  <si>
    <t>Component (DCCR)</t>
  </si>
  <si>
    <t>Summary of DSM Revenues from DSM Capital Cost Recovery (DCCR)</t>
  </si>
  <si>
    <t>DCCR Summary</t>
  </si>
  <si>
    <t>Calculation of DCCR Component from Forecast Sales</t>
  </si>
  <si>
    <t>Total DCCR Program Component</t>
  </si>
  <si>
    <t>DCCR Factor in ¢ per kWh</t>
  </si>
  <si>
    <t>Total DCCR Amount</t>
  </si>
  <si>
    <t>O&amp;M</t>
  </si>
  <si>
    <t>Depreciation Expense</t>
  </si>
  <si>
    <t>Return on Rate Base</t>
  </si>
  <si>
    <t>Property Tax Expense</t>
  </si>
  <si>
    <t>LGE: RS et al</t>
  </si>
  <si>
    <t>LGE: RGS et al</t>
  </si>
  <si>
    <t>LGE: CGS et al</t>
  </si>
  <si>
    <t>KU: RS et al</t>
  </si>
  <si>
    <t>KU: GS</t>
  </si>
  <si>
    <t>KU: AES</t>
  </si>
  <si>
    <t>Residential WeCare</t>
  </si>
  <si>
    <t>Prop Tax</t>
  </si>
  <si>
    <t>Ann Dep Exp</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</si>
  <si>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</si>
  <si>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</si>
  <si>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Note: Residential DLC, Commercial DLC and Advance Metering Systems all run through the DCCR component of the DSM Mechanism.</t>
  </si>
  <si>
    <t>AMI / Smart Grid</t>
  </si>
  <si>
    <t>AMI</t>
  </si>
  <si>
    <t>Row 52</t>
  </si>
  <si>
    <t>Line 53</t>
  </si>
  <si>
    <t>Line 54 Less Def. Tax Liability</t>
  </si>
  <si>
    <t>LGE: TOD et al</t>
  </si>
  <si>
    <t>RS, RTOD-Energy RTOD-Demand &amp; VFD</t>
  </si>
  <si>
    <t>Residential Electric</t>
  </si>
  <si>
    <t>KSBA</t>
  </si>
  <si>
    <t>Non-Vari</t>
  </si>
  <si>
    <t>Row 60</t>
  </si>
  <si>
    <t>Row 61</t>
  </si>
  <si>
    <t>Row 62</t>
  </si>
  <si>
    <t>Summary of DSM Revenues from DSM Cost Recovery Component (DCR)</t>
  </si>
  <si>
    <t>Summary of DSM Revenues from DSM Lost Sales Component (DRLS)</t>
  </si>
  <si>
    <t>January 1, 2019</t>
  </si>
  <si>
    <t>December 31, 2019</t>
  </si>
  <si>
    <t>and TOD</t>
  </si>
  <si>
    <t>Non-Residential Rebates</t>
  </si>
  <si>
    <t xml:space="preserve">Program costs, which are categorized by residential, commercial, and industrial must be allocated to the individual rate schedules.  The first step, allocation between gas and electric, and between LGE and KU, is shown on "DSM Budget Allocation" page. </t>
  </si>
  <si>
    <t>PS / TOD</t>
  </si>
  <si>
    <t>The DSM Capital Cost Recovery (DCCR), allows the Companies’ to earn an approved rate of return on equity exclusively for the capital expenditures. The Companies' return on equity is equal to 10.20%.</t>
  </si>
  <si>
    <t>AMS / Smart Grid</t>
  </si>
  <si>
    <t>PS/TOD et al</t>
  </si>
  <si>
    <t>KU: PS/TOD et al</t>
  </si>
  <si>
    <t>LGE: PS et al</t>
  </si>
  <si>
    <t>PS, RTS, FLS, TODP, TODS, STOD, SPS &amp; OSL</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</si>
</sst>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_);_(* \(#,##0\);_(* &quot;-&quot;??_);_(@_)"/>
    <numFmt numFmtId="167" formatCode="_(&quot;$&quot;* #,##0_);_(&quot;$&quot;* \(#,##0\);_(&quot;$&quot;* &quot;-&quot;??_);_(@_)"/>
    <numFmt numFmtId="168" formatCode="mmmm\ yyyy"/>
    <numFmt numFmtId="169" formatCode="0.0000"/>
    <numFmt numFmtId="170" formatCode="_(* #,##0.000_);_(* \(#,##0.000\);_(* &quot;-&quot;??_);_(@_)"/>
    <numFmt numFmtId="171" formatCode="_(* #,##0.0000_);_(* \(#,##0.0000\);_(* &quot;-&quot;??_);_(@_)"/>
    <numFmt numFmtId="172" formatCode="_-* #,##0.0000_-;\-* #,##0.0000_-;_-* &quot;-&quot;??_-;_-@_-"/>
    <numFmt numFmtId="173" formatCode="_(&quot;$&quot;* #,##0_);_(&quot;$&quot;* \(#,##0\)"/>
    <numFmt numFmtId="174" formatCode="0.000%"/>
    <numFmt numFmtId="175" formatCode="0.000000000000000"/>
    <numFmt numFmtId="176" formatCode="0.0000000000000%"/>
    <numFmt numFmtId="177" formatCode="0.00000%"/>
    <numFmt numFmtId="178" formatCode="0.0000000000000000%"/>
  </numFmts>
  <fonts count="10"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10"/>
      <color indexed="9"/>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26">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296">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0" fontId="4" fillId="2" borderId="0" xfId="0" applyFont="1" applyFill="1" applyBorder="1" applyAlignment="1">
      <alignment horizontal="center"/>
    </xf>
    <xf numFmtId="167" fontId="0" fillId="2" borderId="0" xfId="3" applyNumberFormat="1" applyFont="1" applyFill="1"/>
    <xf numFmtId="167" fontId="0" fillId="2" borderId="10" xfId="3" applyNumberFormat="1" applyFont="1" applyFill="1" applyBorder="1"/>
    <xf numFmtId="164" fontId="0" fillId="2" borderId="0" xfId="0" applyNumberFormat="1" applyFill="1" applyBorder="1" applyAlignment="1">
      <alignment horizontal="center"/>
    </xf>
    <xf numFmtId="37" fontId="0" fillId="2" borderId="0" xfId="0" applyNumberFormat="1" applyFill="1" applyBorder="1" applyAlignment="1"/>
    <xf numFmtId="0" fontId="0" fillId="2" borderId="0" xfId="0" applyFill="1" applyAlignment="1">
      <alignment horizontal="justify" wrapText="1"/>
    </xf>
    <xf numFmtId="0" fontId="0" fillId="2" borderId="0" xfId="0" applyFill="1" applyBorder="1" applyAlignment="1">
      <alignment wrapText="1"/>
    </xf>
    <xf numFmtId="167" fontId="1" fillId="2" borderId="0" xfId="3" applyNumberFormat="1" applyFill="1"/>
    <xf numFmtId="167" fontId="1" fillId="2" borderId="10" xfId="3"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0" fontId="0" fillId="2" borderId="0" xfId="0" applyFill="1" applyAlignment="1">
      <alignment wrapText="1"/>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0" fillId="2" borderId="0" xfId="0" applyFill="1" applyBorder="1" applyAlignment="1">
      <alignment horizontal="left" indent="2"/>
    </xf>
    <xf numFmtId="168"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3" applyNumberFormat="1" applyFont="1" applyFill="1" applyAlignment="1">
      <alignment horizontal="center"/>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164" fontId="0" fillId="2" borderId="0" xfId="0" applyNumberFormat="1" applyFill="1" applyBorder="1"/>
    <xf numFmtId="42" fontId="1" fillId="2" borderId="0" xfId="3" applyNumberFormat="1" applyFill="1" applyAlignment="1">
      <alignment horizontal="center"/>
    </xf>
    <xf numFmtId="0" fontId="0" fillId="2" borderId="10" xfId="0" applyFill="1" applyBorder="1" applyAlignment="1"/>
    <xf numFmtId="0" fontId="6" fillId="2" borderId="0" xfId="5" applyFont="1" applyFill="1" applyBorder="1" applyAlignment="1">
      <alignment horizontal="center"/>
    </xf>
    <xf numFmtId="0" fontId="2" fillId="2" borderId="14" xfId="5" applyFont="1" applyFill="1" applyBorder="1" applyAlignment="1">
      <alignment horizontal="left"/>
    </xf>
    <xf numFmtId="165" fontId="2" fillId="2" borderId="15" xfId="7" applyNumberFormat="1" applyFont="1" applyFill="1" applyBorder="1" applyAlignment="1">
      <alignment horizontal="right" indent="1"/>
    </xf>
    <xf numFmtId="0" fontId="2" fillId="2" borderId="0" xfId="5" applyFont="1" applyFill="1" applyBorder="1" applyAlignment="1">
      <alignment horizontal="center"/>
    </xf>
    <xf numFmtId="0" fontId="2" fillId="2" borderId="17" xfId="5" applyFont="1" applyFill="1" applyBorder="1" applyAlignment="1">
      <alignment horizontal="left" vertical="center"/>
    </xf>
    <xf numFmtId="165" fontId="2" fillId="2" borderId="18" xfId="7" applyNumberFormat="1" applyFont="1" applyFill="1" applyBorder="1" applyAlignment="1">
      <alignment horizontal="right" indent="1"/>
    </xf>
    <xf numFmtId="0" fontId="2" fillId="2" borderId="17" xfId="5" applyFont="1" applyFill="1" applyBorder="1" applyAlignment="1">
      <alignment horizontal="left"/>
    </xf>
    <xf numFmtId="0" fontId="2" fillId="2" borderId="0" xfId="5" applyFont="1" applyFill="1" applyAlignment="1">
      <alignment horizontal="center"/>
    </xf>
    <xf numFmtId="0" fontId="2" fillId="2" borderId="0" xfId="5" applyFont="1" applyFill="1" applyAlignment="1"/>
    <xf numFmtId="0" fontId="2" fillId="2" borderId="0" xfId="5" applyFont="1" applyFill="1" applyBorder="1" applyAlignment="1"/>
    <xf numFmtId="167" fontId="2" fillId="2" borderId="0" xfId="4" applyNumberFormat="1" applyFont="1" applyFill="1" applyBorder="1" applyAlignment="1"/>
    <xf numFmtId="164" fontId="2" fillId="2" borderId="0" xfId="5" applyNumberFormat="1" applyFont="1" applyFill="1" applyBorder="1" applyAlignment="1">
      <alignment horizontal="right"/>
    </xf>
    <xf numFmtId="3" fontId="2" fillId="2" borderId="0" xfId="5" applyNumberFormat="1" applyFont="1" applyFill="1" applyBorder="1" applyAlignment="1"/>
    <xf numFmtId="0" fontId="2" fillId="2" borderId="20" xfId="5" applyFont="1" applyFill="1" applyBorder="1" applyAlignment="1">
      <alignment horizontal="left"/>
    </xf>
    <xf numFmtId="165" fontId="2" fillId="2" borderId="21" xfId="7" applyNumberFormat="1" applyFont="1" applyFill="1" applyBorder="1" applyAlignment="1">
      <alignment horizontal="right" indent="1"/>
    </xf>
    <xf numFmtId="0" fontId="2" fillId="2" borderId="0" xfId="5" applyFont="1" applyFill="1"/>
    <xf numFmtId="37" fontId="2" fillId="2" borderId="0" xfId="5" applyNumberFormat="1" applyFont="1" applyFill="1" applyBorder="1" applyAlignment="1"/>
    <xf numFmtId="164" fontId="2" fillId="2" borderId="0" xfId="5" applyNumberFormat="1" applyFont="1" applyFill="1" applyBorder="1" applyAlignment="1">
      <alignment horizontal="center"/>
    </xf>
    <xf numFmtId="0" fontId="6" fillId="2" borderId="0" xfId="5" applyFont="1" applyFill="1"/>
    <xf numFmtId="3" fontId="2" fillId="2" borderId="0" xfId="5" applyNumberFormat="1" applyFont="1" applyFill="1" applyAlignment="1"/>
    <xf numFmtId="0" fontId="2" fillId="2" borderId="0" xfId="5" applyFont="1" applyFill="1" applyAlignment="1">
      <alignment wrapText="1"/>
    </xf>
    <xf numFmtId="3" fontId="2" fillId="2" borderId="0" xfId="5" applyNumberFormat="1" applyFont="1" applyFill="1" applyAlignment="1">
      <alignment wrapText="1"/>
    </xf>
    <xf numFmtId="0" fontId="2" fillId="2" borderId="0" xfId="5" applyFont="1" applyFill="1" applyBorder="1"/>
    <xf numFmtId="0" fontId="3" fillId="3" borderId="0" xfId="0" applyFont="1" applyFill="1"/>
    <xf numFmtId="0" fontId="3" fillId="2" borderId="9" xfId="0" applyFont="1" applyFill="1" applyBorder="1" applyAlignment="1">
      <alignment horizontal="center"/>
    </xf>
    <xf numFmtId="0" fontId="3" fillId="2" borderId="0" xfId="0" applyFont="1" applyFill="1" applyBorder="1" applyAlignment="1">
      <alignment horizontal="center"/>
    </xf>
    <xf numFmtId="0" fontId="0" fillId="4" borderId="0" xfId="0" applyFill="1"/>
    <xf numFmtId="0" fontId="3" fillId="2" borderId="0" xfId="0" applyFont="1" applyFill="1"/>
    <xf numFmtId="164" fontId="0" fillId="4" borderId="0" xfId="0" applyNumberFormat="1" applyFill="1" applyBorder="1" applyAlignment="1">
      <alignment horizontal="right"/>
    </xf>
    <xf numFmtId="0" fontId="0" fillId="4" borderId="0" xfId="0" applyFill="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167" fontId="1" fillId="4" borderId="0" xfId="3" applyNumberFormat="1" applyFill="1"/>
    <xf numFmtId="166" fontId="0" fillId="3" borderId="0" xfId="1" applyNumberFormat="1" applyFont="1" applyFill="1"/>
    <xf numFmtId="170" fontId="0" fillId="3" borderId="0" xfId="1" applyNumberFormat="1" applyFont="1" applyFill="1"/>
    <xf numFmtId="0" fontId="6" fillId="2" borderId="0" xfId="0" applyFont="1" applyFill="1"/>
    <xf numFmtId="166" fontId="0" fillId="3" borderId="0" xfId="0" applyNumberFormat="1" applyFill="1"/>
    <xf numFmtId="0" fontId="3" fillId="3" borderId="0" xfId="5" applyFill="1"/>
    <xf numFmtId="0" fontId="3" fillId="3" borderId="0" xfId="5" applyFill="1" applyAlignment="1">
      <alignment horizontal="center"/>
    </xf>
    <xf numFmtId="0" fontId="3" fillId="2" borderId="1" xfId="5" applyFill="1" applyBorder="1"/>
    <xf numFmtId="0" fontId="3" fillId="2" borderId="2" xfId="5" applyFill="1" applyBorder="1"/>
    <xf numFmtId="0" fontId="3" fillId="2" borderId="2" xfId="5" applyFill="1" applyBorder="1" applyAlignment="1">
      <alignment horizontal="center"/>
    </xf>
    <xf numFmtId="0" fontId="3" fillId="2" borderId="3" xfId="5" applyFill="1" applyBorder="1"/>
    <xf numFmtId="0" fontId="3" fillId="2" borderId="4" xfId="5" applyFill="1" applyBorder="1"/>
    <xf numFmtId="0" fontId="3" fillId="2" borderId="0" xfId="5" applyFill="1" applyBorder="1"/>
    <xf numFmtId="0" fontId="3" fillId="2" borderId="0" xfId="5" applyFill="1" applyBorder="1" applyAlignment="1">
      <alignment horizontal="center"/>
    </xf>
    <xf numFmtId="0" fontId="3" fillId="2" borderId="5" xfId="5" applyFill="1" applyBorder="1"/>
    <xf numFmtId="0" fontId="3" fillId="2" borderId="0" xfId="5" applyFill="1" applyBorder="1" applyAlignment="1">
      <alignment vertical="center"/>
    </xf>
    <xf numFmtId="0" fontId="3" fillId="2" borderId="0" xfId="5" applyFill="1"/>
    <xf numFmtId="0" fontId="3" fillId="2" borderId="0" xfId="5" applyFill="1" applyAlignment="1">
      <alignment horizontal="center"/>
    </xf>
    <xf numFmtId="0" fontId="3" fillId="2" borderId="9" xfId="5" applyFill="1" applyBorder="1" applyAlignment="1">
      <alignment vertical="center"/>
    </xf>
    <xf numFmtId="0" fontId="3" fillId="2" borderId="9" xfId="5" applyFill="1" applyBorder="1"/>
    <xf numFmtId="0" fontId="3" fillId="2" borderId="9" xfId="5" applyFill="1" applyBorder="1" applyAlignment="1">
      <alignment horizontal="center"/>
    </xf>
    <xf numFmtId="164" fontId="3" fillId="2" borderId="0" xfId="5" applyNumberFormat="1" applyFill="1" applyBorder="1" applyAlignment="1">
      <alignment horizontal="right" indent="2"/>
    </xf>
    <xf numFmtId="167" fontId="3" fillId="2" borderId="0" xfId="4" applyNumberFormat="1" applyFill="1"/>
    <xf numFmtId="37" fontId="3" fillId="0" borderId="0" xfId="5" applyNumberFormat="1" applyFill="1" applyBorder="1" applyAlignment="1"/>
    <xf numFmtId="164" fontId="3" fillId="2" borderId="0" xfId="5" applyNumberFormat="1" applyFill="1" applyBorder="1" applyAlignment="1">
      <alignment horizontal="center"/>
    </xf>
    <xf numFmtId="0" fontId="3" fillId="2" borderId="0" xfId="5" applyFont="1" applyFill="1" applyBorder="1"/>
    <xf numFmtId="167" fontId="3" fillId="2" borderId="10" xfId="4" applyNumberFormat="1" applyFill="1" applyBorder="1"/>
    <xf numFmtId="0" fontId="3" fillId="4" borderId="0" xfId="5" applyFill="1" applyAlignment="1">
      <alignment vertical="top" wrapText="1"/>
    </xf>
    <xf numFmtId="0" fontId="3" fillId="2" borderId="6" xfId="5" applyFill="1" applyBorder="1"/>
    <xf numFmtId="0" fontId="3" fillId="2" borderId="7" xfId="5" applyFill="1" applyBorder="1"/>
    <xf numFmtId="0" fontId="3" fillId="2" borderId="7" xfId="5" applyFill="1" applyBorder="1" applyAlignment="1">
      <alignment horizontal="center"/>
    </xf>
    <xf numFmtId="0" fontId="3" fillId="2" borderId="8" xfId="5" applyFill="1" applyBorder="1"/>
    <xf numFmtId="0" fontId="4" fillId="2" borderId="0" xfId="5" applyFont="1" applyFill="1" applyBorder="1" applyAlignment="1">
      <alignment vertical="center"/>
    </xf>
    <xf numFmtId="0" fontId="3" fillId="2" borderId="4" xfId="5" applyFill="1" applyBorder="1" applyAlignment="1">
      <alignment vertical="center"/>
    </xf>
    <xf numFmtId="0" fontId="3" fillId="2" borderId="0" xfId="5" applyFill="1" applyBorder="1" applyAlignment="1">
      <alignment horizontal="center" vertical="center"/>
    </xf>
    <xf numFmtId="0" fontId="3" fillId="2" borderId="5" xfId="5" applyFill="1" applyBorder="1" applyAlignment="1">
      <alignment vertical="center"/>
    </xf>
    <xf numFmtId="0" fontId="3" fillId="3" borderId="0" xfId="5" applyFill="1" applyAlignment="1">
      <alignment vertical="center"/>
    </xf>
    <xf numFmtId="0" fontId="3" fillId="2" borderId="0" xfId="5" applyFill="1" applyBorder="1" applyAlignment="1">
      <alignment horizontal="left"/>
    </xf>
    <xf numFmtId="173" fontId="3" fillId="4" borderId="0" xfId="5" applyNumberFormat="1" applyFill="1" applyBorder="1" applyAlignment="1">
      <alignment horizontal="center"/>
    </xf>
    <xf numFmtId="10" fontId="3" fillId="4" borderId="0" xfId="5" applyNumberFormat="1" applyFill="1" applyBorder="1" applyAlignment="1">
      <alignment horizontal="center"/>
    </xf>
    <xf numFmtId="167" fontId="3" fillId="2" borderId="0" xfId="4" applyNumberFormat="1" applyFont="1" applyFill="1" applyBorder="1" applyAlignment="1">
      <alignment horizontal="left"/>
    </xf>
    <xf numFmtId="167" fontId="3" fillId="2" borderId="0" xfId="4" applyNumberFormat="1" applyFill="1" applyBorder="1"/>
    <xf numFmtId="0" fontId="3" fillId="2" borderId="10" xfId="5" applyFont="1" applyFill="1" applyBorder="1"/>
    <xf numFmtId="164" fontId="3" fillId="2" borderId="10" xfId="5" applyNumberFormat="1" applyFill="1" applyBorder="1" applyAlignment="1">
      <alignment horizontal="right" indent="2"/>
    </xf>
    <xf numFmtId="37" fontId="3" fillId="0" borderId="10" xfId="5" applyNumberFormat="1" applyFill="1" applyBorder="1" applyAlignment="1"/>
    <xf numFmtId="164" fontId="3" fillId="2" borderId="10" xfId="5" applyNumberFormat="1" applyFill="1" applyBorder="1" applyAlignment="1">
      <alignment horizontal="center"/>
    </xf>
    <xf numFmtId="0" fontId="3" fillId="2" borderId="10" xfId="5" applyFill="1" applyBorder="1" applyAlignment="1">
      <alignment horizontal="center"/>
    </xf>
    <xf numFmtId="173" fontId="3" fillId="4" borderId="0" xfId="4" applyNumberFormat="1" applyFont="1" applyFill="1"/>
    <xf numFmtId="42" fontId="3" fillId="4" borderId="0" xfId="4" applyNumberFormat="1" applyFill="1" applyAlignment="1">
      <alignment horizontal="center"/>
    </xf>
    <xf numFmtId="43" fontId="3" fillId="3" borderId="0" xfId="5" applyNumberFormat="1" applyFill="1"/>
    <xf numFmtId="0" fontId="4" fillId="2" borderId="0" xfId="5" applyFont="1" applyFill="1" applyAlignment="1"/>
    <xf numFmtId="0" fontId="3" fillId="2" borderId="0" xfId="5" applyFill="1" applyAlignment="1"/>
    <xf numFmtId="0" fontId="3" fillId="2" borderId="0" xfId="5" applyFill="1" applyAlignment="1">
      <alignment horizontal="justify" vertical="top" wrapText="1"/>
    </xf>
    <xf numFmtId="0" fontId="3" fillId="2" borderId="0" xfId="5" applyFill="1" applyAlignment="1">
      <alignment vertical="center"/>
    </xf>
    <xf numFmtId="0" fontId="3" fillId="4" borderId="0" xfId="5" applyFill="1"/>
    <xf numFmtId="37" fontId="3" fillId="2" borderId="0" xfId="5" applyNumberFormat="1" applyFill="1" applyBorder="1" applyAlignment="1"/>
    <xf numFmtId="0" fontId="3" fillId="4" borderId="0" xfId="5" applyFill="1" applyAlignment="1">
      <alignment horizontal="center"/>
    </xf>
    <xf numFmtId="173" fontId="0" fillId="2" borderId="23" xfId="4" applyNumberFormat="1" applyFont="1" applyFill="1" applyBorder="1"/>
    <xf numFmtId="173" fontId="0" fillId="2" borderId="0" xfId="4" applyNumberFormat="1" applyFont="1" applyFill="1"/>
    <xf numFmtId="0" fontId="3" fillId="2" borderId="10" xfId="5" applyFill="1" applyBorder="1"/>
    <xf numFmtId="0" fontId="3" fillId="2" borderId="0" xfId="5" applyFill="1" applyAlignment="1">
      <alignment vertical="top"/>
    </xf>
    <xf numFmtId="0" fontId="3" fillId="2" borderId="0" xfId="5" applyFill="1" applyAlignment="1">
      <alignment horizontal="left"/>
    </xf>
    <xf numFmtId="0" fontId="3" fillId="2" borderId="0" xfId="5" applyFill="1" applyBorder="1" applyAlignment="1">
      <alignment horizontal="left" vertical="center"/>
    </xf>
    <xf numFmtId="0" fontId="3" fillId="2" borderId="0" xfId="5" applyFill="1" applyBorder="1" applyAlignment="1"/>
    <xf numFmtId="0" fontId="3" fillId="2" borderId="9" xfId="5" applyFill="1" applyBorder="1" applyAlignment="1"/>
    <xf numFmtId="168" fontId="3" fillId="2" borderId="0" xfId="5" applyNumberFormat="1" applyFill="1" applyAlignment="1">
      <alignment horizontal="left"/>
    </xf>
    <xf numFmtId="37" fontId="3" fillId="2" borderId="0" xfId="5" applyNumberFormat="1" applyFill="1" applyBorder="1" applyAlignment="1">
      <alignment horizontal="right"/>
    </xf>
    <xf numFmtId="0" fontId="3" fillId="2" borderId="0" xfId="5" applyFill="1" applyAlignment="1">
      <alignment horizontal="justify" wrapText="1"/>
    </xf>
    <xf numFmtId="0" fontId="3" fillId="2" borderId="0" xfId="5" applyFill="1" applyAlignment="1">
      <alignment horizontal="right" wrapText="1"/>
    </xf>
    <xf numFmtId="0" fontId="3" fillId="2" borderId="10" xfId="5" applyFill="1" applyBorder="1" applyAlignment="1">
      <alignment horizontal="justify" wrapText="1"/>
    </xf>
    <xf numFmtId="0" fontId="3" fillId="2" borderId="10" xfId="5" applyFill="1" applyBorder="1" applyAlignment="1">
      <alignment horizontal="right"/>
    </xf>
    <xf numFmtId="0" fontId="3" fillId="2" borderId="10" xfId="5" applyFill="1" applyBorder="1" applyAlignment="1">
      <alignment horizontal="right" wrapText="1"/>
    </xf>
    <xf numFmtId="0" fontId="3" fillId="2" borderId="0" xfId="5" applyFill="1" applyBorder="1" applyAlignment="1">
      <alignment horizontal="justify" wrapText="1"/>
    </xf>
    <xf numFmtId="0" fontId="3" fillId="2" borderId="0" xfId="5" applyFill="1" applyBorder="1" applyAlignment="1">
      <alignment wrapText="1"/>
    </xf>
    <xf numFmtId="0" fontId="3" fillId="2" borderId="0" xfId="5" applyFill="1" applyAlignment="1">
      <alignment wrapText="1"/>
    </xf>
    <xf numFmtId="164" fontId="3" fillId="2" borderId="0" xfId="5" applyNumberFormat="1" applyFill="1" applyBorder="1"/>
    <xf numFmtId="166" fontId="3" fillId="5" borderId="0" xfId="2" applyNumberFormat="1" applyFont="1" applyFill="1"/>
    <xf numFmtId="0" fontId="3" fillId="5" borderId="0" xfId="5" applyFill="1"/>
    <xf numFmtId="173" fontId="3" fillId="4" borderId="24" xfId="5" applyNumberFormat="1" applyFill="1" applyBorder="1" applyAlignment="1">
      <alignment horizontal="center"/>
    </xf>
    <xf numFmtId="42" fontId="3" fillId="3" borderId="0" xfId="5" applyNumberFormat="1" applyFill="1"/>
    <xf numFmtId="0" fontId="4" fillId="4" borderId="0" xfId="5" applyFont="1" applyFill="1"/>
    <xf numFmtId="165" fontId="3" fillId="3" borderId="0" xfId="5" applyNumberFormat="1" applyFill="1"/>
    <xf numFmtId="0" fontId="3" fillId="4" borderId="0" xfId="5" applyFill="1" applyAlignment="1">
      <alignment vertical="top"/>
    </xf>
    <xf numFmtId="0" fontId="0" fillId="4" borderId="0" xfId="0" applyFill="1" applyBorder="1"/>
    <xf numFmtId="0" fontId="0" fillId="4" borderId="0" xfId="0" applyFill="1" applyBorder="1" applyAlignment="1">
      <alignment horizontal="center"/>
    </xf>
    <xf numFmtId="9" fontId="8" fillId="4" borderId="0" xfId="6" applyFont="1" applyFill="1" applyAlignment="1">
      <alignment horizontal="right"/>
    </xf>
    <xf numFmtId="166" fontId="3" fillId="3" borderId="0" xfId="1" applyNumberFormat="1" applyFont="1" applyFill="1"/>
    <xf numFmtId="0" fontId="3" fillId="2" borderId="0" xfId="5" applyFill="1" applyAlignment="1">
      <alignment horizontal="center" vertical="center" wrapText="1"/>
    </xf>
    <xf numFmtId="42" fontId="3" fillId="4" borderId="0" xfId="5" applyNumberFormat="1" applyFill="1" applyAlignment="1">
      <alignment horizontal="center" vertical="center"/>
    </xf>
    <xf numFmtId="42" fontId="3" fillId="4" borderId="24" xfId="5" applyNumberFormat="1" applyFill="1" applyBorder="1" applyAlignment="1">
      <alignment horizontal="center" vertical="center"/>
    </xf>
    <xf numFmtId="42" fontId="3" fillId="4" borderId="0" xfId="4" applyNumberFormat="1" applyFill="1" applyAlignment="1">
      <alignment horizontal="center" vertical="center"/>
    </xf>
    <xf numFmtId="0" fontId="3" fillId="4" borderId="0" xfId="5" applyFill="1" applyAlignment="1">
      <alignment vertical="center" wrapText="1"/>
    </xf>
    <xf numFmtId="0" fontId="3" fillId="4" borderId="0" xfId="5" applyFill="1" applyAlignment="1">
      <alignment vertical="center"/>
    </xf>
    <xf numFmtId="0" fontId="3" fillId="2" borderId="0" xfId="5" applyFill="1" applyAlignment="1">
      <alignment horizontal="center" vertical="center"/>
    </xf>
    <xf numFmtId="42" fontId="3" fillId="4" borderId="0" xfId="5" applyNumberFormat="1" applyFill="1" applyAlignment="1">
      <alignment vertical="center" wrapText="1"/>
    </xf>
    <xf numFmtId="42" fontId="3" fillId="4" borderId="24" xfId="5" applyNumberFormat="1" applyFill="1" applyBorder="1" applyAlignment="1">
      <alignment vertical="center" wrapText="1"/>
    </xf>
    <xf numFmtId="42" fontId="3" fillId="4" borderId="25" xfId="5" applyNumberFormat="1" applyFill="1" applyBorder="1" applyAlignment="1">
      <alignment vertical="center"/>
    </xf>
    <xf numFmtId="0" fontId="3" fillId="2" borderId="9" xfId="5" applyFont="1" applyFill="1" applyBorder="1"/>
    <xf numFmtId="164" fontId="3" fillId="2" borderId="9" xfId="5" applyNumberFormat="1" applyFill="1" applyBorder="1" applyAlignment="1">
      <alignment horizontal="right" indent="2"/>
    </xf>
    <xf numFmtId="167" fontId="3" fillId="2" borderId="9" xfId="4" applyNumberFormat="1" applyFill="1" applyBorder="1"/>
    <xf numFmtId="37" fontId="3" fillId="0" borderId="9" xfId="5" applyNumberFormat="1" applyFill="1" applyBorder="1" applyAlignment="1"/>
    <xf numFmtId="164" fontId="3" fillId="2" borderId="9" xfId="5" applyNumberFormat="1" applyFill="1" applyBorder="1" applyAlignment="1">
      <alignment horizontal="center"/>
    </xf>
    <xf numFmtId="174" fontId="3" fillId="3" borderId="0" xfId="6" applyNumberFormat="1" applyFont="1" applyFill="1"/>
    <xf numFmtId="170" fontId="3" fillId="3" borderId="0" xfId="1" applyNumberFormat="1" applyFont="1" applyFill="1"/>
    <xf numFmtId="172" fontId="2" fillId="2" borderId="0" xfId="2" applyNumberFormat="1" applyFont="1" applyFill="1" applyBorder="1" applyAlignment="1"/>
    <xf numFmtId="166" fontId="9" fillId="4" borderId="0" xfId="1" applyNumberFormat="1" applyFont="1" applyFill="1"/>
    <xf numFmtId="169" fontId="0" fillId="4" borderId="0" xfId="0" applyNumberFormat="1" applyFill="1" applyBorder="1" applyAlignment="1"/>
    <xf numFmtId="0" fontId="3" fillId="5" borderId="0" xfId="0" applyFont="1" applyFill="1"/>
    <xf numFmtId="42" fontId="1" fillId="4" borderId="0" xfId="3" applyNumberFormat="1" applyFill="1" applyAlignment="1">
      <alignment horizontal="center"/>
    </xf>
    <xf numFmtId="0" fontId="2" fillId="0" borderId="17" xfId="5" applyFont="1" applyFill="1" applyBorder="1" applyAlignment="1">
      <alignment horizontal="left" vertical="center"/>
    </xf>
    <xf numFmtId="165" fontId="2" fillId="0" borderId="18" xfId="7" applyNumberFormat="1" applyFont="1" applyFill="1" applyBorder="1" applyAlignment="1">
      <alignment horizontal="right" indent="1"/>
    </xf>
    <xf numFmtId="0" fontId="6" fillId="0" borderId="17" xfId="5" applyFont="1" applyFill="1" applyBorder="1" applyAlignment="1">
      <alignment horizontal="left"/>
    </xf>
    <xf numFmtId="165" fontId="6" fillId="0" borderId="18" xfId="7" applyNumberFormat="1" applyFont="1" applyFill="1" applyBorder="1" applyAlignment="1">
      <alignment horizontal="right" indent="1"/>
    </xf>
    <xf numFmtId="0" fontId="2" fillId="0" borderId="20" xfId="5" applyFont="1" applyFill="1" applyBorder="1" applyAlignment="1">
      <alignment horizontal="left"/>
    </xf>
    <xf numFmtId="165" fontId="2" fillId="0" borderId="21" xfId="7" applyNumberFormat="1" applyFont="1" applyFill="1" applyBorder="1" applyAlignment="1">
      <alignment horizontal="right" indent="1"/>
    </xf>
    <xf numFmtId="0" fontId="0" fillId="5" borderId="0" xfId="0" applyFill="1"/>
    <xf numFmtId="171" fontId="0" fillId="3" borderId="0" xfId="1" applyNumberFormat="1" applyFont="1" applyFill="1"/>
    <xf numFmtId="171" fontId="0" fillId="3" borderId="0" xfId="0" applyNumberFormat="1" applyFill="1"/>
    <xf numFmtId="0" fontId="3" fillId="2" borderId="0" xfId="5" applyFill="1" applyBorder="1" applyAlignment="1">
      <alignment vertical="center"/>
    </xf>
    <xf numFmtId="0" fontId="3" fillId="3" borderId="0" xfId="5" applyFill="1" applyAlignment="1">
      <alignment horizontal="center"/>
    </xf>
    <xf numFmtId="0" fontId="3" fillId="3" borderId="0" xfId="5" applyFill="1" applyAlignment="1">
      <alignment horizontal="center"/>
    </xf>
    <xf numFmtId="167" fontId="1" fillId="2" borderId="0" xfId="4" applyNumberFormat="1" applyFont="1" applyFill="1" applyBorder="1" applyAlignment="1">
      <alignment horizontal="left"/>
    </xf>
    <xf numFmtId="173" fontId="1" fillId="4" borderId="0" xfId="4" applyNumberFormat="1" applyFont="1" applyFill="1"/>
    <xf numFmtId="166" fontId="1" fillId="3" borderId="0" xfId="1" applyNumberFormat="1" applyFont="1" applyFill="1"/>
    <xf numFmtId="0" fontId="1" fillId="2" borderId="0" xfId="0" applyFont="1" applyFill="1" applyBorder="1" applyAlignment="1">
      <alignment wrapText="1"/>
    </xf>
    <xf numFmtId="168" fontId="0" fillId="0" borderId="0" xfId="0" applyNumberFormat="1"/>
    <xf numFmtId="175" fontId="3" fillId="3" borderId="0" xfId="5" applyNumberFormat="1" applyFill="1" applyAlignment="1">
      <alignment horizontal="center"/>
    </xf>
    <xf numFmtId="0" fontId="1" fillId="2" borderId="0" xfId="0" applyFont="1" applyFill="1" applyBorder="1"/>
    <xf numFmtId="0" fontId="1" fillId="5" borderId="0" xfId="5" applyFont="1" applyFill="1"/>
    <xf numFmtId="0" fontId="1" fillId="0" borderId="0" xfId="0" quotePrefix="1" applyFont="1"/>
    <xf numFmtId="37" fontId="0" fillId="0" borderId="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horizontal="right" wrapText="1"/>
    </xf>
    <xf numFmtId="0" fontId="0" fillId="0" borderId="10" xfId="0" applyFill="1" applyBorder="1" applyAlignment="1">
      <alignment horizontal="right" wrapText="1"/>
    </xf>
    <xf numFmtId="166" fontId="3" fillId="0" borderId="0" xfId="2" applyNumberFormat="1" applyFont="1" applyFill="1"/>
    <xf numFmtId="166" fontId="1" fillId="0" borderId="0" xfId="2" applyNumberFormat="1" applyFont="1" applyFill="1"/>
    <xf numFmtId="0" fontId="3" fillId="0" borderId="0" xfId="5" applyFill="1"/>
    <xf numFmtId="37" fontId="0" fillId="4" borderId="0" xfId="0" applyNumberFormat="1" applyFill="1" applyBorder="1" applyAlignment="1">
      <alignment horizontal="right"/>
    </xf>
    <xf numFmtId="0" fontId="0" fillId="4" borderId="0" xfId="0" applyFill="1" applyBorder="1" applyAlignment="1">
      <alignment horizontal="right" wrapText="1"/>
    </xf>
    <xf numFmtId="0" fontId="1" fillId="2" borderId="0" xfId="0" applyFont="1" applyFill="1" applyBorder="1" applyAlignment="1">
      <alignment horizontal="center"/>
    </xf>
    <xf numFmtId="3" fontId="2" fillId="0" borderId="19" xfId="5" applyNumberFormat="1" applyFont="1" applyFill="1" applyBorder="1" applyAlignment="1"/>
    <xf numFmtId="165" fontId="2" fillId="0" borderId="15" xfId="7" applyNumberFormat="1" applyFont="1" applyFill="1" applyBorder="1" applyAlignment="1">
      <alignment horizontal="right" indent="1"/>
    </xf>
    <xf numFmtId="3" fontId="2" fillId="0" borderId="16" xfId="4" applyNumberFormat="1" applyFont="1" applyFill="1" applyBorder="1" applyAlignment="1"/>
    <xf numFmtId="3" fontId="6" fillId="0" borderId="19" xfId="5" applyNumberFormat="1" applyFont="1" applyFill="1" applyBorder="1" applyAlignment="1"/>
    <xf numFmtId="3" fontId="2" fillId="0" borderId="22" xfId="4" applyNumberFormat="1" applyFont="1" applyFill="1" applyBorder="1" applyAlignment="1"/>
    <xf numFmtId="3" fontId="2" fillId="0" borderId="16" xfId="5" applyNumberFormat="1" applyFont="1" applyFill="1" applyBorder="1" applyAlignment="1"/>
    <xf numFmtId="37" fontId="0" fillId="4" borderId="0" xfId="0" applyNumberFormat="1" applyFill="1" applyBorder="1" applyAlignment="1"/>
    <xf numFmtId="167" fontId="1" fillId="4" borderId="0" xfId="3" applyNumberFormat="1" applyFill="1" applyAlignment="1">
      <alignment horizontal="right"/>
    </xf>
    <xf numFmtId="167" fontId="1" fillId="4" borderId="0" xfId="3" applyNumberFormat="1" applyFill="1" applyBorder="1" applyAlignment="1">
      <alignment horizontal="right"/>
    </xf>
    <xf numFmtId="37" fontId="3" fillId="4" borderId="0" xfId="5" applyNumberFormat="1" applyFill="1" applyBorder="1" applyAlignment="1">
      <alignment horizontal="right"/>
    </xf>
    <xf numFmtId="167" fontId="3" fillId="4" borderId="0" xfId="4" applyNumberFormat="1" applyFill="1" applyAlignment="1">
      <alignment horizontal="right"/>
    </xf>
    <xf numFmtId="164" fontId="3" fillId="4" borderId="0" xfId="5" applyNumberFormat="1" applyFill="1" applyBorder="1" applyAlignment="1">
      <alignment horizontal="right"/>
    </xf>
    <xf numFmtId="0" fontId="3" fillId="4" borderId="0" xfId="5" applyFill="1" applyAlignment="1">
      <alignment horizontal="right"/>
    </xf>
    <xf numFmtId="167" fontId="3" fillId="4" borderId="0" xfId="4" applyNumberFormat="1" applyFill="1" applyBorder="1" applyAlignment="1">
      <alignment horizontal="right"/>
    </xf>
    <xf numFmtId="0" fontId="3" fillId="4" borderId="0" xfId="5" applyFill="1" applyBorder="1" applyAlignment="1">
      <alignment horizontal="right"/>
    </xf>
    <xf numFmtId="0" fontId="3" fillId="4" borderId="0" xfId="5" applyFill="1" applyAlignment="1">
      <alignment horizontal="right" wrapText="1"/>
    </xf>
    <xf numFmtId="0" fontId="3" fillId="4" borderId="0" xfId="5" applyFill="1" applyBorder="1" applyAlignment="1">
      <alignment horizontal="right" wrapText="1"/>
    </xf>
    <xf numFmtId="0" fontId="1" fillId="3" borderId="0" xfId="0" applyFont="1" applyFill="1" applyAlignment="1">
      <alignment horizontal="center"/>
    </xf>
    <xf numFmtId="0" fontId="1" fillId="3" borderId="0" xfId="0" applyFont="1" applyFill="1"/>
    <xf numFmtId="167" fontId="1" fillId="4" borderId="10" xfId="3" applyNumberFormat="1" applyFill="1" applyBorder="1"/>
    <xf numFmtId="167" fontId="0" fillId="6" borderId="0" xfId="3" applyNumberFormat="1" applyFont="1" applyFill="1"/>
    <xf numFmtId="164" fontId="0" fillId="4" borderId="0" xfId="0" applyNumberFormat="1" applyFill="1" applyBorder="1" applyAlignment="1">
      <alignment horizontal="right" indent="2"/>
    </xf>
    <xf numFmtId="37" fontId="3" fillId="4" borderId="0" xfId="5" applyNumberFormat="1" applyFill="1" applyBorder="1" applyAlignment="1"/>
    <xf numFmtId="0" fontId="3" fillId="4" borderId="0" xfId="5" applyFill="1" applyBorder="1"/>
    <xf numFmtId="0" fontId="1" fillId="2" borderId="0" xfId="5" applyFont="1" applyFill="1" applyBorder="1"/>
    <xf numFmtId="167" fontId="3" fillId="4" borderId="0" xfId="4" applyNumberFormat="1" applyFill="1"/>
    <xf numFmtId="166" fontId="0" fillId="4" borderId="0" xfId="1" applyNumberFormat="1" applyFont="1" applyFill="1"/>
    <xf numFmtId="169" fontId="0" fillId="4" borderId="0" xfId="0" applyNumberFormat="1" applyFill="1"/>
    <xf numFmtId="166" fontId="3" fillId="4" borderId="0" xfId="1" applyNumberFormat="1" applyFont="1" applyFill="1"/>
    <xf numFmtId="10" fontId="3" fillId="4" borderId="0" xfId="6" applyNumberFormat="1" applyFont="1" applyFill="1" applyBorder="1" applyAlignment="1">
      <alignment horizontal="center"/>
    </xf>
    <xf numFmtId="0" fontId="1" fillId="5" borderId="0" xfId="0" applyFont="1" applyFill="1"/>
    <xf numFmtId="0" fontId="1" fillId="3" borderId="0" xfId="5" applyFont="1" applyFill="1"/>
    <xf numFmtId="176" fontId="1" fillId="3" borderId="0" xfId="6" quotePrefix="1" applyNumberFormat="1" applyFont="1" applyFill="1"/>
    <xf numFmtId="177" fontId="3" fillId="5" borderId="0" xfId="6" applyNumberFormat="1" applyFont="1" applyFill="1"/>
    <xf numFmtId="42" fontId="3" fillId="4" borderId="0" xfId="5" applyNumberFormat="1" applyFill="1" applyAlignment="1">
      <alignment horizontal="justify" vertical="top" wrapText="1"/>
    </xf>
    <xf numFmtId="42" fontId="3" fillId="4" borderId="0" xfId="5" applyNumberFormat="1" applyFill="1" applyAlignment="1">
      <alignment vertical="top" wrapText="1"/>
    </xf>
    <xf numFmtId="42" fontId="3" fillId="4" borderId="23" xfId="5" applyNumberFormat="1" applyFill="1" applyBorder="1" applyAlignment="1">
      <alignment vertical="top" wrapText="1"/>
    </xf>
    <xf numFmtId="166" fontId="3" fillId="3" borderId="0" xfId="5" applyNumberFormat="1" applyFill="1"/>
    <xf numFmtId="0" fontId="1" fillId="2" borderId="0" xfId="5" applyFont="1" applyFill="1"/>
    <xf numFmtId="0" fontId="2" fillId="0" borderId="17" xfId="5" applyFont="1" applyFill="1" applyBorder="1" applyAlignment="1">
      <alignment horizontal="left"/>
    </xf>
    <xf numFmtId="178" fontId="3" fillId="3" borderId="0" xfId="6" applyNumberFormat="1" applyFont="1" applyFill="1"/>
    <xf numFmtId="0" fontId="5" fillId="2" borderId="0" xfId="0" applyFont="1" applyFill="1" applyAlignment="1">
      <alignment horizontal="center"/>
    </xf>
    <xf numFmtId="0" fontId="4" fillId="2" borderId="0" xfId="0" applyFont="1" applyFill="1" applyBorder="1" applyAlignment="1">
      <alignment horizontal="center"/>
    </xf>
    <xf numFmtId="0" fontId="0" fillId="2" borderId="0" xfId="0" applyFill="1" applyAlignment="1">
      <alignment horizontal="justify" vertical="top" wrapText="1"/>
    </xf>
    <xf numFmtId="0" fontId="0" fillId="2" borderId="0" xfId="0" applyFill="1" applyBorder="1" applyAlignment="1">
      <alignment wrapText="1"/>
    </xf>
    <xf numFmtId="0" fontId="0" fillId="0" borderId="0" xfId="0" applyAlignment="1">
      <alignment wrapText="1"/>
    </xf>
    <xf numFmtId="0" fontId="0" fillId="4" borderId="0" xfId="0" applyFill="1" applyBorder="1" applyAlignment="1">
      <alignment horizontal="center"/>
    </xf>
    <xf numFmtId="0" fontId="0" fillId="4" borderId="0" xfId="0" quotePrefix="1" applyFill="1" applyAlignment="1">
      <alignment horizontal="left" wrapText="1"/>
    </xf>
    <xf numFmtId="0" fontId="0" fillId="4" borderId="0" xfId="0" applyFill="1" applyAlignment="1">
      <alignment horizontal="justify" wrapText="1"/>
    </xf>
    <xf numFmtId="0" fontId="4" fillId="4" borderId="0" xfId="0" applyFont="1" applyFill="1" applyBorder="1" applyAlignment="1">
      <alignment horizontal="center"/>
    </xf>
    <xf numFmtId="0" fontId="0" fillId="0" borderId="0" xfId="0" applyFill="1" applyAlignment="1">
      <alignment horizontal="justify" wrapText="1"/>
    </xf>
    <xf numFmtId="0" fontId="0" fillId="0" borderId="0" xfId="0" applyAlignment="1">
      <alignment horizontal="justify" vertical="top" wrapText="1"/>
    </xf>
    <xf numFmtId="0" fontId="3" fillId="4" borderId="0" xfId="0" quotePrefix="1" applyFont="1" applyFill="1" applyAlignment="1">
      <alignment horizontal="left" wrapText="1"/>
    </xf>
    <xf numFmtId="0" fontId="0" fillId="2" borderId="0" xfId="0" applyFill="1" applyAlignment="1">
      <alignment horizontal="justify" wrapText="1"/>
    </xf>
    <xf numFmtId="0" fontId="0" fillId="0" borderId="0" xfId="0" applyAlignment="1">
      <alignment horizontal="justify" wrapText="1"/>
    </xf>
    <xf numFmtId="0" fontId="1" fillId="0" borderId="0" xfId="5" quotePrefix="1" applyFont="1" applyFill="1" applyAlignment="1">
      <alignment horizontal="left" vertical="top" wrapText="1"/>
    </xf>
    <xf numFmtId="0" fontId="3" fillId="0" borderId="0" xfId="5" applyFill="1" applyAlignment="1">
      <alignment horizontal="left" vertical="top" wrapText="1"/>
    </xf>
    <xf numFmtId="0" fontId="4" fillId="2" borderId="0" xfId="5" applyFont="1" applyFill="1" applyBorder="1" applyAlignment="1">
      <alignment horizontal="center"/>
    </xf>
    <xf numFmtId="0" fontId="4" fillId="4" borderId="0" xfId="5" applyFont="1" applyFill="1" applyBorder="1" applyAlignment="1">
      <alignment horizontal="center"/>
    </xf>
    <xf numFmtId="0" fontId="3" fillId="4" borderId="0" xfId="5" applyFill="1" applyBorder="1" applyAlignment="1">
      <alignment horizontal="center"/>
    </xf>
    <xf numFmtId="0" fontId="3" fillId="3" borderId="24" xfId="5" applyFill="1" applyBorder="1" applyAlignment="1">
      <alignment horizontal="center"/>
    </xf>
    <xf numFmtId="0" fontId="3" fillId="2" borderId="0" xfId="5" applyFill="1" applyBorder="1" applyAlignment="1">
      <alignment vertical="center"/>
    </xf>
    <xf numFmtId="0" fontId="3" fillId="0" borderId="0" xfId="5" applyAlignment="1">
      <alignment vertical="center"/>
    </xf>
    <xf numFmtId="0" fontId="3" fillId="3" borderId="0" xfId="5" applyFill="1" applyAlignment="1">
      <alignment horizontal="center"/>
    </xf>
  </cellXfs>
  <cellStyles count="8">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6" sqref="A6"/>
    </sheetView>
  </sheetViews>
  <sheetFormatPr defaultRowHeight="12.75" x14ac:dyDescent="0.2"/>
  <cols>
    <col min="1" max="1" width="19.140625" customWidth="1"/>
    <col min="2" max="2" width="11.7109375" customWidth="1"/>
  </cols>
  <sheetData>
    <row r="1" spans="1:1" x14ac:dyDescent="0.2">
      <c r="A1" s="221" t="s">
        <v>147</v>
      </c>
    </row>
    <row r="2" spans="1:1" x14ac:dyDescent="0.2">
      <c r="A2" s="221" t="s">
        <v>148</v>
      </c>
    </row>
    <row r="3" spans="1:1" x14ac:dyDescent="0.2">
      <c r="A3">
        <v>2019</v>
      </c>
    </row>
    <row r="5" spans="1:1" x14ac:dyDescent="0.2">
      <c r="A5" s="217">
        <v>43466</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B1:P60"/>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4" width="9.140625" style="2"/>
    <col min="15" max="15" width="17.5703125" style="2" bestFit="1" customWidth="1"/>
    <col min="16"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53</v>
      </c>
      <c r="D3" s="4"/>
      <c r="E3" s="4"/>
      <c r="F3" s="4"/>
      <c r="G3" s="4"/>
      <c r="H3" s="4"/>
      <c r="I3" s="4"/>
      <c r="J3" s="4"/>
      <c r="K3" s="4"/>
      <c r="L3" s="12"/>
    </row>
    <row r="4" spans="2:12" ht="15" customHeight="1" x14ac:dyDescent="0.2">
      <c r="B4" s="11"/>
      <c r="C4" s="4" t="s">
        <v>51</v>
      </c>
      <c r="D4" s="4"/>
      <c r="E4" s="4"/>
      <c r="F4" s="4"/>
      <c r="G4" s="4"/>
      <c r="H4" s="4"/>
      <c r="I4" s="4"/>
      <c r="J4" s="4"/>
      <c r="K4" s="4"/>
      <c r="L4" s="12"/>
    </row>
    <row r="5" spans="2:12" ht="20.25" customHeight="1" x14ac:dyDescent="0.2">
      <c r="B5" s="11"/>
      <c r="C5" s="4"/>
      <c r="D5" s="4"/>
      <c r="E5" s="4"/>
      <c r="F5" s="4"/>
      <c r="G5" s="4"/>
      <c r="H5" s="4"/>
      <c r="I5" s="4"/>
      <c r="J5" s="4"/>
      <c r="K5" s="4"/>
      <c r="L5" s="12"/>
    </row>
    <row r="6" spans="2:12" ht="20.25" customHeight="1" x14ac:dyDescent="0.2">
      <c r="B6" s="11"/>
      <c r="C6" s="4"/>
      <c r="D6" s="4"/>
      <c r="E6" s="4"/>
      <c r="F6" s="4"/>
      <c r="G6" s="4"/>
      <c r="H6" s="4"/>
      <c r="I6" s="4"/>
      <c r="J6" s="4"/>
      <c r="K6" s="4"/>
      <c r="L6" s="12"/>
    </row>
    <row r="7" spans="2:12" ht="18.75" customHeight="1" x14ac:dyDescent="0.2">
      <c r="B7" s="11"/>
      <c r="C7" s="274" t="s">
        <v>50</v>
      </c>
      <c r="D7" s="274"/>
      <c r="E7" s="274"/>
      <c r="F7" s="274"/>
      <c r="G7" s="274"/>
      <c r="H7" s="274"/>
      <c r="I7" s="274"/>
      <c r="J7" s="274"/>
      <c r="K7" s="274"/>
      <c r="L7" s="12"/>
    </row>
    <row r="8" spans="2:12" ht="18.75" customHeight="1" x14ac:dyDescent="0.2">
      <c r="B8" s="11"/>
      <c r="C8" s="274" t="str">
        <f>Summary!C8</f>
        <v>12-Month Period Beginning January 1, 2019</v>
      </c>
      <c r="D8" s="274"/>
      <c r="E8" s="274"/>
      <c r="F8" s="274"/>
      <c r="G8" s="274"/>
      <c r="H8" s="274"/>
      <c r="I8" s="274"/>
      <c r="J8" s="274"/>
      <c r="K8" s="274"/>
      <c r="L8" s="12"/>
    </row>
    <row r="9" spans="2:12" ht="26.25" customHeight="1" x14ac:dyDescent="0.2">
      <c r="B9" s="11"/>
      <c r="C9" s="274"/>
      <c r="D9" s="274"/>
      <c r="E9" s="274"/>
      <c r="F9" s="274"/>
      <c r="G9" s="274"/>
      <c r="H9" s="274"/>
      <c r="I9" s="274"/>
      <c r="J9" s="274"/>
      <c r="K9" s="274"/>
      <c r="L9" s="12"/>
    </row>
    <row r="10" spans="2:12" ht="15" customHeight="1" x14ac:dyDescent="0.2">
      <c r="B10" s="11"/>
      <c r="C10" s="1"/>
      <c r="D10" s="5"/>
      <c r="E10" s="5"/>
      <c r="F10" s="5"/>
      <c r="G10" s="5"/>
      <c r="H10" s="5"/>
      <c r="I10" s="5"/>
      <c r="J10" s="5"/>
      <c r="K10" s="5"/>
      <c r="L10" s="12"/>
    </row>
    <row r="11" spans="2:12" ht="15" customHeight="1" x14ac:dyDescent="0.2">
      <c r="B11" s="11"/>
      <c r="C11" s="37" t="s">
        <v>35</v>
      </c>
      <c r="D11" s="33"/>
      <c r="E11" s="5" t="s">
        <v>36</v>
      </c>
      <c r="F11" s="39"/>
      <c r="G11" s="5" t="s">
        <v>38</v>
      </c>
      <c r="H11" s="39"/>
      <c r="I11" s="85" t="s">
        <v>60</v>
      </c>
      <c r="J11" s="39"/>
      <c r="K11" s="18" t="s">
        <v>54</v>
      </c>
      <c r="L11" s="12"/>
    </row>
    <row r="12" spans="2:12" ht="15" customHeight="1" x14ac:dyDescent="0.2">
      <c r="B12" s="11"/>
      <c r="C12" s="38" t="s">
        <v>18</v>
      </c>
      <c r="D12" s="34"/>
      <c r="E12" s="5" t="s">
        <v>37</v>
      </c>
      <c r="F12" s="37"/>
      <c r="G12" s="5" t="s">
        <v>37</v>
      </c>
      <c r="H12" s="37"/>
      <c r="I12" s="85" t="s">
        <v>61</v>
      </c>
      <c r="J12" s="37"/>
      <c r="K12" s="231" t="s">
        <v>149</v>
      </c>
      <c r="L12" s="12"/>
    </row>
    <row r="13" spans="2:12" ht="18" customHeight="1" x14ac:dyDescent="0.2">
      <c r="B13" s="11"/>
      <c r="C13" s="6"/>
      <c r="D13" s="34"/>
      <c r="E13" s="85" t="s">
        <v>104</v>
      </c>
      <c r="F13" s="49"/>
      <c r="G13" s="5" t="s">
        <v>2</v>
      </c>
      <c r="H13" s="49"/>
      <c r="I13" s="85" t="s">
        <v>58</v>
      </c>
      <c r="J13" s="49"/>
      <c r="K13" s="231" t="s">
        <v>155</v>
      </c>
      <c r="L13" s="12"/>
    </row>
    <row r="14" spans="2:12" ht="7.5" customHeight="1" x14ac:dyDescent="0.2">
      <c r="B14" s="11"/>
      <c r="C14" s="20"/>
      <c r="D14" s="35"/>
      <c r="E14" s="22"/>
      <c r="F14" s="22"/>
      <c r="G14" s="22"/>
      <c r="H14" s="22"/>
      <c r="I14" s="22"/>
      <c r="J14" s="22"/>
      <c r="K14" s="22"/>
      <c r="L14" s="12"/>
    </row>
    <row r="15" spans="2:12" ht="13.5" customHeight="1" x14ac:dyDescent="0.2">
      <c r="B15" s="11"/>
      <c r="C15" s="34"/>
      <c r="D15" s="34"/>
      <c r="E15" s="34"/>
      <c r="F15" s="34"/>
      <c r="G15" s="34"/>
      <c r="H15" s="34"/>
      <c r="I15" s="34"/>
      <c r="J15" s="34"/>
      <c r="K15" s="34"/>
      <c r="L15" s="12"/>
    </row>
    <row r="16" spans="2:12" ht="13.5" customHeight="1" x14ac:dyDescent="0.2">
      <c r="B16" s="11"/>
      <c r="C16" s="50">
        <f>Variables!A5</f>
        <v>43466</v>
      </c>
      <c r="D16" s="33"/>
      <c r="E16" s="229">
        <f>'DCR3'!E16</f>
        <v>668473905</v>
      </c>
      <c r="F16" s="88"/>
      <c r="G16" s="229">
        <f>'DCR3'!G16</f>
        <v>157960368</v>
      </c>
      <c r="H16" s="86"/>
      <c r="I16" s="229">
        <f>'DCR3'!I16</f>
        <v>14512887</v>
      </c>
      <c r="J16" s="88"/>
      <c r="K16" s="229">
        <f>'DCR3'!K16</f>
        <v>396094786</v>
      </c>
      <c r="L16" s="12"/>
    </row>
    <row r="17" spans="2:12" ht="13.5" customHeight="1" x14ac:dyDescent="0.2">
      <c r="B17" s="11"/>
      <c r="C17" s="1"/>
      <c r="D17" s="34"/>
      <c r="E17" s="89"/>
      <c r="F17" s="88"/>
      <c r="G17" s="89"/>
      <c r="H17" s="86"/>
      <c r="I17" s="89"/>
      <c r="J17" s="88"/>
      <c r="K17" s="89"/>
      <c r="L17" s="12"/>
    </row>
    <row r="18" spans="2:12" ht="13.5" customHeight="1" x14ac:dyDescent="0.2">
      <c r="B18" s="11"/>
      <c r="C18" s="50">
        <f>C16+31</f>
        <v>43497</v>
      </c>
      <c r="D18" s="1"/>
      <c r="E18" s="229">
        <f>'DCR3'!E18</f>
        <v>670927419</v>
      </c>
      <c r="F18" s="88"/>
      <c r="G18" s="229">
        <f>'DCR3'!G18</f>
        <v>157720453</v>
      </c>
      <c r="H18" s="86"/>
      <c r="I18" s="229">
        <f>'DCR3'!I18</f>
        <v>13737736</v>
      </c>
      <c r="J18" s="88"/>
      <c r="K18" s="229">
        <f>'DCR3'!K18</f>
        <v>380495964</v>
      </c>
      <c r="L18" s="12"/>
    </row>
    <row r="19" spans="2:12" ht="13.5" customHeight="1" x14ac:dyDescent="0.2">
      <c r="B19" s="11"/>
      <c r="C19" s="1"/>
      <c r="D19" s="34"/>
      <c r="E19" s="89"/>
      <c r="F19" s="88"/>
      <c r="G19" s="89"/>
      <c r="H19" s="86"/>
      <c r="I19" s="89"/>
      <c r="J19" s="88"/>
      <c r="K19" s="89"/>
      <c r="L19" s="12"/>
    </row>
    <row r="20" spans="2:12" ht="13.5" customHeight="1" x14ac:dyDescent="0.2">
      <c r="B20" s="11"/>
      <c r="C20" s="50">
        <f>C18+31</f>
        <v>43528</v>
      </c>
      <c r="D20" s="1"/>
      <c r="E20" s="229">
        <f>'DCR3'!E20</f>
        <v>567763494</v>
      </c>
      <c r="F20" s="88"/>
      <c r="G20" s="229">
        <f>'DCR3'!G20</f>
        <v>144873043</v>
      </c>
      <c r="H20" s="86"/>
      <c r="I20" s="229">
        <f>'DCR3'!I20</f>
        <v>12752294</v>
      </c>
      <c r="J20" s="88"/>
      <c r="K20" s="229">
        <f>'DCR3'!K20</f>
        <v>376953209</v>
      </c>
      <c r="L20" s="12"/>
    </row>
    <row r="21" spans="2:12" ht="13.5" customHeight="1" x14ac:dyDescent="0.2">
      <c r="B21" s="11"/>
      <c r="C21" s="1"/>
      <c r="D21" s="34"/>
      <c r="E21" s="89"/>
      <c r="F21" s="88"/>
      <c r="G21" s="89"/>
      <c r="H21" s="86"/>
      <c r="I21" s="89"/>
      <c r="J21" s="88"/>
      <c r="K21" s="89"/>
      <c r="L21" s="12"/>
    </row>
    <row r="22" spans="2:12" ht="13.5" customHeight="1" x14ac:dyDescent="0.2">
      <c r="B22" s="11"/>
      <c r="C22" s="50">
        <f>C20+31</f>
        <v>43559</v>
      </c>
      <c r="D22" s="1"/>
      <c r="E22" s="229">
        <f>'DCR3'!E22</f>
        <v>413063031</v>
      </c>
      <c r="F22" s="88"/>
      <c r="G22" s="229">
        <f>'DCR3'!G22</f>
        <v>124231119</v>
      </c>
      <c r="H22" s="86"/>
      <c r="I22" s="229">
        <f>'DCR3'!I22</f>
        <v>11251809</v>
      </c>
      <c r="J22" s="88"/>
      <c r="K22" s="229">
        <f>'DCR3'!K22</f>
        <v>371537008</v>
      </c>
      <c r="L22" s="12"/>
    </row>
    <row r="23" spans="2:12" ht="13.5" customHeight="1" x14ac:dyDescent="0.2">
      <c r="B23" s="11"/>
      <c r="C23" s="1"/>
      <c r="D23" s="34"/>
      <c r="E23" s="89"/>
      <c r="F23" s="90"/>
      <c r="G23" s="89"/>
      <c r="H23" s="86"/>
      <c r="I23" s="89"/>
      <c r="J23" s="90"/>
      <c r="K23" s="89"/>
      <c r="L23" s="12"/>
    </row>
    <row r="24" spans="2:12" ht="13.5" customHeight="1" x14ac:dyDescent="0.2">
      <c r="B24" s="11"/>
      <c r="C24" s="50">
        <f>C22+31</f>
        <v>43590</v>
      </c>
      <c r="D24" s="34"/>
      <c r="E24" s="229">
        <f>'DCR3'!E24</f>
        <v>340729390</v>
      </c>
      <c r="F24" s="88"/>
      <c r="G24" s="229">
        <f>'DCR3'!G24</f>
        <v>121225830</v>
      </c>
      <c r="H24" s="86"/>
      <c r="I24" s="229">
        <f>'DCR3'!I24</f>
        <v>10382429</v>
      </c>
      <c r="J24" s="88"/>
      <c r="K24" s="229">
        <f>'DCR3'!K24</f>
        <v>378743693</v>
      </c>
      <c r="L24" s="12"/>
    </row>
    <row r="25" spans="2:12" ht="13.5" customHeight="1" x14ac:dyDescent="0.2">
      <c r="B25" s="11"/>
      <c r="C25" s="1"/>
      <c r="D25" s="33"/>
      <c r="E25" s="89"/>
      <c r="F25" s="89"/>
      <c r="G25" s="89"/>
      <c r="H25" s="86"/>
      <c r="I25" s="89"/>
      <c r="J25" s="89"/>
      <c r="K25" s="89"/>
      <c r="L25" s="12"/>
    </row>
    <row r="26" spans="2:12" ht="13.5" customHeight="1" x14ac:dyDescent="0.2">
      <c r="B26" s="11"/>
      <c r="C26" s="50">
        <f>C24+31</f>
        <v>43621</v>
      </c>
      <c r="D26" s="33"/>
      <c r="E26" s="229">
        <f>'DCR3'!E26</f>
        <v>425135312</v>
      </c>
      <c r="F26" s="88"/>
      <c r="G26" s="229">
        <f>'DCR3'!G26</f>
        <v>142680985</v>
      </c>
      <c r="H26" s="86"/>
      <c r="I26" s="229">
        <f>'DCR3'!I26</f>
        <v>9940758</v>
      </c>
      <c r="J26" s="88"/>
      <c r="K26" s="229">
        <f>'DCR3'!K26</f>
        <v>417789854</v>
      </c>
      <c r="L26" s="12"/>
    </row>
    <row r="27" spans="2:12" ht="13.5" customHeight="1" x14ac:dyDescent="0.2">
      <c r="B27" s="11"/>
      <c r="C27" s="1"/>
      <c r="D27" s="33"/>
      <c r="E27" s="89"/>
      <c r="F27" s="89"/>
      <c r="G27" s="89"/>
      <c r="H27" s="86"/>
      <c r="I27" s="89"/>
      <c r="J27" s="89"/>
      <c r="K27" s="89"/>
      <c r="L27" s="12"/>
    </row>
    <row r="28" spans="2:12" ht="13.5" customHeight="1" x14ac:dyDescent="0.2">
      <c r="B28" s="11"/>
      <c r="C28" s="50">
        <f>C26+31</f>
        <v>43652</v>
      </c>
      <c r="D28" s="33"/>
      <c r="E28" s="229">
        <f>'DCR3'!E28</f>
        <v>524412782</v>
      </c>
      <c r="F28" s="88"/>
      <c r="G28" s="229">
        <f>'DCR3'!G28</f>
        <v>159373224</v>
      </c>
      <c r="H28" s="86"/>
      <c r="I28" s="229">
        <f>'DCR3'!I28</f>
        <v>8782146</v>
      </c>
      <c r="J28" s="88"/>
      <c r="K28" s="229">
        <f>'DCR3'!K28</f>
        <v>435467117</v>
      </c>
      <c r="L28" s="12"/>
    </row>
    <row r="29" spans="2:12" ht="13.5" customHeight="1" x14ac:dyDescent="0.2">
      <c r="B29" s="11"/>
      <c r="C29" s="1"/>
      <c r="D29" s="33"/>
      <c r="E29" s="89"/>
      <c r="F29" s="89"/>
      <c r="G29" s="89"/>
      <c r="H29" s="86"/>
      <c r="I29" s="89"/>
      <c r="J29" s="89"/>
      <c r="K29" s="89"/>
      <c r="L29" s="12"/>
    </row>
    <row r="30" spans="2:12" ht="13.5" customHeight="1" x14ac:dyDescent="0.2">
      <c r="B30" s="11"/>
      <c r="C30" s="50">
        <f>C28+31</f>
        <v>43683</v>
      </c>
      <c r="D30" s="33"/>
      <c r="E30" s="229">
        <f>'DCR3'!E30</f>
        <v>541273797</v>
      </c>
      <c r="F30" s="88"/>
      <c r="G30" s="229">
        <f>'DCR3'!G30</f>
        <v>163191888</v>
      </c>
      <c r="H30" s="86"/>
      <c r="I30" s="229">
        <f>'DCR3'!I30</f>
        <v>9873302</v>
      </c>
      <c r="J30" s="88"/>
      <c r="K30" s="229">
        <f>'DCR3'!K30</f>
        <v>447182099</v>
      </c>
      <c r="L30" s="12"/>
    </row>
    <row r="31" spans="2:12" ht="13.5" customHeight="1" x14ac:dyDescent="0.2">
      <c r="B31" s="11"/>
      <c r="C31" s="1"/>
      <c r="D31" s="33"/>
      <c r="E31" s="89"/>
      <c r="F31" s="89"/>
      <c r="G31" s="89"/>
      <c r="H31" s="86"/>
      <c r="I31" s="89"/>
      <c r="J31" s="89"/>
      <c r="K31" s="89"/>
      <c r="L31" s="12"/>
    </row>
    <row r="32" spans="2:12" ht="13.5" customHeight="1" x14ac:dyDescent="0.2">
      <c r="B32" s="11"/>
      <c r="C32" s="50">
        <f>C30+31</f>
        <v>43714</v>
      </c>
      <c r="D32" s="29"/>
      <c r="E32" s="229">
        <f>'DCR3'!E32</f>
        <v>493345705</v>
      </c>
      <c r="F32" s="88"/>
      <c r="G32" s="229">
        <f>'DCR3'!G32</f>
        <v>158856519</v>
      </c>
      <c r="H32" s="86"/>
      <c r="I32" s="229">
        <f>'DCR3'!I32</f>
        <v>12950116</v>
      </c>
      <c r="J32" s="88"/>
      <c r="K32" s="229">
        <f>'DCR3'!K32</f>
        <v>448694137</v>
      </c>
      <c r="L32" s="12"/>
    </row>
    <row r="33" spans="2:16" ht="13.5" customHeight="1" x14ac:dyDescent="0.2">
      <c r="B33" s="11"/>
      <c r="C33" s="1"/>
      <c r="D33" s="29"/>
      <c r="E33" s="89"/>
      <c r="F33" s="91"/>
      <c r="G33" s="89"/>
      <c r="H33" s="86"/>
      <c r="I33" s="89"/>
      <c r="J33" s="91"/>
      <c r="K33" s="89"/>
      <c r="L33" s="12"/>
    </row>
    <row r="34" spans="2:16" ht="13.5" customHeight="1" x14ac:dyDescent="0.2">
      <c r="B34" s="11"/>
      <c r="C34" s="50">
        <f>C32+31</f>
        <v>43745</v>
      </c>
      <c r="D34" s="29"/>
      <c r="E34" s="229">
        <f>'DCR3'!E34</f>
        <v>364959387</v>
      </c>
      <c r="F34" s="88"/>
      <c r="G34" s="229">
        <f>'DCR3'!G34</f>
        <v>134061937</v>
      </c>
      <c r="H34" s="86"/>
      <c r="I34" s="229">
        <f>'DCR3'!I34</f>
        <v>11050359</v>
      </c>
      <c r="J34" s="88"/>
      <c r="K34" s="229">
        <f>'DCR3'!K34</f>
        <v>392760718</v>
      </c>
      <c r="L34" s="12"/>
      <c r="O34" s="2" t="s">
        <v>139</v>
      </c>
      <c r="P34" s="252">
        <v>0</v>
      </c>
    </row>
    <row r="35" spans="2:16" ht="13.5" customHeight="1" x14ac:dyDescent="0.2">
      <c r="B35" s="11"/>
      <c r="C35" s="1"/>
      <c r="D35" s="33"/>
      <c r="E35" s="89"/>
      <c r="F35" s="89"/>
      <c r="G35" s="89"/>
      <c r="H35" s="86"/>
      <c r="I35" s="89"/>
      <c r="J35" s="89"/>
      <c r="K35" s="89"/>
      <c r="L35" s="12"/>
      <c r="O35" s="2" t="s">
        <v>1</v>
      </c>
      <c r="P35" s="252">
        <v>0</v>
      </c>
    </row>
    <row r="36" spans="2:16" ht="13.5" customHeight="1" x14ac:dyDescent="0.2">
      <c r="B36" s="11"/>
      <c r="C36" s="50">
        <f>C34+31</f>
        <v>43776</v>
      </c>
      <c r="D36" s="29"/>
      <c r="E36" s="229">
        <f>'DCR3'!E36</f>
        <v>378241657</v>
      </c>
      <c r="F36" s="88"/>
      <c r="G36" s="229">
        <f>'DCR3'!G36</f>
        <v>124771424</v>
      </c>
      <c r="H36" s="86"/>
      <c r="I36" s="229">
        <f>'DCR3'!I36</f>
        <v>10203664</v>
      </c>
      <c r="J36" s="88"/>
      <c r="K36" s="229">
        <f>'DCR3'!K36</f>
        <v>372188872</v>
      </c>
      <c r="L36" s="12"/>
      <c r="O36" s="2" t="s">
        <v>59</v>
      </c>
      <c r="P36" s="252">
        <v>0</v>
      </c>
    </row>
    <row r="37" spans="2:16" ht="13.5" customHeight="1" x14ac:dyDescent="0.2">
      <c r="B37" s="11"/>
      <c r="C37" s="1"/>
      <c r="D37" s="29"/>
      <c r="E37" s="89"/>
      <c r="F37" s="91"/>
      <c r="G37" s="89"/>
      <c r="H37" s="86"/>
      <c r="I37" s="89"/>
      <c r="J37" s="91"/>
      <c r="K37" s="89"/>
      <c r="L37" s="12"/>
      <c r="O37" s="250" t="s">
        <v>152</v>
      </c>
      <c r="P37" s="252">
        <v>0</v>
      </c>
    </row>
    <row r="38" spans="2:16" ht="13.5" customHeight="1" x14ac:dyDescent="0.2">
      <c r="B38" s="11"/>
      <c r="C38" s="50">
        <f>C36+31</f>
        <v>43807</v>
      </c>
      <c r="D38" s="29"/>
      <c r="E38" s="229">
        <f>'DCR3'!E38</f>
        <v>549673857</v>
      </c>
      <c r="F38" s="88"/>
      <c r="G38" s="229">
        <f>'DCR3'!G38</f>
        <v>142899253</v>
      </c>
      <c r="H38" s="86"/>
      <c r="I38" s="229">
        <f>'DCR3'!I38</f>
        <v>13659470</v>
      </c>
      <c r="J38" s="88"/>
      <c r="K38" s="229">
        <f>'DCR3'!K38</f>
        <v>385334455</v>
      </c>
      <c r="L38" s="12"/>
    </row>
    <row r="39" spans="2:16" ht="9.75" customHeight="1" x14ac:dyDescent="0.2">
      <c r="B39" s="11"/>
      <c r="C39" s="50"/>
      <c r="D39" s="29"/>
      <c r="E39" s="19"/>
      <c r="F39" s="54"/>
      <c r="G39" s="19"/>
      <c r="H39" s="54"/>
      <c r="I39" s="19"/>
      <c r="J39" s="54"/>
      <c r="K39" s="19"/>
      <c r="L39" s="12"/>
    </row>
    <row r="40" spans="2:16" ht="9.75" customHeight="1" x14ac:dyDescent="0.2">
      <c r="B40" s="11"/>
      <c r="C40" s="51"/>
      <c r="D40" s="51"/>
      <c r="E40" s="55"/>
      <c r="F40" s="56"/>
      <c r="G40" s="55"/>
      <c r="H40" s="56"/>
      <c r="I40" s="55"/>
      <c r="J40" s="56"/>
      <c r="K40" s="55"/>
      <c r="L40" s="12"/>
    </row>
    <row r="41" spans="2:16" ht="13.5" customHeight="1" x14ac:dyDescent="0.2">
      <c r="B41" s="11"/>
      <c r="C41" s="52" t="s">
        <v>17</v>
      </c>
      <c r="D41" s="52"/>
      <c r="E41" s="229">
        <f>SUM(E16:E38)</f>
        <v>5937999736</v>
      </c>
      <c r="F41" s="230"/>
      <c r="G41" s="229">
        <f>SUM(G16:G38)</f>
        <v>1731846043</v>
      </c>
      <c r="H41" s="230"/>
      <c r="I41" s="229">
        <f>SUM(I16:I38)</f>
        <v>139096970</v>
      </c>
      <c r="J41" s="230"/>
      <c r="K41" s="229">
        <f>SUM(K16:K38)</f>
        <v>4803241912</v>
      </c>
      <c r="L41" s="12"/>
    </row>
    <row r="42" spans="2:16" ht="7.5" customHeight="1" x14ac:dyDescent="0.2">
      <c r="B42" s="11"/>
      <c r="C42" s="35"/>
      <c r="D42" s="35"/>
      <c r="E42" s="35"/>
      <c r="F42" s="35"/>
      <c r="G42" s="35"/>
      <c r="H42" s="35"/>
      <c r="I42" s="35"/>
      <c r="J42" s="35"/>
      <c r="K42" s="35"/>
      <c r="L42" s="12"/>
    </row>
    <row r="43" spans="2:16" ht="13.5" customHeight="1" x14ac:dyDescent="0.2">
      <c r="B43" s="11"/>
      <c r="C43" s="30"/>
      <c r="D43" s="36"/>
      <c r="E43" s="36"/>
      <c r="F43" s="36"/>
      <c r="G43" s="36"/>
      <c r="H43" s="36"/>
      <c r="I43" s="36"/>
      <c r="J43" s="36"/>
      <c r="K43" s="36"/>
      <c r="L43" s="12"/>
      <c r="N43" s="83"/>
    </row>
    <row r="44" spans="2:16" ht="13.5" customHeight="1" x14ac:dyDescent="0.2">
      <c r="B44" s="11"/>
      <c r="C44" s="36" t="s">
        <v>55</v>
      </c>
      <c r="D44" s="36"/>
      <c r="E44" s="200">
        <f>P34</f>
        <v>0</v>
      </c>
      <c r="F44" s="200"/>
      <c r="G44" s="200">
        <f>P35</f>
        <v>0</v>
      </c>
      <c r="H44" s="200"/>
      <c r="I44" s="200">
        <f>P36</f>
        <v>0</v>
      </c>
      <c r="J44" s="200"/>
      <c r="K44" s="200">
        <f>P37</f>
        <v>0</v>
      </c>
      <c r="L44" s="12"/>
      <c r="N44" s="250"/>
    </row>
    <row r="45" spans="2:16" ht="13.5" customHeight="1" x14ac:dyDescent="0.2">
      <c r="B45" s="11"/>
      <c r="C45" s="34"/>
      <c r="D45" s="34"/>
      <c r="E45" s="34"/>
      <c r="F45" s="34"/>
      <c r="G45" s="34"/>
      <c r="H45" s="34"/>
      <c r="I45" s="34"/>
      <c r="J45" s="34"/>
      <c r="K45" s="34"/>
      <c r="L45" s="12"/>
    </row>
    <row r="46" spans="2:16" ht="13.5" customHeight="1" x14ac:dyDescent="0.2">
      <c r="B46" s="11"/>
      <c r="C46" s="34"/>
      <c r="D46" s="34"/>
      <c r="E46" s="34"/>
      <c r="F46" s="34"/>
      <c r="G46" s="34"/>
      <c r="H46" s="34"/>
      <c r="I46" s="34"/>
      <c r="J46" s="34"/>
      <c r="K46" s="34"/>
      <c r="L46" s="12"/>
    </row>
    <row r="47" spans="2:16" ht="13.5" customHeight="1" x14ac:dyDescent="0.2">
      <c r="B47" s="11"/>
      <c r="C47" s="4" t="s">
        <v>100</v>
      </c>
      <c r="D47" s="4"/>
      <c r="E47" s="57">
        <f>E44/E41*100</f>
        <v>0</v>
      </c>
      <c r="F47" s="57"/>
      <c r="G47" s="57">
        <f>G44/G41*100</f>
        <v>0</v>
      </c>
      <c r="H47" s="57"/>
      <c r="I47" s="57">
        <f>I44/I41*100</f>
        <v>0</v>
      </c>
      <c r="J47" s="57"/>
      <c r="K47" s="57">
        <f>K44/K41*100</f>
        <v>0</v>
      </c>
      <c r="L47" s="12"/>
    </row>
    <row r="48" spans="2:16"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4" spans="2:12" x14ac:dyDescent="0.2">
      <c r="E54" s="93"/>
      <c r="F54" s="93"/>
      <c r="G54" s="93"/>
      <c r="H54" s="93"/>
      <c r="I54" s="93"/>
      <c r="J54" s="93"/>
      <c r="K54" s="93"/>
    </row>
    <row r="55" spans="2:12" x14ac:dyDescent="0.2">
      <c r="E55" s="93"/>
      <c r="G55" s="93"/>
    </row>
    <row r="57" spans="2:12" x14ac:dyDescent="0.2">
      <c r="E57" s="93"/>
    </row>
    <row r="58" spans="2:12" x14ac:dyDescent="0.2">
      <c r="E58" s="93"/>
    </row>
    <row r="60" spans="2:12" x14ac:dyDescent="0.2">
      <c r="E60"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M52"/>
  <sheetViews>
    <sheetView zoomScaleNormal="100" zoomScaleSheetLayoutView="100" workbookViewId="0"/>
  </sheetViews>
  <sheetFormatPr defaultRowHeight="12.75" x14ac:dyDescent="0.2"/>
  <cols>
    <col min="1" max="1" width="3.85546875" style="97" customWidth="1"/>
    <col min="2" max="2" width="3" style="97" customWidth="1"/>
    <col min="3" max="3" width="27.42578125" style="97" customWidth="1"/>
    <col min="4" max="4" width="15" style="97" customWidth="1"/>
    <col min="5" max="5" width="15.7109375" style="97" customWidth="1"/>
    <col min="6" max="6" width="19.5703125" style="97" bestFit="1" customWidth="1"/>
    <col min="7" max="7" width="24.28515625" style="97" customWidth="1"/>
    <col min="8" max="8" width="7.140625" style="97" customWidth="1"/>
    <col min="9" max="9" width="19.5703125" style="97" bestFit="1" customWidth="1"/>
    <col min="10" max="10" width="6.42578125" style="98" customWidth="1"/>
    <col min="11" max="11" width="2.85546875" style="97" customWidth="1"/>
    <col min="12" max="16384" width="9.140625" style="97"/>
  </cols>
  <sheetData>
    <row r="1" spans="2:13" ht="13.5" thickBot="1" x14ac:dyDescent="0.25"/>
    <row r="2" spans="2:13" ht="15" customHeight="1" x14ac:dyDescent="0.2">
      <c r="B2" s="99"/>
      <c r="C2" s="100"/>
      <c r="D2" s="100"/>
      <c r="E2" s="100"/>
      <c r="F2" s="100"/>
      <c r="G2" s="100"/>
      <c r="H2" s="100"/>
      <c r="I2" s="100"/>
      <c r="J2" s="101"/>
      <c r="K2" s="102"/>
    </row>
    <row r="3" spans="2:13" ht="15" customHeight="1" x14ac:dyDescent="0.2">
      <c r="B3" s="103"/>
      <c r="C3" s="4" t="s">
        <v>53</v>
      </c>
      <c r="D3" s="104"/>
      <c r="E3" s="104"/>
      <c r="F3" s="104"/>
      <c r="G3" s="104"/>
      <c r="H3" s="104"/>
      <c r="I3" s="104"/>
      <c r="J3" s="105"/>
      <c r="K3" s="106"/>
    </row>
    <row r="4" spans="2:13" ht="15" customHeight="1" x14ac:dyDescent="0.2">
      <c r="B4" s="103"/>
      <c r="C4" s="104" t="s">
        <v>111</v>
      </c>
      <c r="D4" s="104"/>
      <c r="E4" s="104"/>
      <c r="F4" s="104"/>
      <c r="G4" s="104"/>
      <c r="H4" s="104"/>
      <c r="I4" s="104"/>
      <c r="J4" s="105"/>
      <c r="K4" s="106"/>
    </row>
    <row r="5" spans="2:13" ht="20.25" customHeight="1" x14ac:dyDescent="0.2">
      <c r="B5" s="103"/>
      <c r="C5" s="104"/>
      <c r="D5" s="104"/>
      <c r="E5" s="104"/>
      <c r="F5" s="104"/>
      <c r="G5" s="104"/>
      <c r="H5" s="104"/>
      <c r="I5" s="104"/>
      <c r="J5" s="105"/>
      <c r="K5" s="106"/>
    </row>
    <row r="6" spans="2:13" ht="20.25" customHeight="1" x14ac:dyDescent="0.2">
      <c r="B6" s="103"/>
      <c r="C6" s="104"/>
      <c r="D6" s="104"/>
      <c r="E6" s="104"/>
      <c r="F6" s="104"/>
      <c r="G6" s="104"/>
      <c r="H6" s="104"/>
      <c r="I6" s="104"/>
      <c r="J6" s="105"/>
      <c r="K6" s="106"/>
    </row>
    <row r="7" spans="2:13" ht="18.75" customHeight="1" x14ac:dyDescent="0.2">
      <c r="B7" s="103"/>
      <c r="C7" s="289" t="s">
        <v>110</v>
      </c>
      <c r="D7" s="289"/>
      <c r="E7" s="289"/>
      <c r="F7" s="289"/>
      <c r="G7" s="289"/>
      <c r="H7" s="289"/>
      <c r="I7" s="289"/>
      <c r="J7" s="289"/>
      <c r="K7" s="106"/>
    </row>
    <row r="8" spans="2:13" ht="18.75" customHeight="1" x14ac:dyDescent="0.2">
      <c r="B8" s="103"/>
      <c r="C8" s="290" t="str">
        <f>Summary!C8</f>
        <v>12-Month Period Beginning January 1, 2019</v>
      </c>
      <c r="D8" s="290"/>
      <c r="E8" s="290"/>
      <c r="F8" s="290"/>
      <c r="G8" s="290"/>
      <c r="H8" s="290"/>
      <c r="I8" s="290"/>
      <c r="J8" s="290"/>
      <c r="K8" s="106"/>
    </row>
    <row r="9" spans="2:13" ht="26.25" customHeight="1" x14ac:dyDescent="0.2">
      <c r="B9" s="103"/>
      <c r="C9" s="289"/>
      <c r="D9" s="289"/>
      <c r="E9" s="289"/>
      <c r="F9" s="289"/>
      <c r="G9" s="289"/>
      <c r="H9" s="289"/>
      <c r="I9" s="289"/>
      <c r="J9" s="289"/>
      <c r="K9" s="106"/>
    </row>
    <row r="10" spans="2:13" ht="15" customHeight="1" x14ac:dyDescent="0.2">
      <c r="B10" s="103"/>
      <c r="C10" s="105"/>
      <c r="D10" s="105"/>
      <c r="E10" s="105"/>
      <c r="F10" s="105"/>
      <c r="G10" s="105"/>
      <c r="H10" s="105"/>
      <c r="I10" s="105"/>
      <c r="J10" s="105"/>
      <c r="K10" s="106"/>
    </row>
    <row r="11" spans="2:13" ht="15" customHeight="1" x14ac:dyDescent="0.2">
      <c r="B11" s="103"/>
      <c r="C11" s="107" t="s">
        <v>0</v>
      </c>
      <c r="D11" s="108"/>
      <c r="E11" s="105"/>
      <c r="F11" s="109" t="s">
        <v>24</v>
      </c>
      <c r="G11" s="105"/>
      <c r="H11" s="105"/>
      <c r="I11" s="109" t="s">
        <v>24</v>
      </c>
      <c r="J11" s="108"/>
      <c r="K11" s="106"/>
    </row>
    <row r="12" spans="2:13" ht="15" customHeight="1" x14ac:dyDescent="0.2">
      <c r="B12" s="103"/>
      <c r="C12" s="108"/>
      <c r="D12" s="104"/>
      <c r="E12" s="105"/>
      <c r="F12" s="105" t="s">
        <v>105</v>
      </c>
      <c r="G12" s="291" t="s">
        <v>26</v>
      </c>
      <c r="H12" s="291"/>
      <c r="I12" s="105" t="s">
        <v>105</v>
      </c>
      <c r="J12" s="105"/>
      <c r="K12" s="106"/>
    </row>
    <row r="13" spans="2:13" ht="18" customHeight="1" x14ac:dyDescent="0.2">
      <c r="B13" s="103"/>
      <c r="C13" s="107"/>
      <c r="D13" s="104"/>
      <c r="E13" s="105"/>
      <c r="F13" s="105" t="s">
        <v>25</v>
      </c>
      <c r="G13" s="291" t="s">
        <v>27</v>
      </c>
      <c r="H13" s="291"/>
      <c r="I13" s="105" t="s">
        <v>109</v>
      </c>
      <c r="J13" s="105"/>
      <c r="K13" s="106"/>
    </row>
    <row r="14" spans="2:13" ht="7.5" customHeight="1" x14ac:dyDescent="0.2">
      <c r="B14" s="103"/>
      <c r="C14" s="110"/>
      <c r="D14" s="111"/>
      <c r="E14" s="112"/>
      <c r="F14" s="112"/>
      <c r="G14" s="112"/>
      <c r="H14" s="112"/>
      <c r="I14" s="112"/>
      <c r="J14" s="112"/>
      <c r="K14" s="106"/>
    </row>
    <row r="15" spans="2:13" ht="15" customHeight="1" x14ac:dyDescent="0.2">
      <c r="B15" s="103"/>
      <c r="C15" s="104"/>
      <c r="D15" s="104"/>
      <c r="E15" s="104"/>
      <c r="F15" s="104"/>
      <c r="G15" s="104"/>
      <c r="H15" s="104"/>
      <c r="I15" s="104"/>
      <c r="J15" s="105"/>
      <c r="K15" s="106"/>
    </row>
    <row r="16" spans="2:13" ht="38.25" x14ac:dyDescent="0.2">
      <c r="B16" s="103"/>
      <c r="C16" s="216"/>
      <c r="D16" s="216" t="s">
        <v>138</v>
      </c>
      <c r="E16" s="113"/>
      <c r="F16" s="257">
        <f>DCCR2!J34</f>
        <v>2750338.1705</v>
      </c>
      <c r="G16" s="254">
        <f>'DCR3'!E41</f>
        <v>5937999736</v>
      </c>
      <c r="H16" s="116" t="s">
        <v>18</v>
      </c>
      <c r="I16" s="113">
        <f>F16*100/G16</f>
        <v>4.6317586607922345E-2</v>
      </c>
      <c r="J16" s="105" t="s">
        <v>4</v>
      </c>
      <c r="K16" s="106"/>
      <c r="M16" s="195"/>
    </row>
    <row r="17" spans="2:13" ht="15" customHeight="1" x14ac:dyDescent="0.2">
      <c r="B17" s="103"/>
      <c r="C17" s="4"/>
      <c r="D17" s="4"/>
      <c r="E17" s="113"/>
      <c r="F17" s="257"/>
      <c r="G17" s="255"/>
      <c r="H17" s="116"/>
      <c r="I17" s="113"/>
      <c r="J17" s="105"/>
      <c r="K17" s="106"/>
    </row>
    <row r="18" spans="2:13" ht="15" customHeight="1" x14ac:dyDescent="0.2">
      <c r="B18" s="103"/>
      <c r="C18" s="4"/>
      <c r="D18" s="4" t="s">
        <v>2</v>
      </c>
      <c r="E18" s="113"/>
      <c r="F18" s="257">
        <f>DCCR2!J36</f>
        <v>115391.22040859998</v>
      </c>
      <c r="G18" s="254">
        <f>'DCR3'!G41</f>
        <v>1731846043</v>
      </c>
      <c r="H18" s="116" t="s">
        <v>18</v>
      </c>
      <c r="I18" s="113">
        <f>F18*100/G18</f>
        <v>6.6629029107410096E-3</v>
      </c>
      <c r="J18" s="105" t="s">
        <v>4</v>
      </c>
      <c r="K18" s="106"/>
      <c r="M18" s="195"/>
    </row>
    <row r="19" spans="2:13" ht="15" customHeight="1" x14ac:dyDescent="0.2">
      <c r="B19" s="103"/>
      <c r="C19" s="4"/>
      <c r="D19" s="4"/>
      <c r="E19" s="113"/>
      <c r="F19" s="257"/>
      <c r="G19" s="255"/>
      <c r="H19" s="116"/>
      <c r="I19" s="113"/>
      <c r="J19" s="105"/>
      <c r="K19" s="106"/>
    </row>
    <row r="20" spans="2:13" ht="15" customHeight="1" x14ac:dyDescent="0.2">
      <c r="B20" s="103"/>
      <c r="C20" s="13"/>
      <c r="D20" s="13" t="s">
        <v>58</v>
      </c>
      <c r="E20" s="113"/>
      <c r="F20" s="257">
        <f>DCCR2!J38</f>
        <v>143428.92722079999</v>
      </c>
      <c r="G20" s="254">
        <f>'DCR3'!I41</f>
        <v>139096970</v>
      </c>
      <c r="H20" s="116" t="s">
        <v>18</v>
      </c>
      <c r="I20" s="113">
        <f>F20*100/G20</f>
        <v>0.10311434333961408</v>
      </c>
      <c r="J20" s="105" t="s">
        <v>4</v>
      </c>
      <c r="K20" s="106"/>
      <c r="M20" s="195"/>
    </row>
    <row r="21" spans="2:13" ht="15" customHeight="1" x14ac:dyDescent="0.2">
      <c r="B21" s="103"/>
      <c r="C21" s="4"/>
      <c r="D21" s="4"/>
      <c r="E21" s="113"/>
      <c r="F21" s="257"/>
      <c r="G21" s="255"/>
      <c r="H21" s="116"/>
      <c r="I21" s="113"/>
      <c r="J21" s="105"/>
      <c r="K21" s="106"/>
    </row>
    <row r="22" spans="2:13" ht="51" x14ac:dyDescent="0.2">
      <c r="B22" s="103"/>
      <c r="C22" s="216"/>
      <c r="D22" s="216" t="s">
        <v>158</v>
      </c>
      <c r="E22" s="113"/>
      <c r="F22" s="257">
        <f>DCCR2!J40</f>
        <v>486830.87797059998</v>
      </c>
      <c r="G22" s="254">
        <f>'DCR3'!K41</f>
        <v>4803241912</v>
      </c>
      <c r="H22" s="116" t="s">
        <v>18</v>
      </c>
      <c r="I22" s="113">
        <f>F22*100/G22</f>
        <v>1.0135464481902197E-2</v>
      </c>
      <c r="J22" s="105" t="s">
        <v>4</v>
      </c>
      <c r="K22" s="106"/>
      <c r="M22" s="195"/>
    </row>
    <row r="23" spans="2:13" ht="15" customHeight="1" x14ac:dyDescent="0.2">
      <c r="B23" s="103"/>
      <c r="C23" s="104"/>
      <c r="D23" s="104"/>
      <c r="E23" s="104"/>
      <c r="F23" s="114"/>
      <c r="G23" s="104"/>
      <c r="H23" s="104"/>
      <c r="I23" s="104"/>
      <c r="J23" s="105"/>
      <c r="K23" s="106"/>
    </row>
    <row r="24" spans="2:13" ht="7.5" customHeight="1" x14ac:dyDescent="0.2">
      <c r="B24" s="103"/>
      <c r="C24" s="104"/>
      <c r="D24" s="104"/>
      <c r="E24" s="104"/>
      <c r="F24" s="114"/>
      <c r="G24" s="104"/>
      <c r="H24" s="104"/>
      <c r="I24" s="104"/>
      <c r="J24" s="105"/>
      <c r="K24" s="106"/>
    </row>
    <row r="25" spans="2:13" ht="22.5" customHeight="1" x14ac:dyDescent="0.2">
      <c r="B25" s="103"/>
      <c r="C25" s="108" t="s">
        <v>115</v>
      </c>
      <c r="D25" s="108"/>
      <c r="E25" s="108"/>
      <c r="F25" s="118">
        <f>SUM(F16:F24)</f>
        <v>3495989.1960999998</v>
      </c>
      <c r="G25" s="108"/>
      <c r="H25" s="108"/>
      <c r="I25" s="108"/>
      <c r="J25" s="109"/>
      <c r="K25" s="106"/>
    </row>
    <row r="26" spans="2:13" ht="15" customHeight="1" x14ac:dyDescent="0.2">
      <c r="B26" s="103"/>
      <c r="C26" s="108"/>
      <c r="D26" s="108"/>
      <c r="E26" s="108"/>
      <c r="F26" s="108"/>
      <c r="G26" s="108"/>
      <c r="H26" s="108"/>
      <c r="I26" s="108"/>
      <c r="J26" s="109"/>
      <c r="K26" s="106"/>
    </row>
    <row r="27" spans="2:13" ht="18.75" customHeight="1" x14ac:dyDescent="0.2">
      <c r="B27" s="103"/>
      <c r="C27" s="108"/>
      <c r="D27" s="108"/>
      <c r="E27" s="108"/>
      <c r="F27" s="108"/>
      <c r="G27" s="108"/>
      <c r="H27" s="108"/>
      <c r="I27" s="108"/>
      <c r="J27" s="109"/>
      <c r="K27" s="106"/>
    </row>
    <row r="28" spans="2:13" ht="17.25" customHeight="1" x14ac:dyDescent="0.2">
      <c r="B28" s="103"/>
      <c r="C28" s="108"/>
      <c r="D28" s="108"/>
      <c r="E28" s="108"/>
      <c r="F28" s="108"/>
      <c r="G28" s="108"/>
      <c r="H28" s="108"/>
      <c r="I28" s="108"/>
      <c r="J28" s="109"/>
      <c r="K28" s="106"/>
    </row>
    <row r="29" spans="2:13" ht="15" customHeight="1" x14ac:dyDescent="0.2">
      <c r="B29" s="103"/>
      <c r="C29" s="108"/>
      <c r="D29" s="108"/>
      <c r="E29" s="108"/>
      <c r="F29" s="108"/>
      <c r="G29" s="108"/>
      <c r="H29" s="108"/>
      <c r="I29" s="108"/>
      <c r="J29" s="109"/>
      <c r="K29" s="106"/>
    </row>
    <row r="30" spans="2:13" ht="15" customHeight="1" x14ac:dyDescent="0.2">
      <c r="B30" s="103"/>
      <c r="C30" s="108"/>
      <c r="D30" s="108"/>
      <c r="E30" s="108"/>
      <c r="F30" s="108"/>
      <c r="G30" s="108"/>
      <c r="H30" s="108"/>
      <c r="I30" s="108"/>
      <c r="J30" s="109"/>
      <c r="K30" s="106"/>
    </row>
    <row r="31" spans="2:13" ht="15" customHeight="1" x14ac:dyDescent="0.2">
      <c r="B31" s="103"/>
      <c r="C31" s="108"/>
      <c r="D31" s="108"/>
      <c r="E31" s="108"/>
      <c r="F31" s="108"/>
      <c r="G31" s="108"/>
      <c r="H31" s="108"/>
      <c r="I31" s="108"/>
      <c r="J31" s="109"/>
      <c r="K31" s="106"/>
    </row>
    <row r="32" spans="2:13" ht="15" customHeight="1" x14ac:dyDescent="0.2">
      <c r="B32" s="103"/>
      <c r="C32" s="287" t="s">
        <v>153</v>
      </c>
      <c r="D32" s="288"/>
      <c r="E32" s="288"/>
      <c r="F32" s="288"/>
      <c r="G32" s="288"/>
      <c r="H32" s="288"/>
      <c r="I32" s="288"/>
      <c r="J32" s="288"/>
      <c r="K32" s="106"/>
    </row>
    <row r="33" spans="2:11" ht="12.75" customHeight="1" x14ac:dyDescent="0.2">
      <c r="B33" s="103"/>
      <c r="C33" s="288"/>
      <c r="D33" s="288"/>
      <c r="E33" s="288"/>
      <c r="F33" s="288"/>
      <c r="G33" s="288"/>
      <c r="H33" s="288"/>
      <c r="I33" s="288"/>
      <c r="J33" s="288"/>
      <c r="K33" s="106"/>
    </row>
    <row r="34" spans="2:11" ht="12.75" customHeight="1" x14ac:dyDescent="0.2">
      <c r="B34" s="103"/>
      <c r="C34" s="288"/>
      <c r="D34" s="288"/>
      <c r="E34" s="288"/>
      <c r="F34" s="288"/>
      <c r="G34" s="288"/>
      <c r="H34" s="288"/>
      <c r="I34" s="288"/>
      <c r="J34" s="288"/>
      <c r="K34" s="106"/>
    </row>
    <row r="35" spans="2:11" ht="15" customHeight="1" x14ac:dyDescent="0.2">
      <c r="B35" s="103"/>
      <c r="C35" s="288"/>
      <c r="D35" s="288"/>
      <c r="E35" s="288"/>
      <c r="F35" s="288"/>
      <c r="G35" s="288"/>
      <c r="H35" s="288"/>
      <c r="I35" s="288"/>
      <c r="J35" s="288"/>
      <c r="K35" s="106"/>
    </row>
    <row r="36" spans="2:11" ht="15" customHeight="1" x14ac:dyDescent="0.2">
      <c r="B36" s="103"/>
      <c r="C36" s="288"/>
      <c r="D36" s="288"/>
      <c r="E36" s="288"/>
      <c r="F36" s="288"/>
      <c r="G36" s="288"/>
      <c r="H36" s="288"/>
      <c r="I36" s="288"/>
      <c r="J36" s="288"/>
      <c r="K36" s="106"/>
    </row>
    <row r="37" spans="2:11" ht="15" customHeight="1" x14ac:dyDescent="0.2">
      <c r="B37" s="103"/>
      <c r="C37" s="288"/>
      <c r="D37" s="288"/>
      <c r="E37" s="288"/>
      <c r="F37" s="288"/>
      <c r="G37" s="288"/>
      <c r="H37" s="288"/>
      <c r="I37" s="288"/>
      <c r="J37" s="288"/>
      <c r="K37" s="106"/>
    </row>
    <row r="38" spans="2:11" ht="15" customHeight="1" x14ac:dyDescent="0.2">
      <c r="B38" s="103"/>
      <c r="C38" s="288"/>
      <c r="D38" s="288"/>
      <c r="E38" s="288"/>
      <c r="F38" s="288"/>
      <c r="G38" s="288"/>
      <c r="H38" s="288"/>
      <c r="I38" s="288"/>
      <c r="J38" s="288"/>
      <c r="K38" s="106"/>
    </row>
    <row r="39" spans="2:11" ht="15" customHeight="1" x14ac:dyDescent="0.2">
      <c r="B39" s="103"/>
      <c r="C39" s="119"/>
      <c r="D39" s="119"/>
      <c r="E39" s="119"/>
      <c r="F39" s="119"/>
      <c r="G39" s="119"/>
      <c r="H39" s="119"/>
      <c r="I39" s="119"/>
      <c r="J39" s="119"/>
      <c r="K39" s="106"/>
    </row>
    <row r="40" spans="2:11" ht="15" customHeight="1" x14ac:dyDescent="0.2">
      <c r="B40" s="103"/>
      <c r="C40" s="119"/>
      <c r="D40" s="119"/>
      <c r="E40" s="119"/>
      <c r="F40" s="119"/>
      <c r="G40" s="119"/>
      <c r="H40" s="119"/>
      <c r="I40" s="119"/>
      <c r="J40" s="119"/>
      <c r="K40" s="106"/>
    </row>
    <row r="41" spans="2:11" ht="15" customHeight="1" x14ac:dyDescent="0.2">
      <c r="B41" s="103"/>
      <c r="C41" s="119"/>
      <c r="D41" s="119"/>
      <c r="E41" s="119"/>
      <c r="F41" s="119"/>
      <c r="G41" s="119"/>
      <c r="H41" s="119"/>
      <c r="I41" s="119"/>
      <c r="J41" s="119"/>
      <c r="K41" s="106"/>
    </row>
    <row r="42" spans="2:11" ht="15" customHeight="1" x14ac:dyDescent="0.2">
      <c r="B42" s="103"/>
      <c r="C42" s="119"/>
      <c r="D42" s="119"/>
      <c r="E42" s="119"/>
      <c r="F42" s="119"/>
      <c r="G42" s="119"/>
      <c r="H42" s="119"/>
      <c r="I42" s="119"/>
      <c r="J42" s="119"/>
      <c r="K42" s="106"/>
    </row>
    <row r="43" spans="2:11" ht="15" customHeight="1" x14ac:dyDescent="0.2">
      <c r="B43" s="103"/>
      <c r="C43" s="119"/>
      <c r="D43" s="119"/>
      <c r="E43" s="119"/>
      <c r="F43" s="119"/>
      <c r="G43" s="119"/>
      <c r="H43" s="119"/>
      <c r="I43" s="119"/>
      <c r="J43" s="119"/>
      <c r="K43" s="106"/>
    </row>
    <row r="44" spans="2:11" ht="15" customHeight="1" x14ac:dyDescent="0.2">
      <c r="B44" s="103"/>
      <c r="C44" s="119"/>
      <c r="D44" s="119"/>
      <c r="E44" s="119"/>
      <c r="F44" s="119"/>
      <c r="G44" s="119"/>
      <c r="H44" s="119"/>
      <c r="I44" s="119"/>
      <c r="J44" s="119"/>
      <c r="K44" s="106"/>
    </row>
    <row r="45" spans="2:11" ht="15" customHeight="1" x14ac:dyDescent="0.2">
      <c r="B45" s="103"/>
      <c r="C45" s="119"/>
      <c r="D45" s="119"/>
      <c r="E45" s="119"/>
      <c r="F45" s="119"/>
      <c r="G45" s="119"/>
      <c r="H45" s="119"/>
      <c r="I45" s="119"/>
      <c r="J45" s="119"/>
      <c r="K45" s="106"/>
    </row>
    <row r="46" spans="2:11" ht="15" customHeight="1" x14ac:dyDescent="0.2">
      <c r="B46" s="103"/>
      <c r="C46" s="104"/>
      <c r="D46" s="104"/>
      <c r="E46" s="104"/>
      <c r="F46" s="104"/>
      <c r="G46" s="104"/>
      <c r="H46" s="104"/>
      <c r="I46" s="104"/>
      <c r="J46" s="105"/>
      <c r="K46" s="106"/>
    </row>
    <row r="47" spans="2:11" ht="15" customHeight="1" x14ac:dyDescent="0.2">
      <c r="B47" s="103"/>
      <c r="C47" s="104"/>
      <c r="D47" s="104"/>
      <c r="E47" s="104"/>
      <c r="F47" s="104"/>
      <c r="G47" s="104"/>
      <c r="H47" s="104"/>
      <c r="I47" s="104"/>
      <c r="J47" s="105"/>
      <c r="K47" s="106"/>
    </row>
    <row r="48" spans="2:11" ht="15" customHeight="1" x14ac:dyDescent="0.2">
      <c r="B48" s="103"/>
      <c r="C48" s="104"/>
      <c r="D48" s="104"/>
      <c r="E48" s="104"/>
      <c r="F48" s="104"/>
      <c r="G48" s="104"/>
      <c r="H48" s="104"/>
      <c r="I48" s="104"/>
      <c r="J48" s="105"/>
      <c r="K48" s="106"/>
    </row>
    <row r="49" spans="2:11" ht="15" customHeight="1" x14ac:dyDescent="0.2">
      <c r="B49" s="103"/>
      <c r="C49" s="104"/>
      <c r="D49" s="104"/>
      <c r="E49" s="104"/>
      <c r="F49" s="104"/>
      <c r="G49" s="104"/>
      <c r="H49" s="104"/>
      <c r="I49" s="104"/>
      <c r="J49" s="105"/>
      <c r="K49" s="106"/>
    </row>
    <row r="50" spans="2:11" ht="15" customHeight="1" x14ac:dyDescent="0.2">
      <c r="B50" s="103"/>
      <c r="C50" s="104"/>
      <c r="D50" s="104"/>
      <c r="E50" s="104"/>
      <c r="F50" s="104"/>
      <c r="G50" s="104"/>
      <c r="H50" s="104"/>
      <c r="I50" s="104"/>
      <c r="J50" s="105"/>
      <c r="K50" s="106"/>
    </row>
    <row r="51" spans="2:11" ht="15" customHeight="1" x14ac:dyDescent="0.2">
      <c r="B51" s="103"/>
      <c r="C51" s="104"/>
      <c r="D51" s="104"/>
      <c r="E51" s="104"/>
      <c r="F51" s="104"/>
      <c r="G51" s="104"/>
      <c r="H51" s="104"/>
      <c r="I51" s="104"/>
      <c r="J51" s="105"/>
      <c r="K51" s="106"/>
    </row>
    <row r="52" spans="2:11" ht="9.75" customHeight="1" thickBot="1" x14ac:dyDescent="0.25">
      <c r="B52" s="120"/>
      <c r="C52" s="121"/>
      <c r="D52" s="121"/>
      <c r="E52" s="121"/>
      <c r="F52" s="121"/>
      <c r="G52" s="121"/>
      <c r="H52" s="121"/>
      <c r="I52" s="121"/>
      <c r="J52" s="122"/>
      <c r="K52" s="123"/>
    </row>
  </sheetData>
  <mergeCells count="6">
    <mergeCell ref="C32:J38"/>
    <mergeCell ref="C7:J7"/>
    <mergeCell ref="C8:J8"/>
    <mergeCell ref="C9:J9"/>
    <mergeCell ref="G12:H12"/>
    <mergeCell ref="G13:H13"/>
  </mergeCells>
  <pageMargins left="0.75" right="0.75" top="1" bottom="1" header="0.5" footer="0.5"/>
  <pageSetup scale="7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X45"/>
  <sheetViews>
    <sheetView zoomScale="75" zoomScaleNormal="100" zoomScaleSheetLayoutView="100" workbookViewId="0"/>
  </sheetViews>
  <sheetFormatPr defaultRowHeight="12.75" x14ac:dyDescent="0.2"/>
  <cols>
    <col min="1" max="1" width="3.85546875" style="97" customWidth="1"/>
    <col min="2" max="2" width="3" style="97" customWidth="1"/>
    <col min="3" max="3" width="11.85546875" style="97" customWidth="1"/>
    <col min="4" max="4" width="7.42578125" style="97" customWidth="1"/>
    <col min="5" max="5" width="12.140625" style="97" customWidth="1"/>
    <col min="6" max="6" width="8" style="97" customWidth="1"/>
    <col min="7" max="7" width="9.140625" style="97"/>
    <col min="8" max="8" width="35.7109375" style="97" customWidth="1"/>
    <col min="9" max="9" width="5.85546875" style="97" customWidth="1"/>
    <col min="10" max="10" width="21" style="98" customWidth="1"/>
    <col min="11" max="11" width="2.85546875" style="97" customWidth="1"/>
    <col min="12" max="12" width="9.140625" style="97"/>
    <col min="13" max="13" width="20.5703125" style="97" customWidth="1"/>
    <col min="14" max="14" width="23" style="97" bestFit="1" customWidth="1"/>
    <col min="15" max="16" width="12.7109375" style="97" customWidth="1"/>
    <col min="17" max="17" width="4.140625" style="97" customWidth="1"/>
    <col min="18" max="18" width="3.42578125" style="97" customWidth="1"/>
    <col min="19" max="19" width="5.5703125" style="97" customWidth="1"/>
    <col min="20" max="20" width="9.140625" style="97"/>
    <col min="21" max="21" width="12.28515625" style="97" customWidth="1"/>
    <col min="22" max="22" width="11.42578125" style="97" customWidth="1"/>
    <col min="23" max="23" width="9.85546875" style="97" bestFit="1" customWidth="1"/>
    <col min="24" max="16384" width="9.140625" style="97"/>
  </cols>
  <sheetData>
    <row r="1" spans="2:18" ht="13.5" thickBot="1" x14ac:dyDescent="0.25"/>
    <row r="2" spans="2:18" ht="15" customHeight="1" x14ac:dyDescent="0.2">
      <c r="B2" s="99"/>
      <c r="C2" s="100"/>
      <c r="D2" s="100"/>
      <c r="E2" s="100"/>
      <c r="F2" s="100"/>
      <c r="G2" s="100"/>
      <c r="H2" s="100"/>
      <c r="I2" s="100"/>
      <c r="J2" s="101"/>
      <c r="K2" s="102"/>
    </row>
    <row r="3" spans="2:18" ht="15" customHeight="1" x14ac:dyDescent="0.2">
      <c r="B3" s="103"/>
      <c r="C3" s="4" t="s">
        <v>53</v>
      </c>
      <c r="D3" s="104"/>
      <c r="E3" s="104"/>
      <c r="F3" s="104"/>
      <c r="G3" s="104"/>
      <c r="H3" s="104"/>
      <c r="I3" s="104"/>
      <c r="J3" s="105"/>
      <c r="K3" s="106"/>
    </row>
    <row r="4" spans="2:18" ht="15" customHeight="1" x14ac:dyDescent="0.2">
      <c r="B4" s="103"/>
      <c r="C4" s="104" t="str">
        <f>DCCR1!C4</f>
        <v>DCCR Summary</v>
      </c>
      <c r="D4" s="104"/>
      <c r="E4" s="104"/>
      <c r="F4" s="104"/>
      <c r="G4" s="104"/>
      <c r="H4" s="104"/>
      <c r="I4" s="104"/>
      <c r="J4" s="105"/>
      <c r="K4" s="106"/>
    </row>
    <row r="5" spans="2:18" ht="9" customHeight="1" x14ac:dyDescent="0.2">
      <c r="B5" s="103"/>
      <c r="C5" s="104"/>
      <c r="D5" s="104"/>
      <c r="E5" s="104"/>
      <c r="F5" s="104"/>
      <c r="G5" s="104"/>
      <c r="H5" s="104"/>
      <c r="I5" s="104"/>
      <c r="J5" s="105"/>
      <c r="K5" s="106"/>
    </row>
    <row r="6" spans="2:18" ht="9" customHeight="1" x14ac:dyDescent="0.2">
      <c r="B6" s="103"/>
      <c r="C6" s="104"/>
      <c r="D6" s="104"/>
      <c r="E6" s="104"/>
      <c r="F6" s="104"/>
      <c r="G6" s="104"/>
      <c r="H6" s="104"/>
      <c r="I6" s="104"/>
      <c r="J6" s="105"/>
      <c r="K6" s="106"/>
    </row>
    <row r="7" spans="2:18" ht="18.75" customHeight="1" x14ac:dyDescent="0.2">
      <c r="B7" s="103"/>
      <c r="C7" s="289" t="s">
        <v>62</v>
      </c>
      <c r="D7" s="289"/>
      <c r="E7" s="289"/>
      <c r="F7" s="289"/>
      <c r="G7" s="289"/>
      <c r="H7" s="289"/>
      <c r="I7" s="289"/>
      <c r="J7" s="289"/>
      <c r="K7" s="106"/>
    </row>
    <row r="8" spans="2:18" ht="18.75" customHeight="1" x14ac:dyDescent="0.2">
      <c r="B8" s="103"/>
      <c r="C8" s="290" t="str">
        <f>Summary!C8</f>
        <v>12-Month Period Beginning January 1, 2019</v>
      </c>
      <c r="D8" s="290"/>
      <c r="E8" s="290"/>
      <c r="F8" s="290"/>
      <c r="G8" s="290"/>
      <c r="H8" s="290"/>
      <c r="I8" s="290"/>
      <c r="J8" s="290"/>
      <c r="K8" s="106"/>
    </row>
    <row r="9" spans="2:18" ht="26.25" customHeight="1" x14ac:dyDescent="0.2">
      <c r="B9" s="103"/>
      <c r="C9" s="108"/>
      <c r="D9" s="108"/>
      <c r="E9" s="108"/>
      <c r="F9" s="108"/>
      <c r="G9" s="108"/>
      <c r="H9" s="108"/>
      <c r="I9" s="108"/>
      <c r="J9" s="109"/>
      <c r="K9" s="106"/>
    </row>
    <row r="10" spans="2:18" ht="15" customHeight="1" x14ac:dyDescent="0.2">
      <c r="B10" s="103"/>
      <c r="C10" s="105"/>
      <c r="D10" s="105"/>
      <c r="E10" s="105"/>
      <c r="F10" s="105"/>
      <c r="G10" s="105"/>
      <c r="H10" s="105"/>
      <c r="I10" s="105"/>
      <c r="J10" s="105"/>
      <c r="K10" s="106"/>
    </row>
    <row r="11" spans="2:18" ht="15" customHeight="1" x14ac:dyDescent="0.2">
      <c r="B11" s="103"/>
      <c r="C11" s="124" t="s">
        <v>63</v>
      </c>
      <c r="D11" s="108"/>
      <c r="E11" s="105"/>
      <c r="F11" s="109"/>
      <c r="G11" s="105"/>
      <c r="H11" s="105"/>
      <c r="I11" s="109"/>
      <c r="J11" s="108"/>
      <c r="K11" s="106"/>
    </row>
    <row r="12" spans="2:18" ht="8.25" customHeight="1" x14ac:dyDescent="0.2">
      <c r="B12" s="103"/>
      <c r="C12" s="108"/>
      <c r="D12" s="104"/>
      <c r="E12" s="105"/>
      <c r="F12" s="105"/>
      <c r="G12" s="291"/>
      <c r="H12" s="291"/>
      <c r="I12" s="105"/>
      <c r="J12" s="105"/>
      <c r="K12" s="106"/>
    </row>
    <row r="13" spans="2:18" s="128" customFormat="1" ht="29.25" customHeight="1" x14ac:dyDescent="0.2">
      <c r="B13" s="125"/>
      <c r="C13" s="107"/>
      <c r="D13" s="293" t="s">
        <v>64</v>
      </c>
      <c r="E13" s="294"/>
      <c r="F13" s="294"/>
      <c r="G13" s="294"/>
      <c r="H13" s="294"/>
      <c r="I13" s="126"/>
      <c r="J13" s="126"/>
      <c r="K13" s="127"/>
      <c r="O13" s="97"/>
    </row>
    <row r="14" spans="2:18" ht="15" customHeight="1" x14ac:dyDescent="0.2">
      <c r="B14" s="103"/>
      <c r="C14" s="107"/>
      <c r="D14" s="108"/>
      <c r="E14" s="104" t="s">
        <v>65</v>
      </c>
      <c r="F14" s="105" t="s">
        <v>66</v>
      </c>
      <c r="G14" s="129" t="s">
        <v>67</v>
      </c>
      <c r="H14" s="105"/>
      <c r="I14" s="105" t="s">
        <v>66</v>
      </c>
      <c r="J14" s="130">
        <f>J23</f>
        <v>4710131</v>
      </c>
      <c r="K14" s="106"/>
      <c r="N14" s="263"/>
    </row>
    <row r="15" spans="2:18" ht="15" customHeight="1" x14ac:dyDescent="0.2">
      <c r="B15" s="103"/>
      <c r="C15" s="104"/>
      <c r="D15" s="108"/>
      <c r="E15" s="104" t="s">
        <v>68</v>
      </c>
      <c r="F15" s="105" t="s">
        <v>66</v>
      </c>
      <c r="G15" s="129" t="s">
        <v>69</v>
      </c>
      <c r="H15" s="104"/>
      <c r="I15" s="105" t="s">
        <v>66</v>
      </c>
      <c r="J15" s="131">
        <v>7.4309640748470074E-2</v>
      </c>
      <c r="K15" s="106"/>
      <c r="N15" s="169"/>
      <c r="O15" s="169"/>
      <c r="R15" s="194"/>
    </row>
    <row r="16" spans="2:18" ht="15" customHeight="1" x14ac:dyDescent="0.2">
      <c r="B16" s="103"/>
      <c r="C16" s="104"/>
      <c r="D16" s="108"/>
      <c r="E16" s="104" t="s">
        <v>70</v>
      </c>
      <c r="F16" s="116" t="s">
        <v>66</v>
      </c>
      <c r="G16" s="132" t="s">
        <v>71</v>
      </c>
      <c r="H16" s="115"/>
      <c r="I16" s="116" t="s">
        <v>66</v>
      </c>
      <c r="J16" s="131">
        <v>2.0024564907140271E-2</v>
      </c>
      <c r="K16" s="106"/>
      <c r="N16" s="169"/>
      <c r="O16" s="220"/>
      <c r="R16" s="194"/>
    </row>
    <row r="17" spans="2:24" ht="15" customHeight="1" x14ac:dyDescent="0.2">
      <c r="B17" s="103"/>
      <c r="C17" s="104"/>
      <c r="D17" s="108"/>
      <c r="E17" s="104" t="s">
        <v>72</v>
      </c>
      <c r="F17" s="116" t="s">
        <v>66</v>
      </c>
      <c r="G17" s="132" t="s">
        <v>73</v>
      </c>
      <c r="H17" s="104"/>
      <c r="I17" s="116" t="s">
        <v>66</v>
      </c>
      <c r="J17" s="131">
        <v>0.25740000000000002</v>
      </c>
      <c r="K17" s="106"/>
      <c r="N17" s="169"/>
      <c r="O17" s="220"/>
    </row>
    <row r="18" spans="2:24" ht="15" customHeight="1" x14ac:dyDescent="0.2">
      <c r="B18" s="103"/>
      <c r="C18" s="104"/>
      <c r="D18" s="108"/>
      <c r="E18" s="104" t="s">
        <v>74</v>
      </c>
      <c r="F18" s="116" t="s">
        <v>66</v>
      </c>
      <c r="G18" s="132" t="s">
        <v>92</v>
      </c>
      <c r="H18" s="115"/>
      <c r="I18" s="116"/>
      <c r="J18" s="105"/>
      <c r="K18" s="106"/>
      <c r="O18" s="169"/>
    </row>
    <row r="19" spans="2:24" ht="21.75" customHeight="1" x14ac:dyDescent="0.2">
      <c r="B19" s="103"/>
      <c r="C19" s="104"/>
      <c r="D19" s="104"/>
      <c r="E19" s="113"/>
      <c r="F19" s="133"/>
      <c r="G19" s="104"/>
      <c r="H19" s="116"/>
      <c r="I19" s="113"/>
      <c r="J19" s="105"/>
      <c r="K19" s="106"/>
    </row>
    <row r="20" spans="2:24" ht="21.75" customHeight="1" x14ac:dyDescent="0.2">
      <c r="B20" s="103"/>
      <c r="C20" s="134"/>
      <c r="D20" s="134"/>
      <c r="E20" s="135"/>
      <c r="F20" s="118"/>
      <c r="G20" s="136"/>
      <c r="H20" s="137"/>
      <c r="I20" s="135"/>
      <c r="J20" s="138"/>
      <c r="K20" s="106"/>
    </row>
    <row r="21" spans="2:24" ht="15" customHeight="1" x14ac:dyDescent="0.2">
      <c r="B21" s="103"/>
      <c r="C21" s="124" t="s">
        <v>75</v>
      </c>
      <c r="D21" s="104"/>
      <c r="E21" s="113"/>
      <c r="F21" s="133"/>
      <c r="G21" s="104"/>
      <c r="H21" s="116"/>
      <c r="I21" s="113"/>
      <c r="J21" s="105"/>
      <c r="K21" s="106"/>
      <c r="N21" s="295"/>
      <c r="O21" s="295"/>
      <c r="P21" s="295"/>
      <c r="Q21" s="295"/>
      <c r="R21" s="98"/>
      <c r="U21" s="97" t="s">
        <v>101</v>
      </c>
      <c r="W21" s="97" t="s">
        <v>133</v>
      </c>
    </row>
    <row r="22" spans="2:24" ht="15" customHeight="1" x14ac:dyDescent="0.2">
      <c r="B22" s="103"/>
      <c r="C22" s="104"/>
      <c r="D22" s="104"/>
      <c r="E22" s="113"/>
      <c r="F22" s="133"/>
      <c r="G22" s="115"/>
      <c r="H22" s="116"/>
      <c r="I22" s="113"/>
      <c r="J22" s="105"/>
      <c r="K22" s="106"/>
      <c r="N22" s="98"/>
      <c r="O22" s="98"/>
      <c r="P22" s="98"/>
      <c r="Q22" s="98"/>
      <c r="R22" s="98"/>
      <c r="U22" s="98" t="s">
        <v>76</v>
      </c>
      <c r="V22" s="98" t="s">
        <v>77</v>
      </c>
      <c r="W22" s="211" t="s">
        <v>76</v>
      </c>
      <c r="X22" s="211" t="s">
        <v>2</v>
      </c>
    </row>
    <row r="23" spans="2:24" ht="18.75" customHeight="1" x14ac:dyDescent="0.2">
      <c r="B23" s="103"/>
      <c r="C23" s="104"/>
      <c r="D23" s="104"/>
      <c r="E23" s="104" t="s">
        <v>65</v>
      </c>
      <c r="F23" s="133"/>
      <c r="G23" s="104"/>
      <c r="H23" s="104"/>
      <c r="I23" s="105" t="s">
        <v>66</v>
      </c>
      <c r="J23" s="139">
        <f>U23+V23+W23+X23</f>
        <v>4710131</v>
      </c>
      <c r="K23" s="106"/>
      <c r="M23" s="98"/>
      <c r="N23" s="168"/>
      <c r="O23" s="168"/>
      <c r="P23" s="98"/>
      <c r="Q23" s="98"/>
      <c r="R23" s="168"/>
      <c r="T23" s="98" t="s">
        <v>65</v>
      </c>
      <c r="U23" s="226">
        <f>SUM(DCCR3!Q13:Q21)</f>
        <v>2728739</v>
      </c>
      <c r="V23" s="226">
        <f>SUM(DCCR3!R13:R21)</f>
        <v>913471</v>
      </c>
      <c r="W23" s="227">
        <f>SUM(DCCR3!S13:S21)</f>
        <v>896816</v>
      </c>
      <c r="X23" s="227">
        <f>SUM(DCCR3!T13:T21)</f>
        <v>171105</v>
      </c>
    </row>
    <row r="24" spans="2:24" ht="18.75" customHeight="1" x14ac:dyDescent="0.2">
      <c r="B24" s="103"/>
      <c r="C24" s="104"/>
      <c r="D24" s="104"/>
      <c r="E24" s="104" t="s">
        <v>78</v>
      </c>
      <c r="F24" s="133"/>
      <c r="G24" s="104"/>
      <c r="H24" s="104"/>
      <c r="I24" s="105" t="s">
        <v>66</v>
      </c>
      <c r="J24" s="261">
        <f>ROUND((J15+(J15-J16)*(J17/(1-J17))),4)</f>
        <v>9.3100000000000002E-2</v>
      </c>
      <c r="K24" s="106"/>
      <c r="M24" s="218"/>
      <c r="N24" s="264"/>
      <c r="O24" s="168"/>
      <c r="P24" s="98"/>
      <c r="Q24" s="98"/>
      <c r="R24" s="169"/>
      <c r="U24" s="228"/>
      <c r="V24" s="228"/>
      <c r="W24" s="228"/>
      <c r="X24" s="228"/>
    </row>
    <row r="25" spans="2:24" ht="18.75" customHeight="1" x14ac:dyDescent="0.2">
      <c r="B25" s="103"/>
      <c r="C25" s="104"/>
      <c r="D25" s="104"/>
      <c r="E25" s="146" t="s">
        <v>118</v>
      </c>
      <c r="F25" s="146"/>
      <c r="G25" s="146"/>
      <c r="H25" s="146"/>
      <c r="I25" s="105" t="s">
        <v>66</v>
      </c>
      <c r="J25" s="139">
        <f>J23*J24</f>
        <v>438513.1961</v>
      </c>
      <c r="K25" s="106"/>
      <c r="M25" s="98"/>
      <c r="N25" s="265"/>
      <c r="O25" s="168"/>
      <c r="P25" s="98"/>
      <c r="Q25" s="98"/>
      <c r="R25" s="169"/>
      <c r="T25" s="98" t="s">
        <v>79</v>
      </c>
      <c r="U25" s="226">
        <f>U23*$J$24</f>
        <v>254045.60090000002</v>
      </c>
      <c r="V25" s="226">
        <f>V23*$J$24</f>
        <v>85044.150099999999</v>
      </c>
      <c r="W25" s="227">
        <f>W23*$J$24</f>
        <v>83493.569600000003</v>
      </c>
      <c r="X25" s="227">
        <f>X23*$J$24</f>
        <v>15929.8755</v>
      </c>
    </row>
    <row r="26" spans="2:24" ht="18.75" customHeight="1" x14ac:dyDescent="0.2">
      <c r="B26" s="103"/>
      <c r="C26" s="104"/>
      <c r="D26" s="104"/>
      <c r="E26" s="104" t="s">
        <v>74</v>
      </c>
      <c r="F26" s="133"/>
      <c r="G26" s="104"/>
      <c r="H26" s="104"/>
      <c r="I26" s="105" t="s">
        <v>66</v>
      </c>
      <c r="J26" s="139">
        <f>DCCR3!J49</f>
        <v>3057476</v>
      </c>
      <c r="K26" s="106"/>
      <c r="N26" s="272"/>
      <c r="T26" s="98" t="s">
        <v>74</v>
      </c>
      <c r="U26" s="226">
        <f>DCCR3!H36+DCCR3!I36+DCCR3!J36</f>
        <v>2201988</v>
      </c>
      <c r="V26" s="226">
        <f>DCCR3!H37+DCCR3!I37+DCCR3!J37</f>
        <v>604518</v>
      </c>
      <c r="W26" s="227">
        <f>DCCR3!H42+DCCR3!I42+DCCR3!J42</f>
        <v>210811</v>
      </c>
      <c r="X26" s="227">
        <f>DCCR3!H43+DCCR3!I43+DCCR3!J43</f>
        <v>40159</v>
      </c>
    </row>
    <row r="27" spans="2:24" ht="18.75" customHeight="1" x14ac:dyDescent="0.2">
      <c r="B27" s="103"/>
      <c r="C27" s="108"/>
      <c r="D27" s="146"/>
      <c r="E27" s="146"/>
      <c r="F27" s="146"/>
      <c r="G27" s="146"/>
      <c r="H27" s="146"/>
      <c r="I27" s="146"/>
      <c r="J27" s="148"/>
      <c r="K27" s="106"/>
      <c r="O27" s="141"/>
    </row>
    <row r="28" spans="2:24" ht="18.75" customHeight="1" x14ac:dyDescent="0.2">
      <c r="B28" s="103"/>
      <c r="C28" s="108"/>
      <c r="D28" s="108"/>
      <c r="E28" s="108" t="s">
        <v>80</v>
      </c>
      <c r="F28" s="108"/>
      <c r="G28" s="108"/>
      <c r="H28" s="108"/>
      <c r="I28" s="105" t="s">
        <v>66</v>
      </c>
      <c r="J28" s="140">
        <f>J23*J24+J26</f>
        <v>3495989.1960999998</v>
      </c>
      <c r="K28" s="106"/>
      <c r="M28" s="178"/>
      <c r="N28" s="178"/>
    </row>
    <row r="29" spans="2:24" ht="11.25" customHeight="1" x14ac:dyDescent="0.2">
      <c r="B29" s="103"/>
      <c r="C29" s="104"/>
      <c r="D29" s="104"/>
      <c r="E29" s="113"/>
      <c r="F29" s="133"/>
      <c r="G29" s="104"/>
      <c r="H29" s="116"/>
      <c r="I29" s="113"/>
      <c r="J29" s="105"/>
      <c r="K29" s="106"/>
    </row>
    <row r="30" spans="2:24" ht="21.75" customHeight="1" x14ac:dyDescent="0.2">
      <c r="B30" s="103"/>
      <c r="C30" s="189"/>
      <c r="D30" s="189"/>
      <c r="E30" s="190"/>
      <c r="F30" s="191"/>
      <c r="G30" s="192"/>
      <c r="H30" s="193"/>
      <c r="I30" s="190"/>
      <c r="J30" s="112"/>
      <c r="K30" s="106"/>
      <c r="M30" s="171"/>
    </row>
    <row r="31" spans="2:24" ht="15" customHeight="1" x14ac:dyDescent="0.2">
      <c r="B31" s="103"/>
      <c r="C31" s="142"/>
      <c r="D31" s="143"/>
      <c r="E31" s="143"/>
      <c r="F31" s="143"/>
      <c r="G31" s="143"/>
      <c r="H31" s="143"/>
      <c r="I31" s="143"/>
      <c r="J31" s="109"/>
      <c r="K31" s="106"/>
    </row>
    <row r="32" spans="2:24" ht="19.5" customHeight="1" x14ac:dyDescent="0.2">
      <c r="B32" s="103"/>
      <c r="C32" s="142" t="s">
        <v>81</v>
      </c>
      <c r="D32" s="144"/>
      <c r="E32" s="144"/>
      <c r="F32" s="144"/>
      <c r="G32" s="144"/>
      <c r="H32" s="144"/>
      <c r="I32" s="144"/>
      <c r="J32" s="144"/>
      <c r="K32" s="106"/>
    </row>
    <row r="33" spans="2:23" ht="12.75" customHeight="1" x14ac:dyDescent="0.2">
      <c r="B33" s="103"/>
      <c r="C33" s="146"/>
      <c r="D33" s="146"/>
      <c r="E33" s="146"/>
      <c r="F33" s="146"/>
      <c r="G33" s="146"/>
      <c r="H33" s="146"/>
      <c r="I33" s="146"/>
      <c r="J33" s="148"/>
      <c r="K33" s="106"/>
      <c r="V33" s="292" t="s">
        <v>102</v>
      </c>
      <c r="W33" s="292"/>
    </row>
    <row r="34" spans="2:23" ht="19.5" customHeight="1" x14ac:dyDescent="0.2">
      <c r="B34" s="103"/>
      <c r="C34" s="144" t="s">
        <v>82</v>
      </c>
      <c r="D34" s="144"/>
      <c r="E34" s="104" t="s">
        <v>3</v>
      </c>
      <c r="F34" s="108"/>
      <c r="G34" s="144"/>
      <c r="H34" s="104" t="s">
        <v>104</v>
      </c>
      <c r="I34" s="144"/>
      <c r="J34" s="140">
        <f>U25+U26+W25+W26</f>
        <v>2750338.1705</v>
      </c>
      <c r="K34" s="106"/>
      <c r="M34" s="178"/>
      <c r="V34" s="98" t="s">
        <v>76</v>
      </c>
      <c r="W34" s="98" t="s">
        <v>77</v>
      </c>
    </row>
    <row r="35" spans="2:23" ht="19.5" customHeight="1" x14ac:dyDescent="0.2">
      <c r="B35" s="103"/>
      <c r="C35" s="144"/>
      <c r="D35" s="144"/>
      <c r="E35" s="104"/>
      <c r="F35" s="108"/>
      <c r="G35" s="144"/>
      <c r="H35" s="104"/>
      <c r="I35" s="144"/>
      <c r="J35" s="266"/>
      <c r="K35" s="106"/>
      <c r="M35" s="178"/>
    </row>
    <row r="36" spans="2:23" ht="19.5" customHeight="1" x14ac:dyDescent="0.2">
      <c r="B36" s="103"/>
      <c r="C36" s="119"/>
      <c r="D36" s="119"/>
      <c r="E36" s="104" t="s">
        <v>1</v>
      </c>
      <c r="F36" s="108"/>
      <c r="G36" s="119"/>
      <c r="H36" s="104" t="s">
        <v>2</v>
      </c>
      <c r="I36" s="119"/>
      <c r="J36" s="140">
        <f>($V$25+$V$26)*W36+X25+X26</f>
        <v>115391.22040859998</v>
      </c>
      <c r="K36" s="106"/>
      <c r="M36" s="178"/>
      <c r="V36" s="173">
        <v>4.2999999999999997E-2</v>
      </c>
      <c r="W36" s="173">
        <f>V36/($V$36+$V$38+$V$40)</f>
        <v>8.5999999999999993E-2</v>
      </c>
    </row>
    <row r="37" spans="2:23" ht="19.5" customHeight="1" x14ac:dyDescent="0.2">
      <c r="B37" s="103"/>
      <c r="C37" s="119"/>
      <c r="D37" s="119"/>
      <c r="E37" s="104"/>
      <c r="F37" s="108"/>
      <c r="G37" s="119"/>
      <c r="H37" s="104"/>
      <c r="I37" s="119"/>
      <c r="J37" s="267"/>
      <c r="K37" s="106"/>
      <c r="M37" s="178"/>
    </row>
    <row r="38" spans="2:23" ht="19.5" customHeight="1" x14ac:dyDescent="0.2">
      <c r="B38" s="103"/>
      <c r="C38" s="119"/>
      <c r="D38" s="119"/>
      <c r="E38" s="117" t="s">
        <v>59</v>
      </c>
      <c r="F38" s="108"/>
      <c r="G38" s="119"/>
      <c r="H38" s="117" t="s">
        <v>58</v>
      </c>
      <c r="I38" s="119"/>
      <c r="J38" s="140">
        <f>($V$25+$V$26)*W38</f>
        <v>143428.92722079999</v>
      </c>
      <c r="K38" s="106"/>
      <c r="M38" s="178"/>
      <c r="V38" s="173">
        <v>0.104</v>
      </c>
      <c r="W38" s="173">
        <f>V38/($V$36+$V$38+$V$40)</f>
        <v>0.20799999999999999</v>
      </c>
    </row>
    <row r="39" spans="2:23" ht="19.5" customHeight="1" x14ac:dyDescent="0.2">
      <c r="B39" s="103"/>
      <c r="C39" s="119"/>
      <c r="D39" s="119"/>
      <c r="E39" s="104"/>
      <c r="F39" s="108"/>
      <c r="G39" s="119"/>
      <c r="H39" s="104"/>
      <c r="I39" s="119"/>
      <c r="J39" s="267"/>
      <c r="K39" s="106"/>
      <c r="M39" s="178"/>
    </row>
    <row r="40" spans="2:23" ht="19.5" customHeight="1" x14ac:dyDescent="0.2">
      <c r="B40" s="103"/>
      <c r="C40" s="119"/>
      <c r="D40" s="119"/>
      <c r="E40" s="256" t="s">
        <v>152</v>
      </c>
      <c r="F40" s="108"/>
      <c r="G40" s="119"/>
      <c r="H40" s="256" t="s">
        <v>155</v>
      </c>
      <c r="I40" s="119"/>
      <c r="J40" s="140">
        <f>($V$25+$V$26)*W40</f>
        <v>486830.87797059998</v>
      </c>
      <c r="K40" s="106"/>
      <c r="M40" s="178"/>
      <c r="V40" s="173">
        <v>0.35299999999999998</v>
      </c>
      <c r="W40" s="173">
        <f>V40/($V$36+$V$38+$V$40)</f>
        <v>0.70599999999999996</v>
      </c>
    </row>
    <row r="41" spans="2:23" ht="19.5" customHeight="1" x14ac:dyDescent="0.2">
      <c r="B41" s="103"/>
      <c r="C41" s="119"/>
      <c r="D41" s="119"/>
      <c r="E41" s="119"/>
      <c r="F41" s="119"/>
      <c r="G41" s="119"/>
      <c r="H41" s="119"/>
      <c r="I41" s="119"/>
      <c r="J41" s="267"/>
      <c r="K41" s="106"/>
      <c r="M41" s="178"/>
    </row>
    <row r="42" spans="2:23" ht="19.5" customHeight="1" x14ac:dyDescent="0.2">
      <c r="B42" s="103"/>
      <c r="C42" s="119"/>
      <c r="D42" s="119"/>
      <c r="E42" s="119"/>
      <c r="F42" s="119"/>
      <c r="G42" s="119"/>
      <c r="H42" s="119"/>
      <c r="I42" s="119"/>
      <c r="J42" s="268"/>
      <c r="K42" s="106"/>
      <c r="M42" s="178"/>
    </row>
    <row r="43" spans="2:23" ht="19.5" customHeight="1" x14ac:dyDescent="0.2">
      <c r="B43" s="103"/>
      <c r="C43" s="119"/>
      <c r="D43" s="119"/>
      <c r="E43" s="119" t="s">
        <v>17</v>
      </c>
      <c r="F43" s="119"/>
      <c r="G43" s="119"/>
      <c r="H43" s="119"/>
      <c r="I43" s="119"/>
      <c r="J43" s="140">
        <f>SUM(J34:J40)</f>
        <v>3495989.1960999998</v>
      </c>
      <c r="K43" s="106"/>
      <c r="M43" s="178"/>
    </row>
    <row r="44" spans="2:23" ht="15" customHeight="1" x14ac:dyDescent="0.2">
      <c r="B44" s="103"/>
      <c r="C44" s="119"/>
      <c r="D44" s="119"/>
      <c r="E44" s="119"/>
      <c r="F44" s="119"/>
      <c r="G44" s="119"/>
      <c r="H44" s="119"/>
      <c r="I44" s="119"/>
      <c r="J44" s="140"/>
      <c r="K44" s="106"/>
    </row>
    <row r="45" spans="2:23" ht="9.75" customHeight="1" thickBot="1" x14ac:dyDescent="0.25">
      <c r="B45" s="120"/>
      <c r="C45" s="121"/>
      <c r="D45" s="121"/>
      <c r="E45" s="121"/>
      <c r="F45" s="121"/>
      <c r="G45" s="121"/>
      <c r="H45" s="121"/>
      <c r="I45" s="121"/>
      <c r="J45" s="122"/>
      <c r="K45" s="123"/>
    </row>
  </sheetData>
  <mergeCells count="7">
    <mergeCell ref="V33:W33"/>
    <mergeCell ref="C7:J7"/>
    <mergeCell ref="C8:J8"/>
    <mergeCell ref="G12:H12"/>
    <mergeCell ref="D13:H13"/>
    <mergeCell ref="N21:O21"/>
    <mergeCell ref="P21:Q21"/>
  </mergeCells>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T51"/>
  <sheetViews>
    <sheetView zoomScale="80" zoomScaleNormal="80" zoomScaleSheetLayoutView="100" workbookViewId="0"/>
  </sheetViews>
  <sheetFormatPr defaultRowHeight="12.75" x14ac:dyDescent="0.2"/>
  <cols>
    <col min="1" max="1" width="3.85546875" style="97" customWidth="1"/>
    <col min="2" max="2" width="3" style="97" customWidth="1"/>
    <col min="3" max="3" width="11.85546875" style="97" customWidth="1"/>
    <col min="4" max="4" width="11.5703125" style="97" customWidth="1"/>
    <col min="5" max="5" width="12.140625" style="97" customWidth="1"/>
    <col min="6" max="6" width="20" style="97" customWidth="1"/>
    <col min="7" max="7" width="14.140625" style="97" customWidth="1"/>
    <col min="8" max="9" width="21.7109375" style="97" customWidth="1"/>
    <col min="10" max="10" width="21.7109375" style="98" customWidth="1"/>
    <col min="11" max="11" width="2.85546875" style="97" customWidth="1"/>
    <col min="12" max="12" width="9.140625" style="97"/>
    <col min="13" max="13" width="3.7109375" style="97" customWidth="1"/>
    <col min="14" max="14" width="5.28515625" style="97" customWidth="1"/>
    <col min="15" max="15" width="4.42578125" style="97" customWidth="1"/>
    <col min="16" max="16" width="27.7109375" style="97" bestFit="1" customWidth="1"/>
    <col min="17" max="17" width="15.140625" style="97" bestFit="1" customWidth="1"/>
    <col min="18" max="18" width="13.85546875" style="97" customWidth="1"/>
    <col min="19" max="19" width="11.28515625" style="97" bestFit="1" customWidth="1"/>
    <col min="20" max="20" width="9.5703125" style="97" bestFit="1" customWidth="1"/>
    <col min="21" max="16384" width="9.140625" style="97"/>
  </cols>
  <sheetData>
    <row r="1" spans="2:20" ht="13.5" thickBot="1" x14ac:dyDescent="0.25"/>
    <row r="2" spans="2:20" ht="15" customHeight="1" x14ac:dyDescent="0.2">
      <c r="B2" s="99"/>
      <c r="C2" s="100"/>
      <c r="D2" s="100"/>
      <c r="E2" s="100"/>
      <c r="F2" s="100"/>
      <c r="G2" s="100"/>
      <c r="H2" s="100"/>
      <c r="I2" s="100"/>
      <c r="J2" s="101"/>
      <c r="K2" s="102"/>
    </row>
    <row r="3" spans="2:20" ht="15" customHeight="1" x14ac:dyDescent="0.2">
      <c r="B3" s="103"/>
      <c r="C3" s="4" t="s">
        <v>53</v>
      </c>
      <c r="D3" s="104"/>
      <c r="E3" s="104"/>
      <c r="F3" s="104"/>
      <c r="G3" s="104"/>
      <c r="H3" s="104"/>
      <c r="I3" s="104"/>
      <c r="J3" s="105"/>
      <c r="K3" s="106"/>
      <c r="O3" s="128"/>
      <c r="P3" s="128"/>
    </row>
    <row r="4" spans="2:20" ht="15" customHeight="1" x14ac:dyDescent="0.2">
      <c r="B4" s="103"/>
      <c r="C4" s="104" t="str">
        <f>DCCR1!C4</f>
        <v>DCCR Summary</v>
      </c>
      <c r="D4" s="104"/>
      <c r="E4" s="104"/>
      <c r="F4" s="104"/>
      <c r="G4" s="104"/>
      <c r="H4" s="104"/>
      <c r="I4" s="104"/>
      <c r="J4" s="105"/>
      <c r="K4" s="106"/>
      <c r="O4" s="169"/>
      <c r="P4" s="263"/>
    </row>
    <row r="5" spans="2:20" ht="15.75" customHeight="1" x14ac:dyDescent="0.2">
      <c r="B5" s="103"/>
      <c r="C5" s="104"/>
      <c r="D5" s="104"/>
      <c r="E5" s="104"/>
      <c r="F5" s="104"/>
      <c r="G5" s="104"/>
      <c r="H5" s="104"/>
      <c r="I5" s="104"/>
      <c r="J5" s="105"/>
      <c r="K5" s="106"/>
      <c r="O5" s="169"/>
      <c r="P5" s="169"/>
      <c r="Q5" s="169"/>
    </row>
    <row r="6" spans="2:20" ht="15.75" customHeight="1" x14ac:dyDescent="0.2">
      <c r="B6" s="103"/>
      <c r="C6" s="104"/>
      <c r="D6" s="104"/>
      <c r="E6" s="104"/>
      <c r="F6" s="104"/>
      <c r="G6" s="104"/>
      <c r="H6" s="104"/>
      <c r="I6" s="104"/>
      <c r="J6" s="105"/>
      <c r="K6" s="106"/>
      <c r="O6" s="169"/>
      <c r="P6" s="169"/>
      <c r="Q6" s="220"/>
    </row>
    <row r="7" spans="2:20" ht="18.75" customHeight="1" x14ac:dyDescent="0.2">
      <c r="B7" s="103"/>
      <c r="C7" s="289" t="s">
        <v>83</v>
      </c>
      <c r="D7" s="289"/>
      <c r="E7" s="289"/>
      <c r="F7" s="289"/>
      <c r="G7" s="289"/>
      <c r="H7" s="289"/>
      <c r="I7" s="289"/>
      <c r="J7" s="289"/>
      <c r="K7" s="106"/>
      <c r="O7" s="169"/>
      <c r="P7" s="169"/>
      <c r="Q7" s="220"/>
    </row>
    <row r="8" spans="2:20" ht="18.75" customHeight="1" x14ac:dyDescent="0.2">
      <c r="B8" s="103"/>
      <c r="C8" s="290" t="str">
        <f>Summary!C8</f>
        <v>12-Month Period Beginning January 1, 2019</v>
      </c>
      <c r="D8" s="290"/>
      <c r="E8" s="290"/>
      <c r="F8" s="290"/>
      <c r="G8" s="290"/>
      <c r="H8" s="290"/>
      <c r="I8" s="290"/>
      <c r="J8" s="290"/>
      <c r="K8" s="106"/>
    </row>
    <row r="9" spans="2:20" ht="15" customHeight="1" x14ac:dyDescent="0.2">
      <c r="B9" s="103"/>
      <c r="C9" s="108"/>
      <c r="D9" s="108"/>
      <c r="E9" s="108"/>
      <c r="F9" s="108"/>
      <c r="G9" s="108"/>
      <c r="H9" s="108"/>
      <c r="I9" s="108"/>
      <c r="J9" s="109"/>
      <c r="K9" s="106"/>
    </row>
    <row r="10" spans="2:20" ht="15" customHeight="1" x14ac:dyDescent="0.2">
      <c r="B10" s="103"/>
      <c r="C10" s="105"/>
      <c r="D10" s="105"/>
      <c r="E10" s="105"/>
      <c r="F10" s="105"/>
      <c r="G10" s="105"/>
      <c r="H10" s="105"/>
      <c r="I10" s="105"/>
      <c r="J10" s="105"/>
      <c r="K10" s="106"/>
      <c r="Q10" s="97" t="s">
        <v>102</v>
      </c>
      <c r="S10" s="97" t="s">
        <v>133</v>
      </c>
      <c r="T10" s="97" t="s">
        <v>133</v>
      </c>
    </row>
    <row r="11" spans="2:20" ht="15" customHeight="1" x14ac:dyDescent="0.2">
      <c r="B11" s="103"/>
      <c r="C11" s="124" t="s">
        <v>84</v>
      </c>
      <c r="D11" s="108"/>
      <c r="E11" s="105"/>
      <c r="F11" s="109"/>
      <c r="G11" s="105"/>
      <c r="H11" s="105"/>
      <c r="I11" s="109"/>
      <c r="J11" s="108"/>
      <c r="K11" s="106"/>
      <c r="Q11" s="98" t="s">
        <v>76</v>
      </c>
      <c r="R11" s="98" t="s">
        <v>77</v>
      </c>
      <c r="S11" s="211" t="s">
        <v>76</v>
      </c>
      <c r="T11" s="211" t="s">
        <v>77</v>
      </c>
    </row>
    <row r="12" spans="2:20" ht="7.5" customHeight="1" x14ac:dyDescent="0.2">
      <c r="B12" s="103"/>
      <c r="C12" s="108"/>
      <c r="D12" s="104"/>
      <c r="E12" s="105"/>
      <c r="F12" s="105"/>
      <c r="G12" s="291"/>
      <c r="H12" s="291"/>
      <c r="I12" s="105"/>
      <c r="J12" s="105"/>
      <c r="K12" s="106"/>
    </row>
    <row r="13" spans="2:20" s="128" customFormat="1" ht="18" customHeight="1" x14ac:dyDescent="0.2">
      <c r="B13" s="125"/>
      <c r="C13" s="107"/>
      <c r="D13" s="107"/>
      <c r="E13" s="104" t="s">
        <v>85</v>
      </c>
      <c r="F13" s="145"/>
      <c r="G13" s="145"/>
      <c r="H13" s="145"/>
      <c r="I13" s="214">
        <f>Q13+R13+S13+T13</f>
        <v>9443340</v>
      </c>
      <c r="J13" s="126"/>
      <c r="K13" s="127"/>
      <c r="P13" s="128" t="s">
        <v>134</v>
      </c>
      <c r="Q13" s="260">
        <v>5911385</v>
      </c>
      <c r="R13" s="260">
        <v>1971139</v>
      </c>
      <c r="S13" s="260">
        <v>1311086</v>
      </c>
      <c r="T13" s="260">
        <v>249730</v>
      </c>
    </row>
    <row r="14" spans="2:20" ht="7.5" customHeight="1" x14ac:dyDescent="0.2">
      <c r="B14" s="103"/>
      <c r="C14" s="107"/>
      <c r="D14" s="108"/>
      <c r="E14" s="108"/>
      <c r="F14" s="108"/>
      <c r="G14" s="108"/>
      <c r="H14" s="108"/>
      <c r="I14" s="146"/>
      <c r="J14" s="109"/>
      <c r="K14" s="106"/>
      <c r="N14" s="128"/>
      <c r="O14" s="128"/>
      <c r="Q14" s="178"/>
      <c r="R14" s="178"/>
    </row>
    <row r="15" spans="2:20" ht="18" customHeight="1" x14ac:dyDescent="0.2">
      <c r="B15" s="103"/>
      <c r="C15" s="104"/>
      <c r="D15" s="108"/>
      <c r="E15" s="104" t="s">
        <v>86</v>
      </c>
      <c r="F15" s="105"/>
      <c r="G15" s="129"/>
      <c r="H15" s="105"/>
      <c r="I15" s="214">
        <f>Q15+R15+S15+T15</f>
        <v>-2388077</v>
      </c>
      <c r="J15" s="131"/>
      <c r="K15" s="106"/>
      <c r="N15" s="128"/>
      <c r="O15" s="128"/>
      <c r="P15" s="97" t="s">
        <v>135</v>
      </c>
      <c r="Q15" s="260">
        <v>-1676888</v>
      </c>
      <c r="R15" s="260">
        <v>-591009</v>
      </c>
      <c r="S15" s="260">
        <v>-101189</v>
      </c>
      <c r="T15" s="260">
        <v>-18991</v>
      </c>
    </row>
    <row r="16" spans="2:20" ht="7.5" customHeight="1" x14ac:dyDescent="0.2">
      <c r="B16" s="103"/>
      <c r="C16" s="104"/>
      <c r="D16" s="108"/>
      <c r="E16" s="108"/>
      <c r="F16" s="108"/>
      <c r="G16" s="108"/>
      <c r="H16" s="108"/>
      <c r="I16" s="146"/>
      <c r="J16" s="109"/>
      <c r="K16" s="106"/>
      <c r="Q16" s="178"/>
      <c r="R16" s="178"/>
      <c r="S16" s="215"/>
      <c r="T16" s="215"/>
    </row>
    <row r="17" spans="2:20" ht="18" customHeight="1" x14ac:dyDescent="0.2">
      <c r="B17" s="103"/>
      <c r="C17" s="104"/>
      <c r="D17" s="108"/>
      <c r="E17" s="104" t="s">
        <v>87</v>
      </c>
      <c r="F17" s="105"/>
      <c r="G17" s="129"/>
      <c r="H17" s="104"/>
      <c r="I17" s="214">
        <v>0</v>
      </c>
      <c r="J17" s="131"/>
      <c r="K17" s="106"/>
      <c r="Q17" s="178"/>
      <c r="R17" s="178"/>
      <c r="S17" s="215"/>
      <c r="T17" s="215"/>
    </row>
    <row r="18" spans="2:20" ht="7.5" customHeight="1" x14ac:dyDescent="0.2">
      <c r="B18" s="103"/>
      <c r="C18" s="104"/>
      <c r="D18" s="108"/>
      <c r="E18" s="108"/>
      <c r="F18" s="116"/>
      <c r="G18" s="132"/>
      <c r="H18" s="147"/>
      <c r="I18" s="116"/>
      <c r="J18" s="131"/>
      <c r="K18" s="106"/>
      <c r="Q18" s="178"/>
      <c r="R18" s="178"/>
      <c r="S18" s="215"/>
      <c r="T18" s="215"/>
    </row>
    <row r="19" spans="2:20" ht="18" customHeight="1" x14ac:dyDescent="0.2">
      <c r="B19" s="103"/>
      <c r="C19" s="104"/>
      <c r="D19" s="104"/>
      <c r="E19" s="104" t="s">
        <v>88</v>
      </c>
      <c r="F19" s="116"/>
      <c r="G19" s="132"/>
      <c r="H19" s="104"/>
      <c r="I19" s="116"/>
      <c r="J19" s="214">
        <f>SUM(I13:I17)</f>
        <v>7055263</v>
      </c>
      <c r="K19" s="106"/>
      <c r="Q19" s="178"/>
      <c r="R19" s="178"/>
      <c r="S19" s="215"/>
      <c r="T19" s="215"/>
    </row>
    <row r="20" spans="2:20" ht="7.5" customHeight="1" x14ac:dyDescent="0.2">
      <c r="B20" s="103"/>
      <c r="C20" s="117"/>
      <c r="D20" s="117"/>
      <c r="E20" s="108"/>
      <c r="F20" s="108"/>
      <c r="G20" s="108"/>
      <c r="H20" s="108"/>
      <c r="I20" s="108"/>
      <c r="J20" s="148"/>
      <c r="K20" s="106"/>
      <c r="Q20" s="178"/>
      <c r="R20" s="178"/>
      <c r="S20" s="215"/>
      <c r="T20" s="215"/>
    </row>
    <row r="21" spans="2:20" ht="18" customHeight="1" x14ac:dyDescent="0.2">
      <c r="B21" s="103"/>
      <c r="C21" s="104"/>
      <c r="D21" s="104"/>
      <c r="E21" s="104" t="str">
        <f>"Deferred Tax Balance as of "&amp;start</f>
        <v>Deferred Tax Balance as of January 1, 2019</v>
      </c>
      <c r="F21" s="116"/>
      <c r="G21" s="132"/>
      <c r="H21" s="147"/>
      <c r="I21" s="116"/>
      <c r="J21" s="214">
        <f>Q21+R21+S21+T21</f>
        <v>-2345132</v>
      </c>
      <c r="K21" s="106"/>
      <c r="P21" s="97" t="s">
        <v>136</v>
      </c>
      <c r="Q21" s="260">
        <v>-1505758</v>
      </c>
      <c r="R21" s="260">
        <v>-466659</v>
      </c>
      <c r="S21" s="260">
        <v>-313081</v>
      </c>
      <c r="T21" s="260">
        <v>-59634</v>
      </c>
    </row>
    <row r="22" spans="2:20" ht="7.5" customHeight="1" x14ac:dyDescent="0.2">
      <c r="B22" s="103"/>
      <c r="C22" s="104"/>
      <c r="D22" s="104"/>
      <c r="E22" s="108"/>
      <c r="F22" s="108"/>
      <c r="G22" s="108"/>
      <c r="H22" s="108"/>
      <c r="I22" s="108"/>
      <c r="J22" s="148"/>
      <c r="K22" s="106"/>
      <c r="Q22" s="178"/>
      <c r="R22" s="178"/>
      <c r="S22" s="178"/>
    </row>
    <row r="23" spans="2:20" ht="18" customHeight="1" x14ac:dyDescent="0.2">
      <c r="B23" s="103"/>
      <c r="C23" s="104"/>
      <c r="D23" s="104"/>
      <c r="E23" s="104" t="s">
        <v>89</v>
      </c>
      <c r="F23" s="133"/>
      <c r="G23" s="104"/>
      <c r="H23" s="116"/>
      <c r="I23" s="113"/>
      <c r="J23" s="214">
        <v>0</v>
      </c>
      <c r="K23" s="106"/>
    </row>
    <row r="24" spans="2:20" ht="7.5" customHeight="1" x14ac:dyDescent="0.2">
      <c r="B24" s="103"/>
      <c r="C24" s="104"/>
      <c r="D24" s="104"/>
      <c r="E24" s="108"/>
      <c r="F24" s="108"/>
      <c r="G24" s="108"/>
      <c r="H24" s="108"/>
      <c r="I24" s="108"/>
      <c r="J24" s="148"/>
      <c r="K24" s="106"/>
    </row>
    <row r="25" spans="2:20" ht="18" customHeight="1" x14ac:dyDescent="0.2">
      <c r="B25" s="103"/>
      <c r="C25" s="104"/>
      <c r="D25" s="104"/>
      <c r="E25" s="104" t="s">
        <v>90</v>
      </c>
      <c r="F25" s="133"/>
      <c r="G25" s="147"/>
      <c r="H25" s="116"/>
      <c r="I25" s="113"/>
      <c r="J25" s="214">
        <v>0</v>
      </c>
      <c r="K25" s="106"/>
      <c r="N25" s="178"/>
      <c r="Q25" s="269"/>
      <c r="R25" s="269"/>
      <c r="S25" s="269"/>
      <c r="T25" s="269"/>
    </row>
    <row r="26" spans="2:20" ht="13.5" customHeight="1" x14ac:dyDescent="0.2">
      <c r="B26" s="103"/>
      <c r="C26" s="108"/>
      <c r="D26" s="108"/>
      <c r="E26" s="113"/>
      <c r="F26" s="133"/>
      <c r="G26" s="104"/>
      <c r="H26" s="116"/>
      <c r="I26" s="113"/>
      <c r="J26" s="105"/>
      <c r="K26" s="106"/>
    </row>
    <row r="27" spans="2:20" ht="13.5" customHeight="1" x14ac:dyDescent="0.2">
      <c r="B27" s="103"/>
      <c r="C27" s="108"/>
      <c r="D27" s="108"/>
      <c r="E27" s="113"/>
      <c r="F27" s="133"/>
      <c r="G27" s="147"/>
      <c r="H27" s="116"/>
      <c r="I27" s="113"/>
      <c r="J27" s="149"/>
      <c r="K27" s="106"/>
      <c r="Q27" s="269"/>
      <c r="R27" s="269"/>
      <c r="S27" s="269"/>
      <c r="T27" s="269"/>
    </row>
    <row r="28" spans="2:20" ht="18" customHeight="1" x14ac:dyDescent="0.2">
      <c r="B28" s="103"/>
      <c r="C28" s="108"/>
      <c r="D28" s="108"/>
      <c r="E28" s="104" t="s">
        <v>17</v>
      </c>
      <c r="F28" s="133"/>
      <c r="G28" s="104"/>
      <c r="H28" s="104"/>
      <c r="I28" s="105"/>
      <c r="J28" s="150">
        <f>SUM(J19:J25)</f>
        <v>4710131</v>
      </c>
      <c r="K28" s="106"/>
    </row>
    <row r="29" spans="2:20" ht="16.5" customHeight="1" x14ac:dyDescent="0.2">
      <c r="B29" s="103"/>
      <c r="C29" s="104"/>
      <c r="D29" s="104"/>
      <c r="E29" s="113"/>
      <c r="F29" s="133"/>
      <c r="G29" s="104"/>
      <c r="H29" s="116"/>
      <c r="I29" s="113"/>
      <c r="J29" s="105"/>
      <c r="K29" s="106"/>
      <c r="Q29" s="269"/>
      <c r="R29" s="269"/>
      <c r="S29" s="269"/>
    </row>
    <row r="30" spans="2:20" ht="21.75" customHeight="1" x14ac:dyDescent="0.2">
      <c r="B30" s="103"/>
      <c r="C30" s="108"/>
      <c r="D30" s="108"/>
      <c r="E30" s="108"/>
      <c r="F30" s="108"/>
      <c r="G30" s="108"/>
      <c r="H30" s="108"/>
      <c r="I30" s="108"/>
      <c r="J30" s="109"/>
      <c r="K30" s="106"/>
      <c r="Q30" s="269"/>
      <c r="R30" s="269"/>
      <c r="S30" s="269"/>
    </row>
    <row r="31" spans="2:20" ht="15" customHeight="1" x14ac:dyDescent="0.2">
      <c r="B31" s="103"/>
      <c r="C31" s="108"/>
      <c r="D31" s="108"/>
      <c r="E31" s="108"/>
      <c r="F31" s="108"/>
      <c r="G31" s="108"/>
      <c r="H31" s="108"/>
      <c r="I31" s="108"/>
      <c r="J31" s="109"/>
      <c r="K31" s="106"/>
    </row>
    <row r="32" spans="2:20" ht="19.5" customHeight="1" x14ac:dyDescent="0.2">
      <c r="B32" s="103"/>
      <c r="C32" s="151"/>
      <c r="D32" s="151"/>
      <c r="E32" s="151"/>
      <c r="F32" s="151"/>
      <c r="G32" s="151"/>
      <c r="H32" s="151"/>
      <c r="I32" s="151"/>
      <c r="J32" s="138"/>
      <c r="K32" s="106"/>
      <c r="Q32" s="269"/>
      <c r="R32" s="269"/>
      <c r="S32" s="269"/>
      <c r="T32" s="269"/>
    </row>
    <row r="33" spans="2:20" ht="14.25" customHeight="1" x14ac:dyDescent="0.2">
      <c r="B33" s="103"/>
      <c r="C33" s="104"/>
      <c r="D33" s="104"/>
      <c r="E33" s="104"/>
      <c r="F33" s="104"/>
      <c r="G33" s="104"/>
      <c r="H33" s="104"/>
      <c r="I33" s="104"/>
      <c r="J33" s="105"/>
      <c r="K33" s="106"/>
      <c r="Q33" s="269"/>
      <c r="R33" s="269"/>
      <c r="S33" s="269"/>
      <c r="T33" s="269"/>
    </row>
    <row r="34" spans="2:20" ht="18" customHeight="1" x14ac:dyDescent="0.2">
      <c r="B34" s="103"/>
      <c r="C34" s="142" t="s">
        <v>91</v>
      </c>
      <c r="D34" s="108"/>
      <c r="E34" s="108"/>
      <c r="F34" s="108"/>
      <c r="G34" s="108"/>
      <c r="H34" s="108"/>
      <c r="I34" s="105"/>
      <c r="J34" s="140"/>
      <c r="K34" s="106"/>
      <c r="Q34" s="97" t="s">
        <v>142</v>
      </c>
      <c r="R34" s="97" t="s">
        <v>143</v>
      </c>
      <c r="S34" s="97" t="s">
        <v>144</v>
      </c>
    </row>
    <row r="35" spans="2:20" x14ac:dyDescent="0.2">
      <c r="B35" s="103"/>
      <c r="C35" s="144"/>
      <c r="D35" s="144"/>
      <c r="E35" s="104"/>
      <c r="F35" s="108"/>
      <c r="G35" s="107"/>
      <c r="H35" s="179" t="s">
        <v>116</v>
      </c>
      <c r="I35" s="179" t="s">
        <v>117</v>
      </c>
      <c r="J35" s="179" t="s">
        <v>119</v>
      </c>
      <c r="K35" s="106"/>
      <c r="O35" s="97" t="s">
        <v>102</v>
      </c>
      <c r="Q35" s="97" t="s">
        <v>116</v>
      </c>
      <c r="R35" s="97" t="s">
        <v>128</v>
      </c>
      <c r="S35" s="97" t="s">
        <v>127</v>
      </c>
    </row>
    <row r="36" spans="2:20" ht="18" customHeight="1" x14ac:dyDescent="0.2">
      <c r="B36" s="103"/>
      <c r="C36" s="143"/>
      <c r="D36" s="174" t="s">
        <v>103</v>
      </c>
      <c r="E36" s="119"/>
      <c r="F36" s="119"/>
      <c r="G36" s="107" t="s">
        <v>36</v>
      </c>
      <c r="H36" s="180">
        <f t="shared" ref="H36:J37" si="0">Q36</f>
        <v>1793243</v>
      </c>
      <c r="I36" s="180">
        <f>R36</f>
        <v>340847</v>
      </c>
      <c r="J36" s="180">
        <f t="shared" si="0"/>
        <v>67898</v>
      </c>
      <c r="K36" s="106"/>
      <c r="P36" s="212" t="s">
        <v>76</v>
      </c>
      <c r="Q36" s="260">
        <v>1793243</v>
      </c>
      <c r="R36" s="260">
        <v>340847</v>
      </c>
      <c r="S36" s="260">
        <v>67898</v>
      </c>
    </row>
    <row r="37" spans="2:20" ht="18" customHeight="1" x14ac:dyDescent="0.2">
      <c r="B37" s="103"/>
      <c r="C37" s="143"/>
      <c r="D37" s="119"/>
      <c r="E37" s="119"/>
      <c r="F37" s="119"/>
      <c r="G37" s="107" t="s">
        <v>93</v>
      </c>
      <c r="H37" s="181">
        <f t="shared" si="0"/>
        <v>469558</v>
      </c>
      <c r="I37" s="181">
        <f t="shared" si="0"/>
        <v>112805</v>
      </c>
      <c r="J37" s="181">
        <f>S37</f>
        <v>22155</v>
      </c>
      <c r="K37" s="106"/>
      <c r="P37" s="212" t="s">
        <v>77</v>
      </c>
      <c r="Q37" s="260">
        <v>469558</v>
      </c>
      <c r="R37" s="260">
        <v>112805</v>
      </c>
      <c r="S37" s="260">
        <v>22155</v>
      </c>
    </row>
    <row r="38" spans="2:20" ht="18" customHeight="1" x14ac:dyDescent="0.2">
      <c r="B38" s="103"/>
      <c r="C38" s="143"/>
      <c r="D38" s="119"/>
      <c r="E38" s="119"/>
      <c r="F38" s="119"/>
      <c r="G38" s="107" t="s">
        <v>17</v>
      </c>
      <c r="H38" s="180">
        <f>H36+H37</f>
        <v>2262801</v>
      </c>
      <c r="I38" s="180">
        <f>I36+I37</f>
        <v>453652</v>
      </c>
      <c r="J38" s="180">
        <f>J36+J37</f>
        <v>90053</v>
      </c>
      <c r="K38" s="106"/>
    </row>
    <row r="39" spans="2:20" ht="18" customHeight="1" x14ac:dyDescent="0.2">
      <c r="B39" s="103"/>
      <c r="C39" s="152"/>
      <c r="D39" s="108"/>
      <c r="E39" s="146"/>
      <c r="F39" s="143"/>
      <c r="G39" s="143"/>
      <c r="H39" s="107"/>
      <c r="I39" s="145"/>
      <c r="J39" s="182"/>
      <c r="K39" s="106"/>
    </row>
    <row r="40" spans="2:20" ht="18" customHeight="1" x14ac:dyDescent="0.2">
      <c r="B40" s="103"/>
      <c r="C40" s="119"/>
      <c r="D40" s="119"/>
      <c r="E40" s="104"/>
      <c r="F40" s="108"/>
      <c r="G40" s="119"/>
      <c r="H40" s="107"/>
      <c r="I40" s="145"/>
      <c r="J40" s="182"/>
      <c r="K40" s="106"/>
    </row>
    <row r="41" spans="2:20" ht="18" customHeight="1" x14ac:dyDescent="0.2">
      <c r="B41" s="103"/>
      <c r="C41" s="119"/>
      <c r="D41" s="144"/>
      <c r="E41" s="104"/>
      <c r="F41" s="108"/>
      <c r="G41" s="210"/>
      <c r="H41" s="179" t="s">
        <v>116</v>
      </c>
      <c r="I41" s="179" t="s">
        <v>117</v>
      </c>
      <c r="J41" s="179" t="s">
        <v>119</v>
      </c>
      <c r="K41" s="106"/>
      <c r="O41" s="97" t="s">
        <v>133</v>
      </c>
    </row>
    <row r="42" spans="2:20" ht="18" customHeight="1" x14ac:dyDescent="0.2">
      <c r="B42" s="103"/>
      <c r="C42" s="119"/>
      <c r="D42" s="174" t="s">
        <v>132</v>
      </c>
      <c r="E42" s="119"/>
      <c r="F42" s="119"/>
      <c r="G42" s="210" t="s">
        <v>36</v>
      </c>
      <c r="H42" s="180">
        <f t="shared" ref="H42:J43" si="1">Q42</f>
        <v>165504</v>
      </c>
      <c r="I42" s="180">
        <f t="shared" si="1"/>
        <v>30024</v>
      </c>
      <c r="J42" s="180">
        <f t="shared" si="1"/>
        <v>15283</v>
      </c>
      <c r="K42" s="106"/>
      <c r="P42" s="212" t="s">
        <v>76</v>
      </c>
      <c r="Q42" s="260">
        <v>165504</v>
      </c>
      <c r="R42" s="260">
        <v>30024</v>
      </c>
      <c r="S42" s="260">
        <v>15283</v>
      </c>
    </row>
    <row r="43" spans="2:20" ht="18" customHeight="1" x14ac:dyDescent="0.2">
      <c r="B43" s="103"/>
      <c r="C43" s="119"/>
      <c r="D43" s="119"/>
      <c r="E43" s="119"/>
      <c r="F43" s="119"/>
      <c r="G43" s="210" t="s">
        <v>93</v>
      </c>
      <c r="H43" s="181">
        <f t="shared" si="1"/>
        <v>31525</v>
      </c>
      <c r="I43" s="181">
        <f t="shared" si="1"/>
        <v>5719</v>
      </c>
      <c r="J43" s="181">
        <f t="shared" si="1"/>
        <v>2915</v>
      </c>
      <c r="K43" s="106"/>
      <c r="P43" s="212" t="s">
        <v>77</v>
      </c>
      <c r="Q43" s="260">
        <v>31525</v>
      </c>
      <c r="R43" s="260">
        <v>5719</v>
      </c>
      <c r="S43" s="260">
        <v>2915</v>
      </c>
    </row>
    <row r="44" spans="2:20" ht="18" customHeight="1" x14ac:dyDescent="0.2">
      <c r="B44" s="103"/>
      <c r="C44" s="119"/>
      <c r="D44" s="119"/>
      <c r="E44" s="119"/>
      <c r="F44" s="119"/>
      <c r="G44" s="210" t="s">
        <v>17</v>
      </c>
      <c r="H44" s="180">
        <f>H42+H43</f>
        <v>197029</v>
      </c>
      <c r="I44" s="180">
        <f>I42+I43</f>
        <v>35743</v>
      </c>
      <c r="J44" s="180">
        <f>J42+J43</f>
        <v>18198</v>
      </c>
      <c r="K44" s="106"/>
    </row>
    <row r="45" spans="2:20" ht="18" customHeight="1" x14ac:dyDescent="0.2">
      <c r="B45" s="103"/>
      <c r="C45" s="108"/>
      <c r="D45" s="146"/>
      <c r="E45" s="146"/>
      <c r="F45" s="146"/>
      <c r="G45" s="146"/>
      <c r="H45" s="146"/>
      <c r="I45" s="146"/>
      <c r="J45" s="148"/>
      <c r="K45" s="106"/>
    </row>
    <row r="46" spans="2:20" ht="18" customHeight="1" x14ac:dyDescent="0.2">
      <c r="B46" s="103"/>
      <c r="C46" s="119"/>
      <c r="D46" s="119"/>
      <c r="E46" s="119"/>
      <c r="F46" s="119"/>
      <c r="G46" s="119"/>
      <c r="H46" s="183"/>
      <c r="I46" s="184"/>
      <c r="J46" s="185" t="s">
        <v>96</v>
      </c>
      <c r="K46" s="106"/>
    </row>
    <row r="47" spans="2:20" ht="18" customHeight="1" x14ac:dyDescent="0.2">
      <c r="B47" s="103"/>
      <c r="C47" s="119"/>
      <c r="D47" s="119"/>
      <c r="E47" s="119"/>
      <c r="F47" s="119"/>
      <c r="G47" s="119"/>
      <c r="H47" s="210" t="s">
        <v>36</v>
      </c>
      <c r="I47" s="184"/>
      <c r="J47" s="186">
        <f>H36+I36+J36+H42+I42+J42</f>
        <v>2412799</v>
      </c>
      <c r="K47" s="106"/>
    </row>
    <row r="48" spans="2:20" ht="15" customHeight="1" x14ac:dyDescent="0.2">
      <c r="B48" s="103"/>
      <c r="C48" s="119"/>
      <c r="D48" s="119"/>
      <c r="E48" s="119"/>
      <c r="F48" s="119"/>
      <c r="G48" s="119"/>
      <c r="H48" s="210" t="s">
        <v>93</v>
      </c>
      <c r="I48" s="184"/>
      <c r="J48" s="187">
        <f>H37+I37+J37+H43+I43+J43</f>
        <v>644677</v>
      </c>
      <c r="K48" s="106"/>
    </row>
    <row r="49" spans="2:11" ht="11.25" customHeight="1" x14ac:dyDescent="0.2">
      <c r="B49" s="103"/>
      <c r="C49" s="119"/>
      <c r="D49" s="108" t="s">
        <v>96</v>
      </c>
      <c r="E49" s="119"/>
      <c r="F49" s="108"/>
      <c r="G49" s="108"/>
      <c r="H49" s="210" t="s">
        <v>17</v>
      </c>
      <c r="I49" s="184"/>
      <c r="J49" s="188">
        <f>J47+J48</f>
        <v>3057476</v>
      </c>
      <c r="K49" s="106"/>
    </row>
    <row r="50" spans="2:11" ht="11.25" customHeight="1" x14ac:dyDescent="0.2">
      <c r="B50" s="103"/>
      <c r="C50" s="104"/>
      <c r="D50" s="104"/>
      <c r="E50" s="104"/>
      <c r="F50" s="104"/>
      <c r="G50" s="104"/>
      <c r="H50" s="104"/>
      <c r="I50" s="104"/>
      <c r="J50" s="105"/>
      <c r="K50" s="106"/>
    </row>
    <row r="51" spans="2:11" ht="11.25" customHeight="1" thickBot="1" x14ac:dyDescent="0.25">
      <c r="B51" s="120"/>
      <c r="C51" s="121"/>
      <c r="D51" s="121"/>
      <c r="E51" s="121"/>
      <c r="F51" s="121"/>
      <c r="G51" s="121"/>
      <c r="H51" s="121"/>
      <c r="I51" s="121"/>
      <c r="J51" s="122"/>
      <c r="K51" s="123"/>
    </row>
  </sheetData>
  <mergeCells count="3">
    <mergeCell ref="C7:J7"/>
    <mergeCell ref="C8:J8"/>
    <mergeCell ref="G12:H12"/>
  </mergeCells>
  <pageMargins left="0.75" right="0.75" top="1" bottom="1"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L51"/>
  <sheetViews>
    <sheetView zoomScaleNormal="100" zoomScaleSheetLayoutView="100" workbookViewId="0"/>
  </sheetViews>
  <sheetFormatPr defaultRowHeight="12.75" x14ac:dyDescent="0.2"/>
  <cols>
    <col min="1" max="1" width="3.85546875" style="97" customWidth="1"/>
    <col min="2" max="2" width="3" style="97" customWidth="1"/>
    <col min="3" max="3" width="30.28515625" style="97" customWidth="1"/>
    <col min="4" max="4" width="2.85546875" style="97" customWidth="1"/>
    <col min="5" max="5" width="15.7109375" style="97" customWidth="1"/>
    <col min="6" max="6" width="3.140625" style="97" customWidth="1"/>
    <col min="7" max="7" width="15.7109375" style="97" customWidth="1"/>
    <col min="8" max="8" width="4" style="97" customWidth="1"/>
    <col min="9" max="9" width="15.28515625" style="97" customWidth="1"/>
    <col min="10" max="10" width="2.7109375" style="97" customWidth="1"/>
    <col min="11" max="11" width="20.42578125" style="97" customWidth="1"/>
    <col min="12" max="12" width="2.85546875" style="97" customWidth="1"/>
    <col min="13" max="16384" width="9.140625" style="97"/>
  </cols>
  <sheetData>
    <row r="1" spans="2:12" ht="13.5" thickBot="1" x14ac:dyDescent="0.25"/>
    <row r="2" spans="2:12" ht="15" customHeight="1" x14ac:dyDescent="0.2">
      <c r="B2" s="99"/>
      <c r="C2" s="100"/>
      <c r="D2" s="100"/>
      <c r="E2" s="100"/>
      <c r="F2" s="100"/>
      <c r="G2" s="100"/>
      <c r="H2" s="100"/>
      <c r="I2" s="100"/>
      <c r="J2" s="100"/>
      <c r="K2" s="100"/>
      <c r="L2" s="102"/>
    </row>
    <row r="3" spans="2:12" ht="15" customHeight="1" x14ac:dyDescent="0.2">
      <c r="B3" s="103"/>
      <c r="C3" s="4" t="s">
        <v>53</v>
      </c>
      <c r="D3" s="104"/>
      <c r="E3" s="104"/>
      <c r="F3" s="104"/>
      <c r="G3" s="104"/>
      <c r="H3" s="104"/>
      <c r="I3" s="104"/>
      <c r="J3" s="104"/>
      <c r="K3" s="104"/>
      <c r="L3" s="106"/>
    </row>
    <row r="4" spans="2:12" ht="15" customHeight="1" x14ac:dyDescent="0.2">
      <c r="B4" s="103"/>
      <c r="C4" s="104" t="str">
        <f>DCCR1!C4</f>
        <v>DCCR Summary</v>
      </c>
      <c r="D4" s="104"/>
      <c r="E4" s="104"/>
      <c r="F4" s="104"/>
      <c r="G4" s="104"/>
      <c r="H4" s="104"/>
      <c r="I4" s="104"/>
      <c r="J4" s="104"/>
      <c r="K4" s="104"/>
      <c r="L4" s="106"/>
    </row>
    <row r="5" spans="2:12" ht="20.25" customHeight="1" x14ac:dyDescent="0.2">
      <c r="B5" s="103"/>
      <c r="C5" s="104"/>
      <c r="D5" s="104"/>
      <c r="E5" s="104"/>
      <c r="F5" s="104"/>
      <c r="G5" s="104"/>
      <c r="H5" s="104"/>
      <c r="I5" s="104"/>
      <c r="J5" s="104"/>
      <c r="K5" s="104"/>
      <c r="L5" s="106"/>
    </row>
    <row r="6" spans="2:12" ht="20.25" customHeight="1" x14ac:dyDescent="0.2">
      <c r="B6" s="103"/>
      <c r="C6" s="104"/>
      <c r="D6" s="104"/>
      <c r="E6" s="104"/>
      <c r="F6" s="104"/>
      <c r="G6" s="104"/>
      <c r="H6" s="104"/>
      <c r="I6" s="104"/>
      <c r="J6" s="104"/>
      <c r="K6" s="104"/>
      <c r="L6" s="106"/>
    </row>
    <row r="7" spans="2:12" ht="18.75" customHeight="1" x14ac:dyDescent="0.2">
      <c r="B7" s="103"/>
      <c r="C7" s="289" t="s">
        <v>112</v>
      </c>
      <c r="D7" s="289"/>
      <c r="E7" s="289"/>
      <c r="F7" s="289"/>
      <c r="G7" s="289"/>
      <c r="H7" s="289"/>
      <c r="I7" s="289"/>
      <c r="J7" s="289"/>
      <c r="K7" s="289"/>
      <c r="L7" s="106"/>
    </row>
    <row r="8" spans="2:12" ht="18.75" customHeight="1" x14ac:dyDescent="0.2">
      <c r="B8" s="103"/>
      <c r="C8" s="290" t="str">
        <f>Summary!C8</f>
        <v>12-Month Period Beginning January 1, 2019</v>
      </c>
      <c r="D8" s="290"/>
      <c r="E8" s="290"/>
      <c r="F8" s="290"/>
      <c r="G8" s="290"/>
      <c r="H8" s="290"/>
      <c r="I8" s="290"/>
      <c r="J8" s="290"/>
      <c r="K8" s="290"/>
      <c r="L8" s="106"/>
    </row>
    <row r="9" spans="2:12" ht="26.25" customHeight="1" x14ac:dyDescent="0.2">
      <c r="B9" s="103"/>
      <c r="C9" s="289"/>
      <c r="D9" s="289"/>
      <c r="E9" s="289"/>
      <c r="F9" s="289"/>
      <c r="G9" s="289"/>
      <c r="H9" s="289"/>
      <c r="I9" s="289"/>
      <c r="J9" s="289"/>
      <c r="K9" s="289"/>
      <c r="L9" s="106"/>
    </row>
    <row r="10" spans="2:12" ht="15" customHeight="1" x14ac:dyDescent="0.2">
      <c r="B10" s="103"/>
      <c r="C10" s="108"/>
      <c r="D10" s="105"/>
      <c r="E10" s="105"/>
      <c r="F10" s="105"/>
      <c r="G10" s="105"/>
      <c r="H10" s="105"/>
      <c r="I10" s="105"/>
      <c r="J10" s="105"/>
      <c r="K10" s="105"/>
      <c r="L10" s="106"/>
    </row>
    <row r="11" spans="2:12" ht="15" customHeight="1" x14ac:dyDescent="0.2">
      <c r="B11" s="103"/>
      <c r="C11" s="129" t="s">
        <v>35</v>
      </c>
      <c r="D11" s="143"/>
      <c r="E11" s="105" t="s">
        <v>36</v>
      </c>
      <c r="F11" s="153"/>
      <c r="G11" s="105" t="s">
        <v>38</v>
      </c>
      <c r="H11" s="129"/>
      <c r="I11" s="85" t="s">
        <v>60</v>
      </c>
      <c r="J11" s="39"/>
      <c r="K11" s="18" t="s">
        <v>54</v>
      </c>
      <c r="L11" s="106"/>
    </row>
    <row r="12" spans="2:12" ht="15" customHeight="1" x14ac:dyDescent="0.2">
      <c r="B12" s="103"/>
      <c r="C12" s="154" t="s">
        <v>18</v>
      </c>
      <c r="D12" s="155"/>
      <c r="E12" s="105" t="s">
        <v>37</v>
      </c>
      <c r="F12" s="129"/>
      <c r="G12" s="105" t="s">
        <v>37</v>
      </c>
      <c r="H12" s="129"/>
      <c r="I12" s="85" t="s">
        <v>61</v>
      </c>
      <c r="J12" s="37"/>
      <c r="K12" s="231" t="s">
        <v>149</v>
      </c>
      <c r="L12" s="106"/>
    </row>
    <row r="13" spans="2:12" ht="18" customHeight="1" x14ac:dyDescent="0.2">
      <c r="B13" s="103"/>
      <c r="C13" s="107"/>
      <c r="D13" s="155"/>
      <c r="E13" s="85" t="s">
        <v>104</v>
      </c>
      <c r="F13" s="49"/>
      <c r="G13" s="5" t="s">
        <v>2</v>
      </c>
      <c r="H13" s="49"/>
      <c r="I13" s="85" t="s">
        <v>58</v>
      </c>
      <c r="J13" s="49"/>
      <c r="K13" s="231" t="s">
        <v>155</v>
      </c>
      <c r="L13" s="106"/>
    </row>
    <row r="14" spans="2:12" ht="7.5" customHeight="1" x14ac:dyDescent="0.2">
      <c r="B14" s="103"/>
      <c r="C14" s="110"/>
      <c r="D14" s="156"/>
      <c r="E14" s="112"/>
      <c r="F14" s="112"/>
      <c r="G14" s="112"/>
      <c r="H14" s="112"/>
      <c r="I14" s="112"/>
      <c r="J14" s="112"/>
      <c r="K14" s="112"/>
      <c r="L14" s="106"/>
    </row>
    <row r="15" spans="2:12" ht="13.5" customHeight="1" x14ac:dyDescent="0.2">
      <c r="B15" s="103"/>
      <c r="C15" s="155"/>
      <c r="D15" s="155"/>
      <c r="E15" s="155"/>
      <c r="F15" s="155"/>
      <c r="G15" s="155"/>
      <c r="H15" s="155"/>
      <c r="I15" s="155"/>
      <c r="J15" s="155"/>
      <c r="K15" s="155"/>
      <c r="L15" s="106"/>
    </row>
    <row r="16" spans="2:12" ht="13.5" customHeight="1" x14ac:dyDescent="0.2">
      <c r="B16" s="103"/>
      <c r="C16" s="50">
        <f>Variables!A5</f>
        <v>43466</v>
      </c>
      <c r="D16" s="143"/>
      <c r="E16" s="241">
        <f>'DCR3'!E16</f>
        <v>668473905</v>
      </c>
      <c r="F16" s="242"/>
      <c r="G16" s="241">
        <f>'DCR3'!G16</f>
        <v>157960368</v>
      </c>
      <c r="H16" s="243"/>
      <c r="I16" s="241">
        <f>'DCR3'!I16</f>
        <v>14512887</v>
      </c>
      <c r="J16" s="243"/>
      <c r="K16" s="241">
        <f>'DCR3'!K16</f>
        <v>396094786</v>
      </c>
      <c r="L16" s="106"/>
    </row>
    <row r="17" spans="2:12" ht="13.5" customHeight="1" x14ac:dyDescent="0.2">
      <c r="B17" s="103"/>
      <c r="C17" s="1"/>
      <c r="D17" s="155"/>
      <c r="E17" s="244"/>
      <c r="F17" s="242"/>
      <c r="G17" s="244"/>
      <c r="H17" s="243"/>
      <c r="I17" s="244"/>
      <c r="J17" s="243"/>
      <c r="K17" s="244"/>
      <c r="L17" s="106"/>
    </row>
    <row r="18" spans="2:12" ht="13.5" customHeight="1" x14ac:dyDescent="0.2">
      <c r="B18" s="103"/>
      <c r="C18" s="50">
        <f>C16+31</f>
        <v>43497</v>
      </c>
      <c r="D18" s="108"/>
      <c r="E18" s="241">
        <f>'DCR3'!E18</f>
        <v>670927419</v>
      </c>
      <c r="F18" s="242"/>
      <c r="G18" s="241">
        <f>'DCR3'!G18</f>
        <v>157720453</v>
      </c>
      <c r="H18" s="243"/>
      <c r="I18" s="241">
        <f>'DCR3'!I18</f>
        <v>13737736</v>
      </c>
      <c r="J18" s="243"/>
      <c r="K18" s="241">
        <f>'DCR3'!K18</f>
        <v>380495964</v>
      </c>
      <c r="L18" s="106"/>
    </row>
    <row r="19" spans="2:12" ht="13.5" customHeight="1" x14ac:dyDescent="0.2">
      <c r="B19" s="103"/>
      <c r="C19" s="1"/>
      <c r="D19" s="155"/>
      <c r="E19" s="244"/>
      <c r="F19" s="242"/>
      <c r="G19" s="244"/>
      <c r="H19" s="243"/>
      <c r="I19" s="244"/>
      <c r="J19" s="243"/>
      <c r="K19" s="244"/>
      <c r="L19" s="106"/>
    </row>
    <row r="20" spans="2:12" ht="13.5" customHeight="1" x14ac:dyDescent="0.2">
      <c r="B20" s="103"/>
      <c r="C20" s="50">
        <f>C18+31</f>
        <v>43528</v>
      </c>
      <c r="D20" s="108"/>
      <c r="E20" s="241">
        <f>'DCR3'!E20</f>
        <v>567763494</v>
      </c>
      <c r="F20" s="242"/>
      <c r="G20" s="241">
        <f>'DCR3'!G20</f>
        <v>144873043</v>
      </c>
      <c r="H20" s="243"/>
      <c r="I20" s="241">
        <f>'DCR3'!I20</f>
        <v>12752294</v>
      </c>
      <c r="J20" s="243"/>
      <c r="K20" s="241">
        <f>'DCR3'!K20</f>
        <v>376953209</v>
      </c>
      <c r="L20" s="106"/>
    </row>
    <row r="21" spans="2:12" ht="13.5" customHeight="1" x14ac:dyDescent="0.2">
      <c r="B21" s="103"/>
      <c r="C21" s="1"/>
      <c r="D21" s="155"/>
      <c r="E21" s="244"/>
      <c r="F21" s="242"/>
      <c r="G21" s="244"/>
      <c r="H21" s="243"/>
      <c r="I21" s="244"/>
      <c r="J21" s="243"/>
      <c r="K21" s="244"/>
      <c r="L21" s="106"/>
    </row>
    <row r="22" spans="2:12" ht="13.5" customHeight="1" x14ac:dyDescent="0.2">
      <c r="B22" s="103"/>
      <c r="C22" s="50">
        <f>C20+31</f>
        <v>43559</v>
      </c>
      <c r="D22" s="108"/>
      <c r="E22" s="241">
        <f>'DCR3'!E22</f>
        <v>413063031</v>
      </c>
      <c r="F22" s="242"/>
      <c r="G22" s="241">
        <f>'DCR3'!G22</f>
        <v>124231119</v>
      </c>
      <c r="H22" s="243"/>
      <c r="I22" s="241">
        <f>'DCR3'!I22</f>
        <v>11251809</v>
      </c>
      <c r="J22" s="243"/>
      <c r="K22" s="241">
        <f>'DCR3'!K22</f>
        <v>371537008</v>
      </c>
      <c r="L22" s="106"/>
    </row>
    <row r="23" spans="2:12" ht="13.5" customHeight="1" x14ac:dyDescent="0.2">
      <c r="B23" s="103"/>
      <c r="C23" s="1"/>
      <c r="D23" s="155"/>
      <c r="E23" s="244"/>
      <c r="F23" s="245"/>
      <c r="G23" s="244"/>
      <c r="H23" s="246"/>
      <c r="I23" s="244"/>
      <c r="J23" s="246"/>
      <c r="K23" s="244"/>
      <c r="L23" s="106"/>
    </row>
    <row r="24" spans="2:12" ht="13.5" customHeight="1" x14ac:dyDescent="0.2">
      <c r="B24" s="103"/>
      <c r="C24" s="50">
        <f>C22+31</f>
        <v>43590</v>
      </c>
      <c r="D24" s="155"/>
      <c r="E24" s="241">
        <f>'DCR3'!E24</f>
        <v>340729390</v>
      </c>
      <c r="F24" s="242"/>
      <c r="G24" s="241">
        <f>'DCR3'!G24</f>
        <v>121225830</v>
      </c>
      <c r="H24" s="243"/>
      <c r="I24" s="241">
        <f>'DCR3'!I24</f>
        <v>10382429</v>
      </c>
      <c r="J24" s="243"/>
      <c r="K24" s="241">
        <f>'DCR3'!K24</f>
        <v>378743693</v>
      </c>
      <c r="L24" s="106"/>
    </row>
    <row r="25" spans="2:12" ht="13.5" customHeight="1" x14ac:dyDescent="0.2">
      <c r="B25" s="103"/>
      <c r="C25" s="1"/>
      <c r="D25" s="143"/>
      <c r="E25" s="244"/>
      <c r="F25" s="245"/>
      <c r="G25" s="244"/>
      <c r="H25" s="244"/>
      <c r="I25" s="244"/>
      <c r="J25" s="244"/>
      <c r="K25" s="244"/>
      <c r="L25" s="106"/>
    </row>
    <row r="26" spans="2:12" ht="13.5" customHeight="1" x14ac:dyDescent="0.2">
      <c r="B26" s="103"/>
      <c r="C26" s="50">
        <f>C24+31</f>
        <v>43621</v>
      </c>
      <c r="D26" s="143"/>
      <c r="E26" s="241">
        <f>'DCR3'!E26</f>
        <v>425135312</v>
      </c>
      <c r="F26" s="242"/>
      <c r="G26" s="241">
        <f>'DCR3'!G26</f>
        <v>142680985</v>
      </c>
      <c r="H26" s="243"/>
      <c r="I26" s="241">
        <f>'DCR3'!I26</f>
        <v>9940758</v>
      </c>
      <c r="J26" s="243"/>
      <c r="K26" s="241">
        <f>'DCR3'!K26</f>
        <v>417789854</v>
      </c>
      <c r="L26" s="106"/>
    </row>
    <row r="27" spans="2:12" ht="13.5" customHeight="1" x14ac:dyDescent="0.2">
      <c r="B27" s="103"/>
      <c r="C27" s="1"/>
      <c r="D27" s="143"/>
      <c r="E27" s="244"/>
      <c r="F27" s="246"/>
      <c r="G27" s="244"/>
      <c r="H27" s="244"/>
      <c r="I27" s="244"/>
      <c r="J27" s="244"/>
      <c r="K27" s="244"/>
      <c r="L27" s="106"/>
    </row>
    <row r="28" spans="2:12" ht="13.5" customHeight="1" x14ac:dyDescent="0.2">
      <c r="B28" s="103"/>
      <c r="C28" s="50">
        <f>C26+31</f>
        <v>43652</v>
      </c>
      <c r="D28" s="143"/>
      <c r="E28" s="241">
        <f>'DCR3'!E28</f>
        <v>524412782</v>
      </c>
      <c r="F28" s="242"/>
      <c r="G28" s="241">
        <f>'DCR3'!G28</f>
        <v>159373224</v>
      </c>
      <c r="H28" s="243"/>
      <c r="I28" s="241">
        <f>'DCR3'!I28</f>
        <v>8782146</v>
      </c>
      <c r="J28" s="243"/>
      <c r="K28" s="241">
        <f>'DCR3'!K28</f>
        <v>435467117</v>
      </c>
      <c r="L28" s="106"/>
    </row>
    <row r="29" spans="2:12" ht="13.5" customHeight="1" x14ac:dyDescent="0.2">
      <c r="B29" s="103"/>
      <c r="C29" s="1"/>
      <c r="D29" s="143"/>
      <c r="E29" s="244"/>
      <c r="F29" s="246"/>
      <c r="G29" s="244"/>
      <c r="H29" s="244"/>
      <c r="I29" s="244"/>
      <c r="J29" s="244"/>
      <c r="K29" s="244"/>
      <c r="L29" s="106"/>
    </row>
    <row r="30" spans="2:12" ht="13.5" customHeight="1" x14ac:dyDescent="0.2">
      <c r="B30" s="103"/>
      <c r="C30" s="50">
        <f>C28+31</f>
        <v>43683</v>
      </c>
      <c r="D30" s="143"/>
      <c r="E30" s="241">
        <f>'DCR3'!E30</f>
        <v>541273797</v>
      </c>
      <c r="F30" s="242"/>
      <c r="G30" s="241">
        <f>'DCR3'!G30</f>
        <v>163191888</v>
      </c>
      <c r="H30" s="243"/>
      <c r="I30" s="241">
        <f>'DCR3'!I30</f>
        <v>9873302</v>
      </c>
      <c r="J30" s="243"/>
      <c r="K30" s="241">
        <f>'DCR3'!K30</f>
        <v>447182099</v>
      </c>
      <c r="L30" s="106"/>
    </row>
    <row r="31" spans="2:12" ht="13.5" customHeight="1" x14ac:dyDescent="0.2">
      <c r="B31" s="103"/>
      <c r="C31" s="1"/>
      <c r="D31" s="143"/>
      <c r="E31" s="244"/>
      <c r="F31" s="244"/>
      <c r="G31" s="244"/>
      <c r="H31" s="244"/>
      <c r="I31" s="244"/>
      <c r="J31" s="244"/>
      <c r="K31" s="244"/>
      <c r="L31" s="106"/>
    </row>
    <row r="32" spans="2:12" ht="13.5" customHeight="1" x14ac:dyDescent="0.2">
      <c r="B32" s="103"/>
      <c r="C32" s="50">
        <f>C30+31</f>
        <v>43714</v>
      </c>
      <c r="D32" s="159"/>
      <c r="E32" s="241">
        <f>'DCR3'!E32</f>
        <v>493345705</v>
      </c>
      <c r="F32" s="242"/>
      <c r="G32" s="241">
        <f>'DCR3'!G32</f>
        <v>158856519</v>
      </c>
      <c r="H32" s="243"/>
      <c r="I32" s="241">
        <f>'DCR3'!I32</f>
        <v>12950116</v>
      </c>
      <c r="J32" s="243"/>
      <c r="K32" s="241">
        <f>'DCR3'!K32</f>
        <v>448694137</v>
      </c>
      <c r="L32" s="106"/>
    </row>
    <row r="33" spans="2:12" ht="13.5" customHeight="1" x14ac:dyDescent="0.2">
      <c r="B33" s="103"/>
      <c r="C33" s="1"/>
      <c r="D33" s="159"/>
      <c r="E33" s="244"/>
      <c r="F33" s="247"/>
      <c r="G33" s="244"/>
      <c r="H33" s="247"/>
      <c r="I33" s="244"/>
      <c r="J33" s="247"/>
      <c r="K33" s="244"/>
      <c r="L33" s="106"/>
    </row>
    <row r="34" spans="2:12" ht="13.5" customHeight="1" x14ac:dyDescent="0.2">
      <c r="B34" s="103"/>
      <c r="C34" s="50">
        <f>C32+31</f>
        <v>43745</v>
      </c>
      <c r="D34" s="159"/>
      <c r="E34" s="241">
        <f>'DCR3'!E34</f>
        <v>364959387</v>
      </c>
      <c r="F34" s="242"/>
      <c r="G34" s="241">
        <f>'DCR3'!G34</f>
        <v>134061937</v>
      </c>
      <c r="H34" s="243"/>
      <c r="I34" s="241">
        <f>'DCR3'!I34</f>
        <v>11050359</v>
      </c>
      <c r="J34" s="243"/>
      <c r="K34" s="241">
        <f>'DCR3'!K34</f>
        <v>392760718</v>
      </c>
      <c r="L34" s="106"/>
    </row>
    <row r="35" spans="2:12" ht="13.5" customHeight="1" x14ac:dyDescent="0.2">
      <c r="B35" s="103"/>
      <c r="C35" s="1"/>
      <c r="D35" s="143"/>
      <c r="E35" s="244"/>
      <c r="F35" s="244"/>
      <c r="G35" s="244"/>
      <c r="H35" s="244"/>
      <c r="I35" s="244"/>
      <c r="J35" s="244"/>
      <c r="K35" s="244"/>
      <c r="L35" s="106"/>
    </row>
    <row r="36" spans="2:12" ht="13.5" customHeight="1" x14ac:dyDescent="0.2">
      <c r="B36" s="103"/>
      <c r="C36" s="50">
        <f>C34+31</f>
        <v>43776</v>
      </c>
      <c r="D36" s="159"/>
      <c r="E36" s="241">
        <f>'DCR3'!E36</f>
        <v>378241657</v>
      </c>
      <c r="F36" s="242"/>
      <c r="G36" s="241">
        <f>'DCR3'!G36</f>
        <v>124771424</v>
      </c>
      <c r="H36" s="243"/>
      <c r="I36" s="241">
        <f>'DCR3'!I36</f>
        <v>10203664</v>
      </c>
      <c r="J36" s="243"/>
      <c r="K36" s="241">
        <f>'DCR3'!K36</f>
        <v>372188872</v>
      </c>
      <c r="L36" s="106"/>
    </row>
    <row r="37" spans="2:12" ht="13.5" customHeight="1" x14ac:dyDescent="0.2">
      <c r="B37" s="103"/>
      <c r="C37" s="1"/>
      <c r="D37" s="159"/>
      <c r="E37" s="244"/>
      <c r="F37" s="247"/>
      <c r="G37" s="244"/>
      <c r="H37" s="247"/>
      <c r="I37" s="244"/>
      <c r="J37" s="247"/>
      <c r="K37" s="244"/>
      <c r="L37" s="106"/>
    </row>
    <row r="38" spans="2:12" ht="13.5" customHeight="1" x14ac:dyDescent="0.2">
      <c r="B38" s="103"/>
      <c r="C38" s="50">
        <f>C36+31</f>
        <v>43807</v>
      </c>
      <c r="D38" s="159"/>
      <c r="E38" s="241">
        <f>'DCR3'!E38</f>
        <v>549673857</v>
      </c>
      <c r="F38" s="242"/>
      <c r="G38" s="241">
        <f>'DCR3'!G38</f>
        <v>142899253</v>
      </c>
      <c r="H38" s="243"/>
      <c r="I38" s="241">
        <f>'DCR3'!I38</f>
        <v>13659470</v>
      </c>
      <c r="J38" s="243"/>
      <c r="K38" s="241">
        <f>'DCR3'!K38</f>
        <v>385334455</v>
      </c>
      <c r="L38" s="106"/>
    </row>
    <row r="39" spans="2:12" ht="9.75" customHeight="1" x14ac:dyDescent="0.2">
      <c r="B39" s="103"/>
      <c r="C39" s="157"/>
      <c r="D39" s="159"/>
      <c r="E39" s="158"/>
      <c r="F39" s="160"/>
      <c r="G39" s="158"/>
      <c r="H39" s="160"/>
      <c r="I39" s="158"/>
      <c r="J39" s="160"/>
      <c r="K39" s="158"/>
      <c r="L39" s="106"/>
    </row>
    <row r="40" spans="2:12" ht="9.75" customHeight="1" x14ac:dyDescent="0.2">
      <c r="B40" s="103"/>
      <c r="C40" s="161"/>
      <c r="D40" s="161"/>
      <c r="E40" s="162"/>
      <c r="F40" s="163"/>
      <c r="G40" s="162"/>
      <c r="H40" s="163"/>
      <c r="I40" s="162"/>
      <c r="J40" s="163"/>
      <c r="K40" s="162"/>
      <c r="L40" s="106"/>
    </row>
    <row r="41" spans="2:12" ht="13.5" customHeight="1" x14ac:dyDescent="0.2">
      <c r="B41" s="103"/>
      <c r="C41" s="164" t="s">
        <v>17</v>
      </c>
      <c r="D41" s="164"/>
      <c r="E41" s="241">
        <f>SUM(E16:E38)</f>
        <v>5937999736</v>
      </c>
      <c r="F41" s="248"/>
      <c r="G41" s="241">
        <f>SUM(G16:G38)</f>
        <v>1731846043</v>
      </c>
      <c r="H41" s="248"/>
      <c r="I41" s="241">
        <f>SUM(I16:I38)</f>
        <v>139096970</v>
      </c>
      <c r="J41" s="248"/>
      <c r="K41" s="241">
        <f>SUM(K16:K38)</f>
        <v>4803241912</v>
      </c>
      <c r="L41" s="106"/>
    </row>
    <row r="42" spans="2:12" ht="7.5" customHeight="1" x14ac:dyDescent="0.2">
      <c r="B42" s="103"/>
      <c r="C42" s="156"/>
      <c r="D42" s="156"/>
      <c r="E42" s="156"/>
      <c r="F42" s="156"/>
      <c r="G42" s="156"/>
      <c r="H42" s="156"/>
      <c r="I42" s="156"/>
      <c r="J42" s="156"/>
      <c r="K42" s="156"/>
      <c r="L42" s="106"/>
    </row>
    <row r="43" spans="2:12" ht="13.5" customHeight="1" x14ac:dyDescent="0.2">
      <c r="B43" s="103"/>
      <c r="C43" s="165"/>
      <c r="D43" s="166"/>
      <c r="E43" s="166"/>
      <c r="F43" s="166"/>
      <c r="G43" s="166"/>
      <c r="H43" s="166"/>
      <c r="I43" s="166"/>
      <c r="J43" s="166"/>
      <c r="K43" s="166"/>
      <c r="L43" s="106"/>
    </row>
    <row r="44" spans="2:12" ht="13.5" customHeight="1" x14ac:dyDescent="0.2">
      <c r="B44" s="103"/>
      <c r="C44" s="166" t="s">
        <v>113</v>
      </c>
      <c r="D44" s="166"/>
      <c r="E44" s="140">
        <f>DCCR2!J34</f>
        <v>2750338.1705</v>
      </c>
      <c r="F44" s="140"/>
      <c r="G44" s="140">
        <f>DCCR2!J36</f>
        <v>115391.22040859998</v>
      </c>
      <c r="H44" s="140"/>
      <c r="I44" s="140">
        <f>DCCR2!J38</f>
        <v>143428.92722079999</v>
      </c>
      <c r="J44" s="140"/>
      <c r="K44" s="140">
        <f>DCCR2!J40</f>
        <v>486830.87797059998</v>
      </c>
      <c r="L44" s="106"/>
    </row>
    <row r="45" spans="2:12" ht="13.5" customHeight="1" x14ac:dyDescent="0.2">
      <c r="B45" s="103"/>
      <c r="C45" s="155"/>
      <c r="D45" s="155"/>
      <c r="E45" s="155"/>
      <c r="F45" s="155"/>
      <c r="G45" s="155"/>
      <c r="H45" s="155"/>
      <c r="I45" s="155"/>
      <c r="J45" s="155"/>
      <c r="K45" s="155"/>
      <c r="L45" s="106"/>
    </row>
    <row r="46" spans="2:12" ht="13.5" customHeight="1" x14ac:dyDescent="0.2">
      <c r="B46" s="103"/>
      <c r="C46" s="155"/>
      <c r="D46" s="155"/>
      <c r="E46" s="155"/>
      <c r="F46" s="155"/>
      <c r="G46" s="155"/>
      <c r="H46" s="155"/>
      <c r="I46" s="155"/>
      <c r="J46" s="155"/>
      <c r="K46" s="155"/>
      <c r="L46" s="106"/>
    </row>
    <row r="47" spans="2:12" ht="13.5" customHeight="1" x14ac:dyDescent="0.2">
      <c r="B47" s="103"/>
      <c r="C47" s="104" t="s">
        <v>114</v>
      </c>
      <c r="D47" s="104"/>
      <c r="E47" s="167">
        <f>E44/E41*100</f>
        <v>4.6317586607922345E-2</v>
      </c>
      <c r="F47" s="167"/>
      <c r="G47" s="167">
        <f>G44/G41*100</f>
        <v>6.6629029107410087E-3</v>
      </c>
      <c r="H47" s="167"/>
      <c r="I47" s="167">
        <f>I44/I41*100</f>
        <v>0.10311434333961408</v>
      </c>
      <c r="J47" s="167"/>
      <c r="K47" s="167">
        <f>K44/K41*100</f>
        <v>1.0135464481902197E-2</v>
      </c>
      <c r="L47" s="106"/>
    </row>
    <row r="48" spans="2:12" ht="13.5" customHeight="1" x14ac:dyDescent="0.2">
      <c r="B48" s="103"/>
      <c r="C48" s="104"/>
      <c r="D48" s="104"/>
      <c r="E48" s="104"/>
      <c r="F48" s="104"/>
      <c r="G48" s="104"/>
      <c r="H48" s="104"/>
      <c r="I48" s="104"/>
      <c r="J48" s="104"/>
      <c r="K48" s="104"/>
      <c r="L48" s="106"/>
    </row>
    <row r="49" spans="2:12" ht="13.5" customHeight="1" x14ac:dyDescent="0.2">
      <c r="B49" s="103"/>
      <c r="C49" s="104"/>
      <c r="D49" s="104"/>
      <c r="E49" s="104"/>
      <c r="F49" s="104"/>
      <c r="G49" s="104"/>
      <c r="H49" s="104"/>
      <c r="I49" s="104"/>
      <c r="J49" s="104"/>
      <c r="K49" s="104"/>
      <c r="L49" s="106"/>
    </row>
    <row r="50" spans="2:12" ht="13.5" customHeight="1" x14ac:dyDescent="0.2">
      <c r="B50" s="103"/>
      <c r="C50" s="104"/>
      <c r="D50" s="104"/>
      <c r="E50" s="104"/>
      <c r="F50" s="104"/>
      <c r="G50" s="104"/>
      <c r="H50" s="104"/>
      <c r="I50" s="104"/>
      <c r="J50" s="104"/>
      <c r="K50" s="104"/>
      <c r="L50" s="106"/>
    </row>
    <row r="51" spans="2:12" ht="9.75" customHeight="1" thickBot="1" x14ac:dyDescent="0.25">
      <c r="B51" s="120"/>
      <c r="C51" s="121"/>
      <c r="D51" s="121"/>
      <c r="E51" s="121"/>
      <c r="F51" s="121"/>
      <c r="G51" s="121"/>
      <c r="H51" s="121"/>
      <c r="I51" s="121"/>
      <c r="J51" s="121"/>
      <c r="K51" s="121"/>
      <c r="L51" s="123"/>
    </row>
  </sheetData>
  <mergeCells count="3">
    <mergeCell ref="C7:K7"/>
    <mergeCell ref="C8:K8"/>
    <mergeCell ref="C9:K9"/>
  </mergeCells>
  <pageMargins left="0.75" right="0.75" top="1" bottom="1"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R57"/>
  <sheetViews>
    <sheetView zoomScale="90" zoomScaleNormal="90" zoomScaleSheetLayoutView="100" workbookViewId="0"/>
  </sheetViews>
  <sheetFormatPr defaultRowHeight="12.75" x14ac:dyDescent="0.2"/>
  <cols>
    <col min="1" max="1" width="3.85546875" style="97" customWidth="1"/>
    <col min="2" max="2" width="3" style="97" customWidth="1"/>
    <col min="3" max="3" width="11.85546875" style="97" customWidth="1"/>
    <col min="4" max="4" width="11.5703125" style="97" customWidth="1"/>
    <col min="5" max="5" width="12.140625" style="97" customWidth="1"/>
    <col min="6" max="6" width="16" style="97" customWidth="1"/>
    <col min="7" max="7" width="14" style="97" customWidth="1"/>
    <col min="8" max="8" width="32.28515625" style="97" customWidth="1"/>
    <col min="9" max="9" width="5.85546875" style="97" customWidth="1"/>
    <col min="10" max="10" width="19.7109375" style="98" customWidth="1"/>
    <col min="11" max="11" width="2.85546875" style="97" customWidth="1"/>
    <col min="12" max="13" width="9.140625" style="97"/>
    <col min="14" max="14" width="12.42578125" style="97" bestFit="1" customWidth="1"/>
    <col min="15" max="16" width="12.7109375" style="97" customWidth="1"/>
    <col min="17" max="17" width="11.42578125" style="97" bestFit="1" customWidth="1"/>
    <col min="18" max="18" width="13.140625" style="97" bestFit="1" customWidth="1"/>
    <col min="19" max="16384" width="9.140625" style="97"/>
  </cols>
  <sheetData>
    <row r="1" spans="2:14" ht="13.5" thickBot="1" x14ac:dyDescent="0.25"/>
    <row r="2" spans="2:14" ht="15" customHeight="1" x14ac:dyDescent="0.2">
      <c r="B2" s="99"/>
      <c r="C2" s="100"/>
      <c r="D2" s="100"/>
      <c r="E2" s="100"/>
      <c r="F2" s="100"/>
      <c r="G2" s="100"/>
      <c r="H2" s="100"/>
      <c r="I2" s="100"/>
      <c r="J2" s="101"/>
      <c r="K2" s="102"/>
    </row>
    <row r="3" spans="2:14" ht="15" customHeight="1" x14ac:dyDescent="0.2">
      <c r="B3" s="103"/>
      <c r="C3" s="4" t="s">
        <v>53</v>
      </c>
      <c r="D3" s="104"/>
      <c r="E3" s="104"/>
      <c r="F3" s="104"/>
      <c r="G3" s="104"/>
      <c r="H3" s="104"/>
      <c r="I3" s="104"/>
      <c r="J3" s="105"/>
      <c r="K3" s="106"/>
    </row>
    <row r="4" spans="2:14" ht="15" customHeight="1" x14ac:dyDescent="0.2">
      <c r="B4" s="103"/>
      <c r="C4" s="104" t="str">
        <f>DCCR1!C4</f>
        <v>DCCR Summary</v>
      </c>
      <c r="D4" s="104"/>
      <c r="E4" s="104"/>
      <c r="F4" s="104"/>
      <c r="G4" s="104"/>
      <c r="H4" s="104"/>
      <c r="I4" s="104"/>
      <c r="J4" s="105"/>
      <c r="K4" s="106"/>
    </row>
    <row r="5" spans="2:14" ht="9" customHeight="1" x14ac:dyDescent="0.2">
      <c r="B5" s="103"/>
      <c r="C5" s="104"/>
      <c r="D5" s="104"/>
      <c r="E5" s="104"/>
      <c r="F5" s="104"/>
      <c r="G5" s="104"/>
      <c r="H5" s="104"/>
      <c r="I5" s="104"/>
      <c r="J5" s="105"/>
      <c r="K5" s="106"/>
    </row>
    <row r="6" spans="2:14" ht="9" customHeight="1" x14ac:dyDescent="0.2">
      <c r="B6" s="103"/>
      <c r="C6" s="104"/>
      <c r="D6" s="104"/>
      <c r="E6" s="104"/>
      <c r="F6" s="104"/>
      <c r="G6" s="104"/>
      <c r="H6" s="104"/>
      <c r="I6" s="104"/>
      <c r="J6" s="105"/>
      <c r="K6" s="106"/>
    </row>
    <row r="7" spans="2:14" ht="18.75" customHeight="1" x14ac:dyDescent="0.2">
      <c r="B7" s="103"/>
      <c r="C7" s="289" t="s">
        <v>94</v>
      </c>
      <c r="D7" s="289"/>
      <c r="E7" s="289"/>
      <c r="F7" s="289"/>
      <c r="G7" s="289"/>
      <c r="H7" s="289"/>
      <c r="I7" s="289"/>
      <c r="J7" s="289"/>
      <c r="K7" s="106"/>
    </row>
    <row r="8" spans="2:14" ht="18.75" customHeight="1" x14ac:dyDescent="0.2">
      <c r="B8" s="103"/>
      <c r="C8" s="290" t="str">
        <f>Summary!C8</f>
        <v>12-Month Period Beginning January 1, 2019</v>
      </c>
      <c r="D8" s="290"/>
      <c r="E8" s="290"/>
      <c r="F8" s="290"/>
      <c r="G8" s="290"/>
      <c r="H8" s="290"/>
      <c r="I8" s="290"/>
      <c r="J8" s="290"/>
      <c r="K8" s="106"/>
    </row>
    <row r="9" spans="2:14" ht="26.25" customHeight="1" x14ac:dyDescent="0.2">
      <c r="B9" s="103"/>
      <c r="C9" s="108"/>
      <c r="D9" s="108"/>
      <c r="E9" s="108"/>
      <c r="F9" s="108"/>
      <c r="G9" s="108"/>
      <c r="H9" s="108"/>
      <c r="I9" s="108"/>
      <c r="J9" s="109"/>
      <c r="K9" s="106"/>
    </row>
    <row r="10" spans="2:14" ht="15" customHeight="1" x14ac:dyDescent="0.2">
      <c r="B10" s="103"/>
      <c r="C10" s="105"/>
      <c r="D10" s="105"/>
      <c r="E10" s="105"/>
      <c r="F10" s="105"/>
      <c r="G10" s="105"/>
      <c r="H10" s="105"/>
      <c r="I10" s="105"/>
      <c r="J10" s="105"/>
      <c r="K10" s="106"/>
    </row>
    <row r="11" spans="2:14" ht="18" customHeight="1" x14ac:dyDescent="0.2">
      <c r="B11" s="103"/>
      <c r="C11" s="124" t="s">
        <v>94</v>
      </c>
      <c r="D11" s="104"/>
      <c r="E11" s="113"/>
      <c r="F11" s="133"/>
      <c r="G11" s="104"/>
      <c r="H11" s="116"/>
      <c r="I11" s="113"/>
      <c r="J11" s="105"/>
      <c r="K11" s="106"/>
    </row>
    <row r="12" spans="2:14" ht="18" customHeight="1" x14ac:dyDescent="0.2">
      <c r="B12" s="103"/>
      <c r="C12" s="104"/>
      <c r="D12" s="104"/>
      <c r="E12" s="113"/>
      <c r="F12" s="133"/>
      <c r="G12" s="115"/>
      <c r="H12" s="116"/>
      <c r="I12" s="113"/>
      <c r="J12" s="105"/>
      <c r="K12" s="106"/>
    </row>
    <row r="13" spans="2:14" s="128" customFormat="1" ht="18" customHeight="1" x14ac:dyDescent="0.2">
      <c r="B13" s="125"/>
      <c r="C13" s="142"/>
      <c r="D13" s="146" t="s">
        <v>103</v>
      </c>
      <c r="E13" s="146"/>
      <c r="F13" s="146"/>
      <c r="G13" s="146"/>
      <c r="H13" s="104" t="s">
        <v>36</v>
      </c>
      <c r="I13" s="143"/>
      <c r="J13" s="130">
        <f>DCCR2!U23</f>
        <v>2728739</v>
      </c>
      <c r="K13" s="127"/>
    </row>
    <row r="14" spans="2:14" ht="18" customHeight="1" x14ac:dyDescent="0.2">
      <c r="B14" s="103"/>
      <c r="C14" s="142"/>
      <c r="D14" s="146"/>
      <c r="E14" s="146"/>
      <c r="F14" s="146"/>
      <c r="G14" s="146"/>
      <c r="H14" s="104" t="s">
        <v>93</v>
      </c>
      <c r="I14" s="143"/>
      <c r="J14" s="170">
        <f>DCCR2!V23</f>
        <v>913471</v>
      </c>
      <c r="K14" s="106"/>
      <c r="N14" s="128"/>
    </row>
    <row r="15" spans="2:14" ht="18" customHeight="1" x14ac:dyDescent="0.2">
      <c r="B15" s="103"/>
      <c r="C15" s="142"/>
      <c r="D15" s="146"/>
      <c r="E15" s="146"/>
      <c r="F15" s="146"/>
      <c r="G15" s="146"/>
      <c r="H15" s="104" t="s">
        <v>17</v>
      </c>
      <c r="I15" s="143"/>
      <c r="J15" s="130">
        <f>SUM(J13:J14)</f>
        <v>3642210</v>
      </c>
      <c r="K15" s="106"/>
    </row>
    <row r="16" spans="2:14" ht="18" customHeight="1" x14ac:dyDescent="0.2">
      <c r="B16" s="103"/>
      <c r="C16" s="142"/>
      <c r="D16" s="108"/>
      <c r="E16" s="104"/>
      <c r="F16" s="105"/>
      <c r="G16" s="129"/>
      <c r="H16" s="104"/>
      <c r="I16" s="143"/>
      <c r="J16" s="131"/>
      <c r="K16" s="106"/>
    </row>
    <row r="17" spans="2:18" ht="18" customHeight="1" x14ac:dyDescent="0.2">
      <c r="B17" s="103"/>
      <c r="C17" s="142"/>
      <c r="D17" s="108"/>
      <c r="E17" s="104"/>
      <c r="F17" s="116"/>
      <c r="G17" s="132"/>
      <c r="H17" s="104"/>
      <c r="I17" s="143"/>
      <c r="J17" s="130"/>
      <c r="K17" s="106"/>
    </row>
    <row r="18" spans="2:18" ht="18" customHeight="1" x14ac:dyDescent="0.2">
      <c r="B18" s="103"/>
      <c r="C18" s="142"/>
      <c r="D18" s="270" t="s">
        <v>154</v>
      </c>
      <c r="E18" s="104"/>
      <c r="F18" s="116"/>
      <c r="G18" s="213"/>
      <c r="H18" s="104" t="s">
        <v>36</v>
      </c>
      <c r="I18" s="143"/>
      <c r="J18" s="130">
        <f>DCCR2!W23</f>
        <v>896816</v>
      </c>
      <c r="K18" s="106"/>
    </row>
    <row r="19" spans="2:18" ht="18" customHeight="1" x14ac:dyDescent="0.2">
      <c r="B19" s="103"/>
      <c r="C19" s="142"/>
      <c r="D19" s="108"/>
      <c r="E19" s="104"/>
      <c r="F19" s="116"/>
      <c r="G19" s="213"/>
      <c r="H19" s="104" t="s">
        <v>93</v>
      </c>
      <c r="I19" s="143"/>
      <c r="J19" s="170">
        <f>DCCR2!X23</f>
        <v>171105</v>
      </c>
      <c r="K19" s="106"/>
    </row>
    <row r="20" spans="2:18" ht="18" customHeight="1" x14ac:dyDescent="0.2">
      <c r="B20" s="103"/>
      <c r="C20" s="142"/>
      <c r="D20" s="146"/>
      <c r="E20" s="146"/>
      <c r="F20" s="146"/>
      <c r="G20" s="146"/>
      <c r="H20" s="104" t="s">
        <v>17</v>
      </c>
      <c r="I20" s="143"/>
      <c r="J20" s="130">
        <f>SUM(J18:J19)</f>
        <v>1067921</v>
      </c>
      <c r="K20" s="106"/>
      <c r="N20" s="295"/>
      <c r="O20" s="295"/>
      <c r="P20" s="295"/>
      <c r="Q20" s="295"/>
      <c r="R20" s="98"/>
    </row>
    <row r="21" spans="2:18" ht="18" customHeight="1" x14ac:dyDescent="0.2">
      <c r="B21" s="103"/>
      <c r="C21" s="146"/>
      <c r="D21" s="146"/>
      <c r="E21" s="146"/>
      <c r="F21" s="146"/>
      <c r="G21" s="146"/>
      <c r="H21" s="146"/>
      <c r="I21" s="146"/>
      <c r="J21" s="148"/>
      <c r="K21" s="106"/>
      <c r="N21" s="98"/>
      <c r="O21" s="98"/>
      <c r="P21" s="98"/>
      <c r="Q21" s="98"/>
      <c r="R21" s="98"/>
    </row>
    <row r="22" spans="2:18" ht="18" customHeight="1" x14ac:dyDescent="0.2">
      <c r="B22" s="103"/>
      <c r="C22" s="146"/>
      <c r="D22" s="146"/>
      <c r="E22" s="146"/>
      <c r="F22" s="146"/>
      <c r="G22" s="146"/>
      <c r="H22" s="172"/>
      <c r="I22" s="146"/>
      <c r="J22" s="130"/>
      <c r="K22" s="106"/>
      <c r="N22" s="98"/>
      <c r="O22" s="98"/>
      <c r="P22" s="98"/>
      <c r="Q22" s="98"/>
      <c r="R22" s="98"/>
    </row>
    <row r="23" spans="2:18" ht="18" customHeight="1" x14ac:dyDescent="0.2">
      <c r="B23" s="103"/>
      <c r="C23" s="146"/>
      <c r="D23" s="146"/>
      <c r="E23" s="146"/>
      <c r="F23" s="146"/>
      <c r="G23" s="146"/>
      <c r="H23" s="172"/>
      <c r="I23" s="146"/>
      <c r="J23" s="130"/>
      <c r="K23" s="106"/>
      <c r="N23" s="98"/>
      <c r="O23" s="98"/>
      <c r="P23" s="98"/>
      <c r="Q23" s="98"/>
      <c r="R23" s="98"/>
    </row>
    <row r="24" spans="2:18" ht="18" customHeight="1" x14ac:dyDescent="0.2">
      <c r="B24" s="103"/>
      <c r="C24" s="146"/>
      <c r="D24" s="146"/>
      <c r="E24" s="146"/>
      <c r="F24" s="146"/>
      <c r="G24" s="146"/>
      <c r="H24" s="146"/>
      <c r="I24" s="146"/>
      <c r="J24" s="148"/>
      <c r="K24" s="106"/>
      <c r="M24" s="98"/>
      <c r="N24" s="168"/>
      <c r="O24" s="168"/>
      <c r="P24" s="168"/>
      <c r="Q24" s="168"/>
      <c r="R24" s="168"/>
    </row>
    <row r="25" spans="2:18" ht="18" customHeight="1" x14ac:dyDescent="0.2">
      <c r="B25" s="103"/>
      <c r="C25" s="161"/>
      <c r="D25" s="161"/>
      <c r="E25" s="162"/>
      <c r="F25" s="163"/>
      <c r="G25" s="162"/>
      <c r="H25" s="163"/>
      <c r="I25" s="162"/>
      <c r="J25" s="163"/>
      <c r="K25" s="106"/>
      <c r="M25" s="98"/>
      <c r="N25" s="168"/>
      <c r="O25" s="168"/>
      <c r="P25" s="168"/>
      <c r="Q25" s="168"/>
      <c r="R25" s="169"/>
    </row>
    <row r="26" spans="2:18" ht="18" customHeight="1" x14ac:dyDescent="0.2">
      <c r="B26" s="103"/>
      <c r="C26" s="119"/>
      <c r="D26" s="146" t="s">
        <v>95</v>
      </c>
      <c r="E26" s="146"/>
      <c r="F26" s="146"/>
      <c r="G26" s="146"/>
      <c r="H26" s="146"/>
      <c r="I26" s="146"/>
      <c r="J26" s="148"/>
      <c r="K26" s="106"/>
      <c r="M26" s="98"/>
      <c r="N26" s="168"/>
      <c r="O26" s="168"/>
      <c r="P26" s="168"/>
      <c r="Q26" s="168"/>
      <c r="R26" s="169"/>
    </row>
    <row r="27" spans="2:18" ht="18" customHeight="1" x14ac:dyDescent="0.2">
      <c r="B27" s="103"/>
      <c r="C27" s="119"/>
      <c r="D27" s="108"/>
      <c r="E27" s="104"/>
      <c r="F27" s="116"/>
      <c r="G27" s="213"/>
      <c r="H27" s="104" t="s">
        <v>36</v>
      </c>
      <c r="I27" s="143"/>
      <c r="J27" s="130">
        <f>J13+J18</f>
        <v>3625555</v>
      </c>
      <c r="K27" s="106"/>
    </row>
    <row r="28" spans="2:18" ht="18" customHeight="1" x14ac:dyDescent="0.2">
      <c r="B28" s="103"/>
      <c r="C28" s="104"/>
      <c r="D28" s="108"/>
      <c r="E28" s="104"/>
      <c r="F28" s="116"/>
      <c r="G28" s="213"/>
      <c r="H28" s="104" t="s">
        <v>93</v>
      </c>
      <c r="I28" s="119"/>
      <c r="J28" s="170">
        <f>J14+J19</f>
        <v>1084576</v>
      </c>
      <c r="K28" s="106"/>
      <c r="O28" s="141"/>
    </row>
    <row r="29" spans="2:18" ht="18" customHeight="1" x14ac:dyDescent="0.2">
      <c r="B29" s="103"/>
      <c r="C29" s="104"/>
      <c r="D29" s="108"/>
      <c r="E29" s="104"/>
      <c r="F29" s="116"/>
      <c r="G29" s="132"/>
      <c r="H29" s="104" t="s">
        <v>17</v>
      </c>
      <c r="I29" s="119"/>
      <c r="J29" s="130">
        <f>SUM(J27:J28)</f>
        <v>4710131</v>
      </c>
      <c r="K29" s="106"/>
    </row>
    <row r="30" spans="2:18" ht="18" customHeight="1" x14ac:dyDescent="0.2">
      <c r="B30" s="103"/>
      <c r="C30" s="104"/>
      <c r="D30" s="104"/>
      <c r="E30" s="113"/>
      <c r="F30" s="133"/>
      <c r="G30" s="104"/>
      <c r="H30" s="116"/>
      <c r="I30" s="113"/>
      <c r="J30" s="105"/>
      <c r="K30" s="106"/>
    </row>
    <row r="31" spans="2:18" ht="18" customHeight="1" x14ac:dyDescent="0.2">
      <c r="B31" s="103"/>
      <c r="C31" s="104"/>
      <c r="D31" s="104"/>
      <c r="E31" s="113"/>
      <c r="F31" s="133"/>
      <c r="G31" s="104"/>
      <c r="H31" s="116"/>
      <c r="I31" s="113"/>
      <c r="J31" s="105"/>
      <c r="K31" s="106"/>
    </row>
    <row r="32" spans="2:18" ht="18" customHeight="1" x14ac:dyDescent="0.2">
      <c r="B32" s="103"/>
      <c r="C32" s="104"/>
      <c r="D32" s="104"/>
      <c r="E32" s="113"/>
      <c r="F32" s="133"/>
      <c r="G32" s="104"/>
      <c r="H32" s="116"/>
      <c r="I32" s="113"/>
      <c r="J32" s="105"/>
      <c r="K32" s="106"/>
    </row>
    <row r="33" spans="2:11" ht="15.95" customHeight="1" x14ac:dyDescent="0.2">
      <c r="B33" s="103"/>
      <c r="C33" s="104"/>
      <c r="D33" s="104"/>
      <c r="E33" s="113"/>
      <c r="F33" s="133"/>
      <c r="G33" s="104"/>
      <c r="H33" s="116"/>
      <c r="I33" s="113"/>
      <c r="J33" s="105"/>
      <c r="K33" s="106"/>
    </row>
    <row r="34" spans="2:11" ht="15.95" customHeight="1" x14ac:dyDescent="0.2">
      <c r="B34" s="103"/>
      <c r="C34" s="104"/>
      <c r="D34" s="104"/>
      <c r="E34" s="113"/>
      <c r="F34" s="133"/>
      <c r="G34" s="104"/>
      <c r="H34" s="116"/>
      <c r="I34" s="113"/>
      <c r="J34" s="105"/>
      <c r="K34" s="106"/>
    </row>
    <row r="35" spans="2:11" ht="15.95" customHeight="1" x14ac:dyDescent="0.2">
      <c r="B35" s="103"/>
      <c r="C35" s="104"/>
      <c r="D35" s="104"/>
      <c r="E35" s="113"/>
      <c r="F35" s="133"/>
      <c r="G35" s="104"/>
      <c r="H35" s="116"/>
      <c r="I35" s="113"/>
      <c r="J35" s="105"/>
      <c r="K35" s="106"/>
    </row>
    <row r="36" spans="2:11" ht="15.95" customHeight="1" x14ac:dyDescent="0.2">
      <c r="B36" s="103"/>
      <c r="C36" s="104"/>
      <c r="D36" s="104"/>
      <c r="E36" s="113"/>
      <c r="F36" s="133"/>
      <c r="G36" s="104"/>
      <c r="H36" s="116"/>
      <c r="I36" s="113"/>
      <c r="J36" s="105"/>
      <c r="K36" s="106"/>
    </row>
    <row r="37" spans="2:11" ht="15.95" customHeight="1" x14ac:dyDescent="0.2">
      <c r="B37" s="103"/>
      <c r="C37" s="104"/>
      <c r="D37" s="104"/>
      <c r="E37" s="113"/>
      <c r="F37" s="133"/>
      <c r="G37" s="104"/>
      <c r="H37" s="116"/>
      <c r="I37" s="113"/>
      <c r="J37" s="105"/>
      <c r="K37" s="106"/>
    </row>
    <row r="38" spans="2:11" ht="15.95" customHeight="1" x14ac:dyDescent="0.2">
      <c r="B38" s="103"/>
      <c r="C38" s="104"/>
      <c r="D38" s="104"/>
      <c r="E38" s="113"/>
      <c r="F38" s="133"/>
      <c r="G38" s="104"/>
      <c r="H38" s="116"/>
      <c r="I38" s="113"/>
      <c r="J38" s="105"/>
      <c r="K38" s="106"/>
    </row>
    <row r="39" spans="2:11" ht="15.95" customHeight="1" x14ac:dyDescent="0.2">
      <c r="B39" s="103"/>
      <c r="C39" s="104"/>
      <c r="D39" s="104"/>
      <c r="E39" s="113"/>
      <c r="F39" s="133"/>
      <c r="G39" s="104"/>
      <c r="H39" s="116"/>
      <c r="I39" s="113"/>
      <c r="J39" s="105"/>
      <c r="K39" s="106"/>
    </row>
    <row r="40" spans="2:11" ht="15.95" customHeight="1" x14ac:dyDescent="0.2">
      <c r="B40" s="103"/>
      <c r="C40" s="104"/>
      <c r="D40" s="104"/>
      <c r="E40" s="113"/>
      <c r="F40" s="133"/>
      <c r="G40" s="104"/>
      <c r="H40" s="116"/>
      <c r="I40" s="113"/>
      <c r="J40" s="105"/>
      <c r="K40" s="106"/>
    </row>
    <row r="41" spans="2:11" ht="15" customHeight="1" x14ac:dyDescent="0.2">
      <c r="B41" s="103"/>
      <c r="C41" s="119"/>
      <c r="D41" s="119"/>
      <c r="E41" s="119"/>
      <c r="F41" s="119"/>
      <c r="G41" s="119"/>
      <c r="H41" s="119"/>
      <c r="I41" s="119"/>
      <c r="J41" s="119"/>
      <c r="K41" s="106"/>
    </row>
    <row r="42" spans="2:11" ht="15" customHeight="1" x14ac:dyDescent="0.2">
      <c r="B42" s="103"/>
      <c r="C42" s="119"/>
      <c r="D42" s="119"/>
      <c r="E42" s="119"/>
      <c r="F42" s="119"/>
      <c r="G42" s="119"/>
      <c r="H42" s="119"/>
      <c r="I42" s="119"/>
      <c r="J42" s="119"/>
      <c r="K42" s="106"/>
    </row>
    <row r="43" spans="2:11" ht="15" customHeight="1" x14ac:dyDescent="0.2">
      <c r="B43" s="103"/>
      <c r="C43" s="119"/>
      <c r="D43" s="119"/>
      <c r="E43" s="119"/>
      <c r="F43" s="119"/>
      <c r="G43" s="119"/>
      <c r="H43" s="119"/>
      <c r="I43" s="119"/>
      <c r="J43" s="119"/>
      <c r="K43" s="106"/>
    </row>
    <row r="44" spans="2:11" ht="15" customHeight="1" x14ac:dyDescent="0.2">
      <c r="B44" s="103"/>
      <c r="C44" s="119"/>
      <c r="D44" s="119"/>
      <c r="E44" s="119"/>
      <c r="F44" s="119"/>
      <c r="G44" s="119"/>
      <c r="H44" s="119"/>
      <c r="I44" s="119"/>
      <c r="J44" s="119"/>
      <c r="K44" s="106"/>
    </row>
    <row r="45" spans="2:11" ht="15" customHeight="1" x14ac:dyDescent="0.2">
      <c r="B45" s="103"/>
      <c r="C45" s="119"/>
      <c r="D45" s="119"/>
      <c r="E45" s="119"/>
      <c r="F45" s="119"/>
      <c r="G45" s="119"/>
      <c r="H45" s="119"/>
      <c r="I45" s="119"/>
      <c r="J45" s="119"/>
      <c r="K45" s="106"/>
    </row>
    <row r="46" spans="2:11" ht="15" customHeight="1" x14ac:dyDescent="0.2">
      <c r="B46" s="103"/>
      <c r="C46" s="119"/>
      <c r="D46" s="119"/>
      <c r="E46" s="119"/>
      <c r="F46" s="119"/>
      <c r="G46" s="119"/>
      <c r="H46" s="119"/>
      <c r="I46" s="119"/>
      <c r="J46" s="119"/>
      <c r="K46" s="106"/>
    </row>
    <row r="47" spans="2:11" ht="15" customHeight="1" x14ac:dyDescent="0.2">
      <c r="B47" s="103"/>
      <c r="C47" s="119"/>
      <c r="D47" s="119"/>
      <c r="E47" s="119"/>
      <c r="F47" s="119"/>
      <c r="G47" s="119"/>
      <c r="H47" s="119"/>
      <c r="I47" s="119"/>
      <c r="J47" s="119"/>
      <c r="K47" s="106"/>
    </row>
    <row r="48" spans="2:11" ht="15" customHeight="1" x14ac:dyDescent="0.2">
      <c r="B48" s="103"/>
      <c r="C48" s="119"/>
      <c r="D48" s="119"/>
      <c r="E48" s="119"/>
      <c r="F48" s="119"/>
      <c r="G48" s="119"/>
      <c r="H48" s="119"/>
      <c r="I48" s="119"/>
      <c r="J48" s="119"/>
      <c r="K48" s="106"/>
    </row>
    <row r="49" spans="2:11" ht="29.25" customHeight="1" x14ac:dyDescent="0.2">
      <c r="B49" s="103"/>
      <c r="C49" s="119"/>
      <c r="D49" s="119"/>
      <c r="E49" s="119"/>
      <c r="F49" s="119"/>
      <c r="G49" s="119"/>
      <c r="H49" s="119"/>
      <c r="I49" s="119"/>
      <c r="J49" s="119"/>
      <c r="K49" s="106"/>
    </row>
    <row r="50" spans="2:11" ht="15" customHeight="1" x14ac:dyDescent="0.2">
      <c r="B50" s="103"/>
      <c r="C50" s="119"/>
      <c r="D50" s="119"/>
      <c r="E50" s="117"/>
      <c r="F50" s="108"/>
      <c r="G50" s="119"/>
      <c r="H50" s="117"/>
      <c r="I50" s="119"/>
      <c r="J50" s="140"/>
      <c r="K50" s="106"/>
    </row>
    <row r="51" spans="2:11" ht="10.5" customHeight="1" x14ac:dyDescent="0.2">
      <c r="B51" s="103"/>
      <c r="C51" s="119"/>
      <c r="D51" s="119"/>
      <c r="E51" s="104"/>
      <c r="F51" s="108"/>
      <c r="G51" s="119"/>
      <c r="H51" s="104"/>
      <c r="I51" s="119"/>
      <c r="J51" s="119"/>
      <c r="K51" s="106"/>
    </row>
    <row r="52" spans="2:11" ht="15" customHeight="1" x14ac:dyDescent="0.2">
      <c r="B52" s="103"/>
      <c r="C52" s="119"/>
      <c r="D52" s="119"/>
      <c r="E52" s="104"/>
      <c r="F52" s="108"/>
      <c r="G52" s="119"/>
      <c r="H52" s="104"/>
      <c r="I52" s="119"/>
      <c r="J52" s="140"/>
      <c r="K52" s="106"/>
    </row>
    <row r="53" spans="2:11" ht="15" customHeight="1" x14ac:dyDescent="0.2">
      <c r="B53" s="103"/>
      <c r="C53" s="119"/>
      <c r="D53" s="119"/>
      <c r="E53" s="119"/>
      <c r="F53" s="119"/>
      <c r="G53" s="119"/>
      <c r="H53" s="119"/>
      <c r="I53" s="119"/>
      <c r="J53" s="140"/>
      <c r="K53" s="106"/>
    </row>
    <row r="54" spans="2:11" ht="15" customHeight="1" x14ac:dyDescent="0.2">
      <c r="B54" s="103"/>
      <c r="C54" s="119"/>
      <c r="D54" s="119"/>
      <c r="E54" s="119"/>
      <c r="F54" s="119"/>
      <c r="G54" s="119"/>
      <c r="H54" s="119"/>
      <c r="I54" s="119"/>
      <c r="J54" s="140"/>
      <c r="K54" s="106"/>
    </row>
    <row r="55" spans="2:11" ht="15" customHeight="1" x14ac:dyDescent="0.2">
      <c r="B55" s="103"/>
      <c r="C55" s="119"/>
      <c r="D55" s="119"/>
      <c r="E55" s="119"/>
      <c r="F55" s="119"/>
      <c r="G55" s="119"/>
      <c r="H55" s="119"/>
      <c r="I55" s="119"/>
      <c r="J55" s="140"/>
      <c r="K55" s="106"/>
    </row>
    <row r="56" spans="2:11" ht="15" customHeight="1" x14ac:dyDescent="0.2">
      <c r="B56" s="103"/>
      <c r="C56" s="104"/>
      <c r="D56" s="104"/>
      <c r="E56" s="104"/>
      <c r="F56" s="104"/>
      <c r="G56" s="104"/>
      <c r="H56" s="104"/>
      <c r="I56" s="104"/>
      <c r="J56" s="105"/>
      <c r="K56" s="106"/>
    </row>
    <row r="57" spans="2:11" ht="9.75" customHeight="1" thickBot="1" x14ac:dyDescent="0.25">
      <c r="B57" s="120"/>
      <c r="C57" s="121"/>
      <c r="D57" s="121"/>
      <c r="E57" s="121"/>
      <c r="F57" s="121"/>
      <c r="G57" s="121"/>
      <c r="H57" s="121"/>
      <c r="I57" s="121"/>
      <c r="J57" s="122"/>
      <c r="K57" s="123"/>
    </row>
  </sheetData>
  <mergeCells count="4">
    <mergeCell ref="C7:J7"/>
    <mergeCell ref="C8:J8"/>
    <mergeCell ref="N20:O20"/>
    <mergeCell ref="P20:Q20"/>
  </mergeCells>
  <pageMargins left="0.75" right="0.75" top="1" bottom="1" header="0.5" footer="0.5"/>
  <pageSetup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pageSetUpPr fitToPage="1"/>
  </sheetPr>
  <dimension ref="C8:I31"/>
  <sheetViews>
    <sheetView tabSelected="1" view="pageBreakPreview" zoomScaleNormal="100" zoomScaleSheetLayoutView="100" workbookViewId="0"/>
  </sheetViews>
  <sheetFormatPr defaultRowHeight="12.75" x14ac:dyDescent="0.2"/>
  <cols>
    <col min="1" max="1" width="9.140625" style="1"/>
    <col min="2" max="2" width="2.42578125" style="1" customWidth="1"/>
    <col min="3" max="9" width="12.140625" style="1" customWidth="1"/>
    <col min="10" max="10" width="2.28515625" style="1" customWidth="1"/>
    <col min="11" max="16384" width="9.140625" style="1"/>
  </cols>
  <sheetData>
    <row r="8" spans="3:9" ht="15.75" x14ac:dyDescent="0.25">
      <c r="C8" s="273" t="s">
        <v>52</v>
      </c>
      <c r="D8" s="273"/>
      <c r="E8" s="273"/>
      <c r="F8" s="273"/>
      <c r="G8" s="273"/>
      <c r="H8" s="273"/>
      <c r="I8" s="273"/>
    </row>
    <row r="14" spans="3:9" ht="15.75" x14ac:dyDescent="0.25">
      <c r="C14" s="273" t="s">
        <v>19</v>
      </c>
      <c r="D14" s="273"/>
      <c r="E14" s="273"/>
      <c r="F14" s="273"/>
      <c r="G14" s="273"/>
      <c r="H14" s="273"/>
      <c r="I14" s="273"/>
    </row>
    <row r="16" spans="3:9" ht="15.75" x14ac:dyDescent="0.25">
      <c r="C16" s="273" t="s">
        <v>20</v>
      </c>
      <c r="D16" s="273"/>
      <c r="E16" s="273"/>
      <c r="F16" s="273"/>
      <c r="G16" s="273"/>
      <c r="H16" s="273"/>
      <c r="I16" s="273"/>
    </row>
    <row r="21" spans="3:9" ht="15.75" x14ac:dyDescent="0.25">
      <c r="C21" s="273" t="s">
        <v>21</v>
      </c>
      <c r="D21" s="273"/>
      <c r="E21" s="273"/>
      <c r="F21" s="273"/>
      <c r="G21" s="273"/>
      <c r="H21" s="273"/>
      <c r="I21" s="273"/>
    </row>
    <row r="29" spans="3:9" ht="15.75" x14ac:dyDescent="0.25">
      <c r="C29" s="273"/>
      <c r="D29" s="273"/>
      <c r="E29" s="273"/>
      <c r="F29" s="273"/>
      <c r="G29" s="273"/>
      <c r="H29" s="273"/>
      <c r="I29" s="273"/>
    </row>
    <row r="30" spans="3:9" ht="15.75" x14ac:dyDescent="0.25">
      <c r="C30" s="273" t="str">
        <f>"Twelve-Month Period Beginning "&amp;start</f>
        <v>Twelve-Month Period Beginning January 1, 2019</v>
      </c>
      <c r="D30" s="273"/>
      <c r="E30" s="273"/>
      <c r="F30" s="273"/>
      <c r="G30" s="273"/>
      <c r="H30" s="273"/>
      <c r="I30" s="273"/>
    </row>
    <row r="31" spans="3:9" ht="15.75" x14ac:dyDescent="0.25">
      <c r="C31" s="273" t="str">
        <f>"and Ending "&amp;finish</f>
        <v>and Ending December 31, 2019</v>
      </c>
      <c r="D31" s="273"/>
      <c r="E31" s="273"/>
      <c r="F31" s="273"/>
      <c r="G31" s="273"/>
      <c r="H31" s="273"/>
      <c r="I31" s="273"/>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2"/>
    <pageSetUpPr fitToPage="1"/>
  </sheetPr>
  <dimension ref="B1:L52"/>
  <sheetViews>
    <sheetView zoomScaleNormal="100" zoomScaleSheetLayoutView="100" workbookViewId="0"/>
  </sheetViews>
  <sheetFormatPr defaultRowHeight="12.75" x14ac:dyDescent="0.2"/>
  <cols>
    <col min="1" max="1" width="3.85546875" style="2" customWidth="1"/>
    <col min="2" max="2" width="3" style="2" customWidth="1"/>
    <col min="3" max="3" width="16.85546875" style="2" customWidth="1"/>
    <col min="4" max="4" width="15.42578125" style="2" customWidth="1"/>
    <col min="5" max="7" width="15.7109375" style="2" customWidth="1"/>
    <col min="8" max="8" width="19.5703125" style="2" bestFit="1" customWidth="1"/>
    <col min="9" max="10" width="15.7109375" style="2" customWidth="1"/>
    <col min="11" max="11" width="6.42578125" style="3" customWidth="1"/>
    <col min="12" max="12" width="2.85546875" style="2" customWidth="1"/>
    <col min="13" max="16384" width="9.140625" style="2"/>
  </cols>
  <sheetData>
    <row r="1" spans="2:12" ht="13.5" thickBot="1" x14ac:dyDescent="0.25"/>
    <row r="2" spans="2:12" ht="15" customHeight="1" x14ac:dyDescent="0.2">
      <c r="B2" s="7"/>
      <c r="C2" s="8"/>
      <c r="D2" s="8"/>
      <c r="E2" s="8"/>
      <c r="F2" s="8"/>
      <c r="G2" s="8"/>
      <c r="H2" s="8"/>
      <c r="I2" s="8"/>
      <c r="J2" s="8"/>
      <c r="K2" s="9"/>
      <c r="L2" s="10"/>
    </row>
    <row r="3" spans="2:12" ht="15" customHeight="1" x14ac:dyDescent="0.2">
      <c r="B3" s="11"/>
      <c r="C3" s="4" t="s">
        <v>53</v>
      </c>
      <c r="D3" s="4"/>
      <c r="E3" s="4"/>
      <c r="F3" s="4"/>
      <c r="G3" s="4"/>
      <c r="H3" s="4"/>
      <c r="I3" s="4"/>
      <c r="J3" s="4"/>
      <c r="K3" s="5"/>
      <c r="L3" s="12"/>
    </row>
    <row r="4" spans="2:12" ht="15" customHeight="1" x14ac:dyDescent="0.2">
      <c r="B4" s="11"/>
      <c r="C4" s="4" t="s">
        <v>22</v>
      </c>
      <c r="D4" s="4"/>
      <c r="E4" s="4"/>
      <c r="F4" s="4"/>
      <c r="G4" s="4"/>
      <c r="H4" s="4"/>
      <c r="I4" s="4"/>
      <c r="J4" s="4"/>
      <c r="K4" s="5"/>
      <c r="L4" s="12"/>
    </row>
    <row r="5" spans="2:12" ht="20.25" customHeight="1" x14ac:dyDescent="0.2">
      <c r="B5" s="11"/>
      <c r="C5" s="4"/>
      <c r="D5" s="4"/>
      <c r="E5" s="4"/>
      <c r="F5" s="4"/>
      <c r="G5" s="4"/>
      <c r="H5" s="4"/>
      <c r="I5" s="4"/>
      <c r="J5" s="4"/>
      <c r="K5" s="5"/>
      <c r="L5" s="12"/>
    </row>
    <row r="6" spans="2:12" ht="20.25" customHeight="1" x14ac:dyDescent="0.2">
      <c r="B6" s="11"/>
      <c r="C6" s="4"/>
      <c r="D6" s="4"/>
      <c r="E6" s="4"/>
      <c r="F6" s="4"/>
      <c r="G6" s="4"/>
      <c r="H6" s="4"/>
      <c r="I6" s="4"/>
      <c r="J6" s="4"/>
      <c r="K6" s="5"/>
      <c r="L6" s="12"/>
    </row>
    <row r="7" spans="2:12" ht="18.75" customHeight="1" x14ac:dyDescent="0.2">
      <c r="B7" s="11"/>
      <c r="C7" s="274" t="s">
        <v>41</v>
      </c>
      <c r="D7" s="274"/>
      <c r="E7" s="274"/>
      <c r="F7" s="274"/>
      <c r="G7" s="274"/>
      <c r="H7" s="274"/>
      <c r="I7" s="274"/>
      <c r="J7" s="274"/>
      <c r="K7" s="274"/>
      <c r="L7" s="12"/>
    </row>
    <row r="8" spans="2:12" ht="18.75" customHeight="1" x14ac:dyDescent="0.2">
      <c r="B8" s="11"/>
      <c r="C8" s="274" t="str">
        <f>"12-Month Period Beginning "&amp;start</f>
        <v>12-Month Period Beginning January 1, 2019</v>
      </c>
      <c r="D8" s="274"/>
      <c r="E8" s="274"/>
      <c r="F8" s="274"/>
      <c r="G8" s="274"/>
      <c r="H8" s="274"/>
      <c r="I8" s="274"/>
      <c r="J8" s="274"/>
      <c r="K8" s="274"/>
      <c r="L8" s="12"/>
    </row>
    <row r="9" spans="2:12" ht="26.25" customHeight="1" x14ac:dyDescent="0.2">
      <c r="B9" s="11"/>
      <c r="C9" s="274"/>
      <c r="D9" s="274"/>
      <c r="E9" s="274"/>
      <c r="F9" s="274"/>
      <c r="G9" s="274"/>
      <c r="H9" s="274"/>
      <c r="I9" s="274"/>
      <c r="J9" s="274"/>
      <c r="K9" s="274"/>
      <c r="L9" s="12"/>
    </row>
    <row r="10" spans="2:12" ht="15" customHeight="1" x14ac:dyDescent="0.2">
      <c r="B10" s="11"/>
      <c r="C10" s="5"/>
      <c r="D10" s="5"/>
      <c r="E10" s="5"/>
      <c r="F10" s="5"/>
      <c r="G10" s="5"/>
      <c r="H10" s="5"/>
      <c r="I10" s="5"/>
      <c r="J10" s="5"/>
      <c r="K10" s="5"/>
      <c r="L10" s="12"/>
    </row>
    <row r="11" spans="2:12" ht="15" customHeight="1" x14ac:dyDescent="0.2">
      <c r="B11" s="11"/>
      <c r="C11" s="6" t="s">
        <v>0</v>
      </c>
      <c r="D11" s="1"/>
      <c r="E11" s="5" t="s">
        <v>5</v>
      </c>
      <c r="F11" s="18" t="s">
        <v>8</v>
      </c>
      <c r="G11" s="5" t="s">
        <v>10</v>
      </c>
      <c r="H11" s="85" t="s">
        <v>105</v>
      </c>
      <c r="I11" s="5" t="s">
        <v>11</v>
      </c>
      <c r="J11" s="5" t="s">
        <v>14</v>
      </c>
      <c r="K11" s="1"/>
      <c r="L11" s="12"/>
    </row>
    <row r="12" spans="2:12" ht="15" customHeight="1" x14ac:dyDescent="0.2">
      <c r="B12" s="11"/>
      <c r="C12" s="1"/>
      <c r="D12" s="4"/>
      <c r="E12" s="5" t="s">
        <v>6</v>
      </c>
      <c r="F12" s="5" t="s">
        <v>6</v>
      </c>
      <c r="G12" s="5" t="s">
        <v>6</v>
      </c>
      <c r="H12" s="5" t="s">
        <v>6</v>
      </c>
      <c r="I12" s="5" t="s">
        <v>6</v>
      </c>
      <c r="J12" s="5" t="s">
        <v>6</v>
      </c>
      <c r="K12" s="5"/>
      <c r="L12" s="12"/>
    </row>
    <row r="13" spans="2:12" ht="18" customHeight="1" x14ac:dyDescent="0.2">
      <c r="B13" s="11"/>
      <c r="C13" s="6"/>
      <c r="D13" s="4"/>
      <c r="E13" s="5" t="s">
        <v>7</v>
      </c>
      <c r="F13" s="5" t="s">
        <v>9</v>
      </c>
      <c r="G13" s="5" t="s">
        <v>12</v>
      </c>
      <c r="H13" s="85" t="s">
        <v>106</v>
      </c>
      <c r="I13" s="5" t="s">
        <v>13</v>
      </c>
      <c r="J13" s="5" t="s">
        <v>15</v>
      </c>
      <c r="K13" s="5"/>
      <c r="L13" s="12"/>
    </row>
    <row r="14" spans="2:12" ht="7.5" customHeight="1" x14ac:dyDescent="0.2">
      <c r="B14" s="11"/>
      <c r="C14" s="20"/>
      <c r="D14" s="21"/>
      <c r="E14" s="22"/>
      <c r="F14" s="22"/>
      <c r="G14" s="22"/>
      <c r="H14" s="22"/>
      <c r="I14" s="22"/>
      <c r="J14" s="22"/>
      <c r="K14" s="22"/>
      <c r="L14" s="12"/>
    </row>
    <row r="15" spans="2:12" ht="15" customHeight="1" x14ac:dyDescent="0.2">
      <c r="B15" s="11"/>
      <c r="C15" s="4"/>
      <c r="D15" s="4"/>
      <c r="E15" s="4"/>
      <c r="F15" s="4"/>
      <c r="G15" s="4"/>
      <c r="H15" s="4"/>
      <c r="I15" s="4"/>
      <c r="J15" s="4"/>
      <c r="K15" s="5"/>
      <c r="L15" s="12"/>
    </row>
    <row r="16" spans="2:12" ht="38.25" x14ac:dyDescent="0.2">
      <c r="B16" s="11"/>
      <c r="C16" s="216"/>
      <c r="D16" s="216" t="s">
        <v>138</v>
      </c>
      <c r="E16" s="253">
        <f>ROUND('DCR1'!I16,3)</f>
        <v>4.8000000000000001E-2</v>
      </c>
      <c r="F16" s="253">
        <f>ROUND(DRLS1!I16,3)</f>
        <v>6.0000000000000001E-3</v>
      </c>
      <c r="G16" s="253">
        <f>ROUND(DSMI1!I16,3)</f>
        <v>0</v>
      </c>
      <c r="H16" s="253">
        <f>ROUND(DCCR1!I16,3)</f>
        <v>4.5999999999999999E-2</v>
      </c>
      <c r="I16" s="253">
        <v>-3.0000000000000001E-3</v>
      </c>
      <c r="J16" s="23">
        <f>SUM(E16:I16)</f>
        <v>9.7000000000000003E-2</v>
      </c>
      <c r="K16" s="5" t="s">
        <v>4</v>
      </c>
      <c r="L16" s="12"/>
    </row>
    <row r="17" spans="2:12" ht="15" customHeight="1" x14ac:dyDescent="0.2">
      <c r="B17" s="11"/>
      <c r="C17" s="4"/>
      <c r="D17" s="4"/>
      <c r="E17" s="253"/>
      <c r="F17" s="253"/>
      <c r="G17" s="253"/>
      <c r="H17" s="253"/>
      <c r="I17" s="253"/>
      <c r="J17" s="23"/>
      <c r="K17" s="5"/>
      <c r="L17" s="12"/>
    </row>
    <row r="18" spans="2:12" ht="15" customHeight="1" x14ac:dyDescent="0.2">
      <c r="B18" s="11"/>
      <c r="C18" s="4"/>
      <c r="D18" s="4" t="s">
        <v>2</v>
      </c>
      <c r="E18" s="253">
        <f>ROUND('DCR1'!I18,3)</f>
        <v>4.4999999999999998E-2</v>
      </c>
      <c r="F18" s="253">
        <f>ROUND(DRLS1!I18,3)</f>
        <v>2.5999999999999999E-2</v>
      </c>
      <c r="G18" s="253">
        <f>ROUND(DSMI1!I18,3)</f>
        <v>0</v>
      </c>
      <c r="H18" s="253">
        <f>ROUND(DCCR1!I18,3)</f>
        <v>7.0000000000000001E-3</v>
      </c>
      <c r="I18" s="253">
        <v>2.5000000000000001E-2</v>
      </c>
      <c r="J18" s="23">
        <f>SUM(E18:I18)</f>
        <v>0.10300000000000001</v>
      </c>
      <c r="K18" s="5" t="s">
        <v>4</v>
      </c>
      <c r="L18" s="12"/>
    </row>
    <row r="19" spans="2:12" ht="15" customHeight="1" x14ac:dyDescent="0.2">
      <c r="B19" s="11"/>
      <c r="C19" s="4"/>
      <c r="D19" s="4"/>
      <c r="E19" s="253"/>
      <c r="F19" s="253"/>
      <c r="G19" s="253"/>
      <c r="H19" s="253"/>
      <c r="I19" s="253"/>
      <c r="J19" s="23"/>
      <c r="K19" s="5"/>
      <c r="L19" s="12"/>
    </row>
    <row r="20" spans="2:12" ht="15" customHeight="1" x14ac:dyDescent="0.2">
      <c r="B20" s="11"/>
      <c r="C20" s="13"/>
      <c r="D20" s="13" t="s">
        <v>58</v>
      </c>
      <c r="E20" s="253">
        <f>ROUND('DCR1'!I20,3)</f>
        <v>0.13900000000000001</v>
      </c>
      <c r="F20" s="253">
        <f>ROUND(DRLS1!I20,3)</f>
        <v>0.107</v>
      </c>
      <c r="G20" s="253">
        <f>ROUND(DSMI1!I20,3)</f>
        <v>0</v>
      </c>
      <c r="H20" s="253">
        <f>ROUND(DCCR1!I20,3)</f>
        <v>0.10299999999999999</v>
      </c>
      <c r="I20" s="253">
        <v>6.0000000000000001E-3</v>
      </c>
      <c r="J20" s="23">
        <f>SUM(E20:I20)</f>
        <v>0.35499999999999998</v>
      </c>
      <c r="K20" s="5" t="s">
        <v>4</v>
      </c>
      <c r="L20" s="12"/>
    </row>
    <row r="21" spans="2:12" ht="15" customHeight="1" x14ac:dyDescent="0.2">
      <c r="B21" s="11"/>
      <c r="C21" s="4"/>
      <c r="D21" s="4"/>
      <c r="E21" s="253"/>
      <c r="F21" s="253"/>
      <c r="G21" s="253"/>
      <c r="H21" s="253"/>
      <c r="I21" s="253"/>
      <c r="J21" s="23"/>
      <c r="K21" s="5"/>
      <c r="L21" s="12"/>
    </row>
    <row r="22" spans="2:12" ht="51" x14ac:dyDescent="0.2">
      <c r="B22" s="11"/>
      <c r="C22" s="216"/>
      <c r="D22" s="216" t="s">
        <v>158</v>
      </c>
      <c r="E22" s="253">
        <f>ROUND('DCR1'!I22,3)</f>
        <v>3.1E-2</v>
      </c>
      <c r="F22" s="253">
        <f>ROUND(DRLS1!I22,3)</f>
        <v>2.3E-2</v>
      </c>
      <c r="G22" s="253">
        <f>ROUND(DSMI1!I22,3)</f>
        <v>0</v>
      </c>
      <c r="H22" s="253">
        <f>ROUND(DCCR1!I22,3)</f>
        <v>0.01</v>
      </c>
      <c r="I22" s="253">
        <v>3.0000000000000001E-3</v>
      </c>
      <c r="J22" s="23">
        <f>SUM(E22:I22)</f>
        <v>6.7000000000000004E-2</v>
      </c>
      <c r="K22" s="5" t="s">
        <v>4</v>
      </c>
      <c r="L22" s="12"/>
    </row>
    <row r="23" spans="2:12" ht="15" customHeight="1" x14ac:dyDescent="0.2">
      <c r="B23" s="11"/>
      <c r="C23" s="4"/>
      <c r="D23" s="4"/>
      <c r="E23" s="23"/>
      <c r="F23" s="23"/>
      <c r="G23" s="23"/>
      <c r="H23" s="23"/>
      <c r="I23" s="23"/>
      <c r="J23" s="23"/>
      <c r="K23" s="5"/>
      <c r="L23" s="12"/>
    </row>
    <row r="24" spans="2:12" ht="15" customHeight="1" x14ac:dyDescent="0.2">
      <c r="B24" s="11"/>
      <c r="C24" s="4"/>
      <c r="D24" s="4"/>
      <c r="E24" s="23"/>
      <c r="F24" s="23"/>
      <c r="G24" s="23"/>
      <c r="H24" s="23"/>
      <c r="I24" s="23"/>
      <c r="J24" s="23"/>
      <c r="K24" s="5"/>
      <c r="L24" s="12"/>
    </row>
    <row r="25" spans="2:12" ht="15" customHeight="1" x14ac:dyDescent="0.2">
      <c r="B25" s="11"/>
      <c r="C25" s="13"/>
      <c r="D25" s="4"/>
      <c r="E25" s="4"/>
      <c r="F25" s="4"/>
      <c r="G25" s="4"/>
      <c r="H25" s="4"/>
      <c r="I25" s="4"/>
      <c r="J25" s="4"/>
      <c r="K25" s="5"/>
      <c r="L25" s="12"/>
    </row>
    <row r="26" spans="2:12" ht="15" customHeight="1" x14ac:dyDescent="0.2">
      <c r="B26" s="11"/>
      <c r="C26" s="13"/>
      <c r="D26" s="4"/>
      <c r="E26" s="4"/>
      <c r="F26" s="4"/>
      <c r="G26" s="4"/>
      <c r="H26" s="4"/>
      <c r="I26" s="4"/>
      <c r="J26" s="4"/>
      <c r="K26" s="5"/>
      <c r="L26" s="12"/>
    </row>
    <row r="27" spans="2:12" ht="15" customHeight="1" x14ac:dyDescent="0.2">
      <c r="B27" s="11"/>
      <c r="C27" s="1"/>
      <c r="D27" s="1"/>
      <c r="E27" s="1"/>
      <c r="F27" s="1"/>
      <c r="G27" s="1"/>
      <c r="H27" s="1"/>
      <c r="I27" s="1"/>
      <c r="J27" s="1"/>
      <c r="K27" s="18"/>
      <c r="L27" s="12"/>
    </row>
    <row r="28" spans="2:12" ht="15" customHeight="1" x14ac:dyDescent="0.2">
      <c r="B28" s="11"/>
      <c r="C28" s="1"/>
      <c r="D28" s="1"/>
      <c r="E28" s="1"/>
      <c r="F28" s="1"/>
      <c r="G28" s="1"/>
      <c r="H28" s="1"/>
      <c r="I28" s="1"/>
      <c r="J28" s="1"/>
      <c r="K28" s="18"/>
      <c r="L28" s="12"/>
    </row>
    <row r="29" spans="2:12" ht="18.75" customHeight="1" x14ac:dyDescent="0.2">
      <c r="B29" s="11"/>
      <c r="C29" s="1"/>
      <c r="D29" s="1"/>
      <c r="E29" s="1"/>
      <c r="F29" s="1"/>
      <c r="G29" s="1"/>
      <c r="H29" s="1"/>
      <c r="I29" s="1"/>
      <c r="J29" s="1"/>
      <c r="K29" s="18"/>
      <c r="L29" s="12"/>
    </row>
    <row r="30" spans="2:12" ht="24.75" customHeight="1" x14ac:dyDescent="0.2">
      <c r="B30" s="11"/>
      <c r="C30" s="1"/>
      <c r="D30" s="1"/>
      <c r="E30" s="1"/>
      <c r="F30" s="1"/>
      <c r="G30" s="1"/>
      <c r="H30" s="1"/>
      <c r="I30" s="1"/>
      <c r="J30" s="1"/>
      <c r="K30" s="18"/>
      <c r="L30" s="12"/>
    </row>
    <row r="31" spans="2:12" ht="15" customHeight="1" x14ac:dyDescent="0.2">
      <c r="B31" s="11"/>
      <c r="C31" s="1"/>
      <c r="D31" s="1"/>
      <c r="E31" s="1"/>
      <c r="F31" s="1"/>
      <c r="G31" s="1"/>
      <c r="H31" s="1"/>
      <c r="I31" s="1"/>
      <c r="J31" s="1"/>
      <c r="K31" s="18"/>
      <c r="L31" s="12"/>
    </row>
    <row r="32" spans="2:12" ht="15" customHeight="1" x14ac:dyDescent="0.2">
      <c r="B32" s="11"/>
      <c r="C32" s="1"/>
      <c r="D32" s="1"/>
      <c r="E32" s="1"/>
      <c r="F32" s="1"/>
      <c r="G32" s="1"/>
      <c r="H32" s="1"/>
      <c r="I32" s="1"/>
      <c r="J32" s="1"/>
      <c r="K32" s="18"/>
      <c r="L32" s="12"/>
    </row>
    <row r="33" spans="2:12" ht="7.5" customHeight="1" x14ac:dyDescent="0.2">
      <c r="B33" s="11"/>
      <c r="C33" s="1"/>
      <c r="D33" s="1"/>
      <c r="E33" s="1"/>
      <c r="F33" s="1"/>
      <c r="G33" s="1"/>
      <c r="H33" s="1"/>
      <c r="I33" s="1"/>
      <c r="J33" s="1"/>
      <c r="K33" s="18"/>
      <c r="L33" s="12"/>
    </row>
    <row r="34" spans="2:12" ht="7.5" customHeight="1" x14ac:dyDescent="0.2">
      <c r="B34" s="11"/>
      <c r="C34" s="1"/>
      <c r="D34" s="1"/>
      <c r="E34" s="1"/>
      <c r="F34" s="1"/>
      <c r="G34" s="1"/>
      <c r="H34" s="1"/>
      <c r="I34" s="1"/>
      <c r="J34" s="1"/>
      <c r="K34" s="18"/>
      <c r="L34" s="12"/>
    </row>
    <row r="35" spans="2:12" ht="15" customHeight="1" x14ac:dyDescent="0.2">
      <c r="B35" s="11"/>
      <c r="C35" s="1"/>
      <c r="D35" s="1"/>
      <c r="E35" s="1"/>
      <c r="F35" s="1"/>
      <c r="G35" s="1"/>
      <c r="H35" s="1"/>
      <c r="I35" s="1"/>
      <c r="J35" s="1"/>
      <c r="K35" s="18"/>
      <c r="L35" s="12"/>
    </row>
    <row r="36" spans="2:12" ht="15" customHeight="1" x14ac:dyDescent="0.2">
      <c r="B36" s="11"/>
      <c r="C36" s="1"/>
      <c r="D36" s="1"/>
      <c r="E36" s="1"/>
      <c r="F36" s="1"/>
      <c r="G36" s="1"/>
      <c r="H36" s="1"/>
      <c r="I36" s="1"/>
      <c r="J36" s="1"/>
      <c r="K36" s="18"/>
      <c r="L36" s="12"/>
    </row>
    <row r="37" spans="2:12" ht="15" customHeight="1" x14ac:dyDescent="0.2">
      <c r="B37" s="11"/>
      <c r="C37" s="1"/>
      <c r="D37" s="1"/>
      <c r="E37" s="1"/>
      <c r="F37" s="1"/>
      <c r="G37" s="1"/>
      <c r="H37" s="1"/>
      <c r="I37" s="1"/>
      <c r="J37" s="1"/>
      <c r="K37" s="18"/>
      <c r="L37" s="12"/>
    </row>
    <row r="38" spans="2:12" ht="15" customHeight="1" x14ac:dyDescent="0.2">
      <c r="B38" s="11"/>
      <c r="C38" s="1"/>
      <c r="D38" s="1"/>
      <c r="E38" s="1"/>
      <c r="F38" s="1"/>
      <c r="G38" s="1"/>
      <c r="H38" s="1"/>
      <c r="I38" s="1"/>
      <c r="J38" s="1"/>
      <c r="K38" s="18"/>
      <c r="L38" s="12"/>
    </row>
    <row r="39" spans="2:12" ht="15" customHeight="1" x14ac:dyDescent="0.2">
      <c r="B39" s="11"/>
      <c r="C39" s="1"/>
      <c r="D39" s="1"/>
      <c r="E39" s="1"/>
      <c r="F39" s="1"/>
      <c r="G39" s="1"/>
      <c r="H39" s="1"/>
      <c r="I39" s="1"/>
      <c r="J39" s="1"/>
      <c r="K39" s="18"/>
      <c r="L39" s="12"/>
    </row>
    <row r="40" spans="2:12" ht="15" customHeight="1" x14ac:dyDescent="0.2">
      <c r="B40" s="11"/>
      <c r="C40" s="1"/>
      <c r="D40" s="1"/>
      <c r="E40" s="1"/>
      <c r="F40" s="1"/>
      <c r="G40" s="1"/>
      <c r="H40" s="1"/>
      <c r="I40" s="1"/>
      <c r="J40" s="1"/>
      <c r="K40" s="18"/>
      <c r="L40" s="12"/>
    </row>
    <row r="41" spans="2:12" ht="15" customHeight="1" x14ac:dyDescent="0.2">
      <c r="B41" s="11"/>
      <c r="C41" s="1"/>
      <c r="D41" s="1"/>
      <c r="E41" s="1"/>
      <c r="F41" s="1"/>
      <c r="G41" s="1"/>
      <c r="H41" s="1"/>
      <c r="I41" s="1"/>
      <c r="J41" s="1"/>
      <c r="K41" s="18"/>
      <c r="L41" s="12"/>
    </row>
    <row r="42" spans="2:12" ht="15" customHeight="1" x14ac:dyDescent="0.2">
      <c r="B42" s="11"/>
      <c r="C42" s="4"/>
      <c r="D42" s="4"/>
      <c r="E42" s="4"/>
      <c r="F42" s="4"/>
      <c r="G42" s="4"/>
      <c r="H42" s="4"/>
      <c r="I42" s="4"/>
      <c r="J42" s="4"/>
      <c r="K42" s="5"/>
      <c r="L42" s="12"/>
    </row>
    <row r="43" spans="2:12" ht="15" customHeight="1" x14ac:dyDescent="0.2">
      <c r="B43" s="11"/>
      <c r="C43" s="4"/>
      <c r="D43" s="4"/>
      <c r="E43" s="4"/>
      <c r="F43" s="4"/>
      <c r="G43" s="4"/>
      <c r="H43" s="4"/>
      <c r="I43" s="4"/>
      <c r="J43" s="4"/>
      <c r="K43" s="5"/>
      <c r="L43" s="12"/>
    </row>
    <row r="44" spans="2:12" ht="15" customHeight="1" x14ac:dyDescent="0.2">
      <c r="B44" s="11"/>
      <c r="C44" s="4"/>
      <c r="D44" s="4"/>
      <c r="E44" s="4"/>
      <c r="F44" s="4"/>
      <c r="G44" s="4"/>
      <c r="H44" s="4"/>
      <c r="I44" s="4"/>
      <c r="J44" s="4"/>
      <c r="K44" s="5"/>
      <c r="L44" s="12"/>
    </row>
    <row r="45" spans="2:12" ht="15" customHeight="1" x14ac:dyDescent="0.2">
      <c r="B45" s="11"/>
      <c r="C45" s="4"/>
      <c r="D45" s="4"/>
      <c r="E45" s="4"/>
      <c r="F45" s="4"/>
      <c r="G45" s="4"/>
      <c r="H45" s="4"/>
      <c r="I45" s="4"/>
      <c r="J45" s="4"/>
      <c r="K45" s="5"/>
      <c r="L45" s="12"/>
    </row>
    <row r="46" spans="2:12" ht="15" customHeight="1" x14ac:dyDescent="0.2">
      <c r="B46" s="11"/>
      <c r="C46" s="4"/>
      <c r="D46" s="4"/>
      <c r="E46" s="4"/>
      <c r="F46" s="4"/>
      <c r="G46" s="4"/>
      <c r="H46" s="4"/>
      <c r="I46" s="4"/>
      <c r="J46" s="4"/>
      <c r="K46" s="5"/>
      <c r="L46" s="12"/>
    </row>
    <row r="47" spans="2:12" ht="15" customHeight="1" x14ac:dyDescent="0.2">
      <c r="B47" s="11"/>
      <c r="C47" s="4"/>
      <c r="D47" s="4"/>
      <c r="E47" s="4"/>
      <c r="F47" s="4"/>
      <c r="G47" s="4"/>
      <c r="H47" s="4"/>
      <c r="I47" s="4"/>
      <c r="J47" s="4"/>
      <c r="K47" s="5"/>
      <c r="L47" s="12"/>
    </row>
    <row r="48" spans="2:12" ht="15" customHeight="1" x14ac:dyDescent="0.2">
      <c r="B48" s="11"/>
      <c r="C48" s="4"/>
      <c r="D48" s="4"/>
      <c r="E48" s="4"/>
      <c r="F48" s="4"/>
      <c r="G48" s="4"/>
      <c r="H48" s="4"/>
      <c r="I48" s="4"/>
      <c r="J48" s="4"/>
      <c r="K48" s="5"/>
      <c r="L48" s="12"/>
    </row>
    <row r="49" spans="2:12" ht="15" customHeight="1" x14ac:dyDescent="0.2">
      <c r="B49" s="11"/>
      <c r="C49" s="4"/>
      <c r="D49" s="4"/>
      <c r="E49" s="4"/>
      <c r="F49" s="4"/>
      <c r="G49" s="4"/>
      <c r="H49" s="4"/>
      <c r="I49" s="4"/>
      <c r="J49" s="4"/>
      <c r="K49" s="5"/>
      <c r="L49" s="12"/>
    </row>
    <row r="50" spans="2:12" ht="15" customHeight="1" x14ac:dyDescent="0.2">
      <c r="B50" s="11"/>
      <c r="C50" s="4"/>
      <c r="D50" s="4"/>
      <c r="E50" s="4"/>
      <c r="F50" s="4"/>
      <c r="G50" s="4"/>
      <c r="H50" s="4"/>
      <c r="I50" s="4"/>
      <c r="J50" s="4"/>
      <c r="K50" s="5"/>
      <c r="L50" s="12"/>
    </row>
    <row r="51" spans="2:12" ht="15" customHeight="1" x14ac:dyDescent="0.2">
      <c r="B51" s="11"/>
      <c r="C51" s="4"/>
      <c r="D51" s="4"/>
      <c r="E51" s="4"/>
      <c r="F51" s="4"/>
      <c r="G51" s="4"/>
      <c r="H51" s="4"/>
      <c r="I51" s="4"/>
      <c r="J51" s="4"/>
      <c r="K51" s="5"/>
      <c r="L51" s="12"/>
    </row>
    <row r="52" spans="2:12" ht="9.75" customHeight="1" thickBot="1" x14ac:dyDescent="0.25">
      <c r="B52" s="14"/>
      <c r="C52" s="15"/>
      <c r="D52" s="15"/>
      <c r="E52" s="15"/>
      <c r="F52" s="15"/>
      <c r="G52" s="15"/>
      <c r="H52" s="15"/>
      <c r="I52" s="15"/>
      <c r="J52" s="15"/>
      <c r="K52" s="16"/>
      <c r="L52" s="17"/>
    </row>
  </sheetData>
  <mergeCells count="3">
    <mergeCell ref="C9:K9"/>
    <mergeCell ref="C8:K8"/>
    <mergeCell ref="C7:K7"/>
  </mergeCells>
  <phoneticPr fontId="2" type="noConversion"/>
  <pageMargins left="0.75" right="0.75" top="1" bottom="1" header="0.5" footer="0.5"/>
  <pageSetup scale="65" orientation="portrait" r:id="rId1"/>
  <headerFooter alignWithMargins="0"/>
  <ignoredErrors>
    <ignoredError sqref="E20:G20 J2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9"/>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18" style="2" customWidth="1"/>
    <col min="4" max="4" width="17.85546875" style="2" customWidth="1"/>
    <col min="5" max="5" width="15.7109375" style="2" customWidth="1"/>
    <col min="6" max="6" width="15.5703125" style="2" customWidth="1"/>
    <col min="7" max="7" width="24.28515625" style="2" customWidth="1"/>
    <col min="8" max="8" width="7.140625" style="2" customWidth="1"/>
    <col min="9" max="9" width="15.285156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53</v>
      </c>
      <c r="D3" s="4"/>
      <c r="E3" s="4"/>
      <c r="F3" s="4"/>
      <c r="G3" s="4"/>
      <c r="H3" s="4"/>
      <c r="I3" s="4"/>
      <c r="J3" s="5"/>
      <c r="K3" s="12"/>
    </row>
    <row r="4" spans="2:11" ht="15" customHeight="1" x14ac:dyDescent="0.2">
      <c r="B4" s="11"/>
      <c r="C4" s="4" t="s">
        <v>23</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145</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24</v>
      </c>
      <c r="G11" s="5"/>
      <c r="H11" s="5"/>
      <c r="I11" s="18" t="s">
        <v>24</v>
      </c>
      <c r="J11" s="1"/>
      <c r="K11" s="12"/>
    </row>
    <row r="12" spans="2:11" ht="15" customHeight="1" x14ac:dyDescent="0.2">
      <c r="B12" s="11"/>
      <c r="C12" s="1"/>
      <c r="D12" s="4"/>
      <c r="E12" s="5"/>
      <c r="F12" s="5" t="s">
        <v>5</v>
      </c>
      <c r="G12" s="278" t="s">
        <v>26</v>
      </c>
      <c r="H12" s="278"/>
      <c r="I12" s="5" t="s">
        <v>5</v>
      </c>
      <c r="J12" s="5"/>
      <c r="K12" s="12"/>
    </row>
    <row r="13" spans="2:11" ht="18" customHeight="1" x14ac:dyDescent="0.2">
      <c r="B13" s="11"/>
      <c r="C13" s="6"/>
      <c r="D13" s="4"/>
      <c r="E13" s="5"/>
      <c r="F13" s="5" t="s">
        <v>25</v>
      </c>
      <c r="G13" s="278" t="s">
        <v>27</v>
      </c>
      <c r="H13" s="278"/>
      <c r="I13" s="5" t="s">
        <v>28</v>
      </c>
      <c r="J13" s="5"/>
      <c r="K13" s="12"/>
    </row>
    <row r="14" spans="2:11" ht="7.5" customHeight="1" x14ac:dyDescent="0.2">
      <c r="B14" s="11"/>
      <c r="C14" s="20"/>
      <c r="D14" s="21"/>
      <c r="E14" s="22"/>
      <c r="F14" s="22"/>
      <c r="G14" s="22"/>
      <c r="H14" s="22"/>
      <c r="I14" s="22"/>
      <c r="J14" s="22"/>
      <c r="K14" s="12"/>
    </row>
    <row r="15" spans="2:11" ht="15" customHeight="1" x14ac:dyDescent="0.2">
      <c r="B15" s="11"/>
      <c r="C15" s="4"/>
      <c r="D15" s="4"/>
      <c r="E15" s="4"/>
      <c r="F15" s="4"/>
      <c r="G15" s="4"/>
      <c r="H15" s="4"/>
      <c r="I15" s="4"/>
      <c r="J15" s="5"/>
      <c r="K15" s="12"/>
    </row>
    <row r="16" spans="2:11" ht="38.25" x14ac:dyDescent="0.2">
      <c r="B16" s="11"/>
      <c r="C16" s="216"/>
      <c r="D16" s="216" t="s">
        <v>138</v>
      </c>
      <c r="E16" s="23"/>
      <c r="F16" s="25">
        <f>'DCR3'!E44</f>
        <v>2834481</v>
      </c>
      <c r="G16" s="238">
        <f>'DCR3'!E41</f>
        <v>5937999736</v>
      </c>
      <c r="H16" s="27" t="s">
        <v>18</v>
      </c>
      <c r="I16" s="23">
        <f>F16*100/G16</f>
        <v>4.7734609734243344E-2</v>
      </c>
      <c r="J16" s="5" t="s">
        <v>4</v>
      </c>
      <c r="K16" s="12"/>
    </row>
    <row r="17" spans="2:11" ht="15" customHeight="1" x14ac:dyDescent="0.2">
      <c r="B17" s="11"/>
      <c r="C17" s="4"/>
      <c r="D17" s="4"/>
      <c r="E17" s="23"/>
      <c r="F17" s="25"/>
      <c r="G17" s="238"/>
      <c r="H17" s="27"/>
      <c r="I17" s="23"/>
      <c r="J17" s="5"/>
      <c r="K17" s="12"/>
    </row>
    <row r="18" spans="2:11" x14ac:dyDescent="0.2">
      <c r="B18" s="11"/>
      <c r="C18" s="4"/>
      <c r="D18" s="4" t="s">
        <v>2</v>
      </c>
      <c r="E18" s="23"/>
      <c r="F18" s="25">
        <f>'DCR3'!G44</f>
        <v>784770</v>
      </c>
      <c r="G18" s="238">
        <f>'DCR3'!G41</f>
        <v>1731846043</v>
      </c>
      <c r="H18" s="27" t="s">
        <v>18</v>
      </c>
      <c r="I18" s="23">
        <f>F18*100/G18</f>
        <v>4.5314074144869008E-2</v>
      </c>
      <c r="J18" s="5" t="s">
        <v>4</v>
      </c>
      <c r="K18" s="12"/>
    </row>
    <row r="19" spans="2:11" ht="15" customHeight="1" x14ac:dyDescent="0.2">
      <c r="B19" s="11"/>
      <c r="C19" s="4"/>
      <c r="D19" s="4"/>
      <c r="E19" s="23"/>
      <c r="F19" s="25"/>
      <c r="G19" s="238"/>
      <c r="H19" s="27"/>
      <c r="I19" s="23"/>
      <c r="J19" s="5"/>
      <c r="K19" s="12"/>
    </row>
    <row r="20" spans="2:11" ht="15" customHeight="1" x14ac:dyDescent="0.2">
      <c r="B20" s="11"/>
      <c r="C20" s="13"/>
      <c r="D20" s="13" t="s">
        <v>58</v>
      </c>
      <c r="E20" s="23"/>
      <c r="F20" s="25">
        <f>'DCR3'!I44</f>
        <v>193408</v>
      </c>
      <c r="G20" s="238">
        <f>'DCR3'!I41</f>
        <v>139096970</v>
      </c>
      <c r="H20" s="27" t="s">
        <v>18</v>
      </c>
      <c r="I20" s="23">
        <f>F20*100/G20</f>
        <v>0.13904544434001689</v>
      </c>
      <c r="J20" s="5" t="s">
        <v>4</v>
      </c>
      <c r="K20" s="12"/>
    </row>
    <row r="21" spans="2:11" ht="15" customHeight="1" x14ac:dyDescent="0.2">
      <c r="B21" s="11"/>
      <c r="C21" s="4"/>
      <c r="D21" s="4"/>
      <c r="E21" s="23"/>
      <c r="F21" s="25"/>
      <c r="G21" s="238"/>
      <c r="H21" s="27"/>
      <c r="I21" s="23"/>
      <c r="J21" s="5"/>
      <c r="K21" s="12"/>
    </row>
    <row r="22" spans="2:11" ht="38.25" x14ac:dyDescent="0.2">
      <c r="B22" s="11"/>
      <c r="C22" s="216"/>
      <c r="D22" s="216" t="s">
        <v>158</v>
      </c>
      <c r="E22" s="23"/>
      <c r="F22" s="25">
        <f>'DCR3'!K44</f>
        <v>1496851</v>
      </c>
      <c r="G22" s="238">
        <f>'DCR3'!K41</f>
        <v>4803241912</v>
      </c>
      <c r="H22" s="27" t="s">
        <v>18</v>
      </c>
      <c r="I22" s="23">
        <f>F22*100/G22</f>
        <v>3.1163348159925032E-2</v>
      </c>
      <c r="J22" s="5" t="s">
        <v>4</v>
      </c>
      <c r="K22" s="12"/>
    </row>
    <row r="23" spans="2:11" ht="15" customHeight="1" x14ac:dyDescent="0.2">
      <c r="B23" s="11"/>
      <c r="C23" s="4"/>
      <c r="D23" s="4"/>
      <c r="E23" s="4"/>
      <c r="F23" s="25"/>
      <c r="G23" s="175"/>
      <c r="H23" s="4"/>
      <c r="I23" s="4"/>
      <c r="J23" s="5"/>
      <c r="K23" s="12"/>
    </row>
    <row r="24" spans="2:11" ht="7.5" customHeight="1" x14ac:dyDescent="0.2">
      <c r="B24" s="11"/>
      <c r="C24" s="4"/>
      <c r="D24" s="4"/>
      <c r="E24" s="4"/>
      <c r="F24" s="25"/>
      <c r="G24" s="4"/>
      <c r="H24" s="4"/>
      <c r="I24" s="4"/>
      <c r="J24" s="5"/>
      <c r="K24" s="12"/>
    </row>
    <row r="25" spans="2:11" ht="22.5" customHeight="1" x14ac:dyDescent="0.2">
      <c r="B25" s="11"/>
      <c r="C25" s="1" t="s">
        <v>29</v>
      </c>
      <c r="D25" s="1"/>
      <c r="E25" s="1"/>
      <c r="F25" s="26">
        <f>SUM(F16:F24)</f>
        <v>5309510</v>
      </c>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279" t="s">
        <v>151</v>
      </c>
      <c r="D32" s="280"/>
      <c r="E32" s="280"/>
      <c r="F32" s="280"/>
      <c r="G32" s="280"/>
      <c r="H32" s="280"/>
      <c r="I32" s="280"/>
      <c r="J32" s="280"/>
      <c r="K32" s="12"/>
    </row>
    <row r="33" spans="2:11" ht="12.75" customHeight="1" x14ac:dyDescent="0.2">
      <c r="B33" s="11"/>
      <c r="C33" s="280"/>
      <c r="D33" s="280"/>
      <c r="E33" s="280"/>
      <c r="F33" s="280"/>
      <c r="G33" s="280"/>
      <c r="H33" s="280"/>
      <c r="I33" s="280"/>
      <c r="J33" s="280"/>
      <c r="K33" s="12"/>
    </row>
    <row r="34" spans="2:11" ht="12.75" customHeight="1" x14ac:dyDescent="0.2">
      <c r="B34" s="11"/>
      <c r="C34" s="280"/>
      <c r="D34" s="280"/>
      <c r="E34" s="280"/>
      <c r="F34" s="280"/>
      <c r="G34" s="280"/>
      <c r="H34" s="280"/>
      <c r="I34" s="280"/>
      <c r="J34" s="280"/>
      <c r="K34" s="12"/>
    </row>
    <row r="35" spans="2:11" ht="15" customHeight="1" x14ac:dyDescent="0.2">
      <c r="B35" s="11"/>
      <c r="C35" s="1"/>
      <c r="D35" s="1"/>
      <c r="E35" s="1"/>
      <c r="F35" s="1"/>
      <c r="G35" s="1"/>
      <c r="H35" s="1"/>
      <c r="I35" s="1"/>
      <c r="J35" s="18"/>
      <c r="K35" s="12"/>
    </row>
    <row r="36" spans="2:11" ht="15" customHeight="1" x14ac:dyDescent="0.2">
      <c r="B36" s="11"/>
      <c r="C36" s="275" t="s">
        <v>57</v>
      </c>
      <c r="D36" s="275"/>
      <c r="E36" s="275"/>
      <c r="F36" s="275"/>
      <c r="G36" s="275"/>
      <c r="H36" s="275"/>
      <c r="I36" s="275"/>
      <c r="J36" s="275"/>
      <c r="K36" s="12"/>
    </row>
    <row r="37" spans="2:11" ht="15" customHeight="1" x14ac:dyDescent="0.2">
      <c r="B37" s="11"/>
      <c r="C37" s="275"/>
      <c r="D37" s="275"/>
      <c r="E37" s="275"/>
      <c r="F37" s="275"/>
      <c r="G37" s="275"/>
      <c r="H37" s="275"/>
      <c r="I37" s="275"/>
      <c r="J37" s="275"/>
      <c r="K37" s="12"/>
    </row>
    <row r="38" spans="2:11" ht="15" customHeight="1" x14ac:dyDescent="0.2">
      <c r="B38" s="11"/>
      <c r="C38" s="275"/>
      <c r="D38" s="275"/>
      <c r="E38" s="275"/>
      <c r="F38" s="275"/>
      <c r="G38" s="275"/>
      <c r="H38" s="275"/>
      <c r="I38" s="275"/>
      <c r="J38" s="275"/>
      <c r="K38" s="12"/>
    </row>
    <row r="39" spans="2:11" ht="15" customHeight="1" x14ac:dyDescent="0.2">
      <c r="B39" s="11"/>
      <c r="C39" s="275"/>
      <c r="D39" s="275"/>
      <c r="E39" s="275"/>
      <c r="F39" s="275"/>
      <c r="G39" s="275"/>
      <c r="H39" s="275"/>
      <c r="I39" s="275"/>
      <c r="J39" s="275"/>
      <c r="K39" s="12"/>
    </row>
    <row r="40" spans="2:11" ht="15" customHeight="1" x14ac:dyDescent="0.2">
      <c r="B40" s="11"/>
      <c r="C40" s="275"/>
      <c r="D40" s="275"/>
      <c r="E40" s="275"/>
      <c r="F40" s="275"/>
      <c r="G40" s="275"/>
      <c r="H40" s="275"/>
      <c r="I40" s="275"/>
      <c r="J40" s="275"/>
      <c r="K40" s="12"/>
    </row>
    <row r="41" spans="2:11" ht="15" customHeight="1" x14ac:dyDescent="0.2">
      <c r="B41" s="11"/>
      <c r="C41" s="1"/>
      <c r="D41" s="1"/>
      <c r="E41" s="1"/>
      <c r="F41" s="1"/>
      <c r="G41" s="1"/>
      <c r="H41" s="1"/>
      <c r="I41" s="1"/>
      <c r="J41" s="18"/>
      <c r="K41" s="12"/>
    </row>
    <row r="42" spans="2:11" ht="15" customHeight="1" x14ac:dyDescent="0.2">
      <c r="B42" s="11"/>
      <c r="C42" s="276"/>
      <c r="D42" s="277"/>
      <c r="E42" s="277"/>
      <c r="F42" s="277"/>
      <c r="G42" s="277"/>
      <c r="H42" s="277"/>
      <c r="I42" s="277"/>
      <c r="J42" s="277"/>
      <c r="K42" s="12"/>
    </row>
    <row r="43" spans="2:11" ht="15" customHeight="1" x14ac:dyDescent="0.2">
      <c r="B43" s="11"/>
      <c r="C43" s="277"/>
      <c r="D43" s="277"/>
      <c r="E43" s="277"/>
      <c r="F43" s="277"/>
      <c r="G43" s="277"/>
      <c r="H43" s="277"/>
      <c r="I43" s="277"/>
      <c r="J43" s="277"/>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9"/>
    <pageSetUpPr fitToPage="1"/>
  </sheetPr>
  <dimension ref="C2:Q87"/>
  <sheetViews>
    <sheetView showGridLines="0" view="pageBreakPreview" zoomScaleNormal="100" zoomScaleSheetLayoutView="100" workbookViewId="0"/>
  </sheetViews>
  <sheetFormatPr defaultRowHeight="12.75" x14ac:dyDescent="0.2"/>
  <cols>
    <col min="1" max="1" width="3.85546875" style="2" customWidth="1"/>
    <col min="2" max="2" width="3" style="2" customWidth="1"/>
    <col min="3" max="3" width="17" style="2" customWidth="1"/>
    <col min="4" max="4" width="8.5703125" style="2" customWidth="1"/>
    <col min="5" max="5" width="11" style="2" customWidth="1"/>
    <col min="6" max="6" width="2.28515625" style="2" customWidth="1"/>
    <col min="7" max="7" width="17" style="2" customWidth="1"/>
    <col min="8" max="8" width="8.5703125" style="2" customWidth="1"/>
    <col min="9" max="9" width="11" style="2" customWidth="1"/>
    <col min="10" max="10" width="2.7109375" style="2" customWidth="1"/>
    <col min="11" max="11" width="17" style="2" customWidth="1"/>
    <col min="12" max="12" width="11" style="2" customWidth="1"/>
    <col min="13" max="13" width="10.28515625" style="3" customWidth="1"/>
    <col min="14" max="14" width="2.85546875" style="2" customWidth="1"/>
    <col min="15" max="16" width="9.140625" style="2"/>
    <col min="17" max="17" width="14" style="2" bestFit="1" customWidth="1"/>
    <col min="18" max="16384" width="9.140625" style="2"/>
  </cols>
  <sheetData>
    <row r="2" spans="3:17" ht="15" customHeight="1" x14ac:dyDescent="0.2"/>
    <row r="3" spans="3:17" ht="15" customHeight="1" x14ac:dyDescent="0.2">
      <c r="C3" s="4" t="s">
        <v>53</v>
      </c>
      <c r="D3" s="4"/>
      <c r="E3" s="4"/>
      <c r="F3" s="4"/>
      <c r="G3" s="4"/>
      <c r="H3" s="4"/>
      <c r="I3" s="4"/>
      <c r="J3" s="4"/>
      <c r="K3" s="4"/>
      <c r="L3" s="4"/>
      <c r="M3" s="5"/>
    </row>
    <row r="4" spans="3:17" ht="15" customHeight="1" x14ac:dyDescent="0.2">
      <c r="C4" s="175" t="s">
        <v>23</v>
      </c>
      <c r="D4" s="175"/>
      <c r="E4" s="175"/>
      <c r="F4" s="175"/>
      <c r="G4" s="175"/>
      <c r="H4" s="175"/>
      <c r="I4" s="175"/>
      <c r="J4" s="175"/>
      <c r="K4" s="175"/>
      <c r="L4" s="175"/>
      <c r="M4" s="176"/>
    </row>
    <row r="5" spans="3:17" ht="20.25" customHeight="1" x14ac:dyDescent="0.2">
      <c r="C5" s="281" t="s">
        <v>30</v>
      </c>
      <c r="D5" s="281"/>
      <c r="E5" s="281"/>
      <c r="F5" s="281"/>
      <c r="G5" s="281"/>
      <c r="H5" s="281"/>
      <c r="I5" s="281"/>
      <c r="J5" s="281"/>
      <c r="K5" s="281"/>
      <c r="L5" s="281"/>
      <c r="M5" s="281"/>
    </row>
    <row r="6" spans="3:17" ht="16.5" customHeight="1" x14ac:dyDescent="0.2">
      <c r="C6" s="24"/>
      <c r="D6" s="24"/>
      <c r="E6" s="24"/>
      <c r="F6" s="24"/>
      <c r="G6" s="24"/>
      <c r="H6" s="24"/>
      <c r="I6" s="24"/>
      <c r="J6" s="24"/>
      <c r="K6" s="24"/>
      <c r="L6" s="24"/>
      <c r="M6" s="24"/>
    </row>
    <row r="7" spans="3:17" ht="12.75" customHeight="1" x14ac:dyDescent="0.2">
      <c r="C7" s="46" t="s">
        <v>16</v>
      </c>
      <c r="D7" s="47" t="s">
        <v>32</v>
      </c>
      <c r="E7" s="48">
        <f>thisyear</f>
        <v>2019</v>
      </c>
      <c r="F7" s="40"/>
      <c r="G7" s="46" t="s">
        <v>16</v>
      </c>
      <c r="H7" s="47" t="s">
        <v>32</v>
      </c>
      <c r="I7" s="48">
        <f>thisyear</f>
        <v>2019</v>
      </c>
      <c r="J7" s="40"/>
      <c r="K7" s="46" t="s">
        <v>16</v>
      </c>
      <c r="L7" s="47" t="s">
        <v>32</v>
      </c>
      <c r="M7" s="48">
        <f>thisyear</f>
        <v>2019</v>
      </c>
      <c r="P7" s="83"/>
    </row>
    <row r="8" spans="3:17" ht="8.25" customHeight="1" x14ac:dyDescent="0.2">
      <c r="C8" s="41"/>
      <c r="D8" s="44"/>
      <c r="E8" s="41"/>
      <c r="F8" s="41"/>
      <c r="G8" s="41"/>
      <c r="H8" s="41"/>
      <c r="I8" s="41"/>
      <c r="J8" s="41"/>
      <c r="K8" s="41"/>
      <c r="L8" s="41"/>
      <c r="M8" s="42"/>
    </row>
    <row r="9" spans="3:17" x14ac:dyDescent="0.2">
      <c r="C9" s="95" t="s">
        <v>31</v>
      </c>
      <c r="D9" s="45"/>
      <c r="E9" s="43"/>
      <c r="F9" s="43"/>
      <c r="G9" s="95" t="s">
        <v>33</v>
      </c>
      <c r="H9" s="43"/>
      <c r="I9" s="43"/>
      <c r="J9" s="43"/>
      <c r="K9" s="78" t="s">
        <v>150</v>
      </c>
      <c r="L9" s="71"/>
      <c r="M9" s="72"/>
      <c r="P9" s="262"/>
    </row>
    <row r="10" spans="3:17" ht="10.5" customHeight="1" x14ac:dyDescent="0.2">
      <c r="C10" s="61" t="s">
        <v>120</v>
      </c>
      <c r="D10" s="233">
        <v>0.248</v>
      </c>
      <c r="E10" s="234">
        <v>2474273.56</v>
      </c>
      <c r="F10" s="60"/>
      <c r="G10" s="61" t="s">
        <v>120</v>
      </c>
      <c r="H10" s="62">
        <v>0.25</v>
      </c>
      <c r="I10" s="237">
        <v>181031.5</v>
      </c>
      <c r="J10" s="60"/>
      <c r="K10" s="61" t="s">
        <v>120</v>
      </c>
      <c r="L10" s="62">
        <v>0</v>
      </c>
      <c r="M10" s="237">
        <v>0</v>
      </c>
    </row>
    <row r="11" spans="3:17" ht="10.5" customHeight="1" x14ac:dyDescent="0.2">
      <c r="C11" s="66" t="s">
        <v>121</v>
      </c>
      <c r="D11" s="202">
        <v>3.4000000000000002E-2</v>
      </c>
      <c r="E11" s="232">
        <v>392611.32</v>
      </c>
      <c r="F11" s="60"/>
      <c r="G11" s="64" t="s">
        <v>121</v>
      </c>
      <c r="H11" s="65">
        <v>0.20100000000000001</v>
      </c>
      <c r="I11" s="232">
        <v>145549.32</v>
      </c>
      <c r="J11" s="60"/>
      <c r="K11" s="64" t="s">
        <v>121</v>
      </c>
      <c r="L11" s="65">
        <v>0</v>
      </c>
      <c r="M11" s="232">
        <v>0</v>
      </c>
      <c r="P11" s="83"/>
    </row>
    <row r="12" spans="3:17" ht="10.5" customHeight="1" x14ac:dyDescent="0.2">
      <c r="C12" s="66" t="s">
        <v>130</v>
      </c>
      <c r="D12" s="202">
        <v>6.6000000000000003E-2</v>
      </c>
      <c r="E12" s="234">
        <v>687839.26</v>
      </c>
      <c r="F12" s="63"/>
      <c r="G12" s="66" t="s">
        <v>130</v>
      </c>
      <c r="H12" s="65">
        <v>0.03</v>
      </c>
      <c r="I12" s="232">
        <v>21723.78</v>
      </c>
      <c r="J12" s="63"/>
      <c r="K12" s="66" t="s">
        <v>130</v>
      </c>
      <c r="L12" s="65">
        <v>8.2000000000000003E-2</v>
      </c>
      <c r="M12" s="232">
        <v>232467.79</v>
      </c>
    </row>
    <row r="13" spans="3:17" ht="10.5" customHeight="1" x14ac:dyDescent="0.2">
      <c r="C13" s="64" t="s">
        <v>157</v>
      </c>
      <c r="D13" s="202">
        <v>0.11700000000000001</v>
      </c>
      <c r="E13" s="234">
        <v>1349910.97</v>
      </c>
      <c r="F13" s="67"/>
      <c r="G13" s="64" t="s">
        <v>157</v>
      </c>
      <c r="H13" s="65">
        <v>2E-3</v>
      </c>
      <c r="I13" s="232">
        <v>1448.25</v>
      </c>
      <c r="J13" s="67"/>
      <c r="K13" s="64" t="s">
        <v>157</v>
      </c>
      <c r="L13" s="65">
        <v>0.37</v>
      </c>
      <c r="M13" s="232">
        <v>1048940.03</v>
      </c>
    </row>
    <row r="14" spans="3:17" ht="10.5" customHeight="1" x14ac:dyDescent="0.2">
      <c r="C14" s="64" t="s">
        <v>137</v>
      </c>
      <c r="D14" s="202">
        <v>2.9000000000000001E-2</v>
      </c>
      <c r="E14" s="234">
        <v>336275.52</v>
      </c>
      <c r="F14" s="63"/>
      <c r="G14" s="64" t="s">
        <v>137</v>
      </c>
      <c r="H14" s="65">
        <v>1E-3</v>
      </c>
      <c r="I14" s="232">
        <v>724.13</v>
      </c>
      <c r="J14" s="63"/>
      <c r="K14" s="64" t="s">
        <v>137</v>
      </c>
      <c r="L14" s="65">
        <v>4.8000000000000001E-2</v>
      </c>
      <c r="M14" s="232">
        <v>136078.71</v>
      </c>
      <c r="Q14" s="93"/>
    </row>
    <row r="15" spans="3:17" ht="10.5" customHeight="1" x14ac:dyDescent="0.2">
      <c r="C15" s="201" t="s">
        <v>122</v>
      </c>
      <c r="D15" s="202">
        <v>6.0000000000000001E-3</v>
      </c>
      <c r="E15" s="232">
        <v>68600.320000000007</v>
      </c>
      <c r="F15" s="63"/>
      <c r="G15" s="66" t="s">
        <v>122</v>
      </c>
      <c r="H15" s="65">
        <v>1.6E-2</v>
      </c>
      <c r="I15" s="232">
        <v>11586.02</v>
      </c>
      <c r="J15" s="63"/>
      <c r="K15" s="66" t="s">
        <v>122</v>
      </c>
      <c r="L15" s="65">
        <v>0</v>
      </c>
      <c r="M15" s="232">
        <v>0</v>
      </c>
      <c r="Q15" s="93"/>
    </row>
    <row r="16" spans="3:17" ht="10.5" customHeight="1" x14ac:dyDescent="0.2">
      <c r="C16" s="203" t="s">
        <v>123</v>
      </c>
      <c r="D16" s="204">
        <v>0.28100000000000003</v>
      </c>
      <c r="E16" s="235">
        <v>2834481.42</v>
      </c>
      <c r="F16" s="63"/>
      <c r="G16" s="66" t="s">
        <v>123</v>
      </c>
      <c r="H16" s="65">
        <v>0.41499999999999998</v>
      </c>
      <c r="I16" s="232">
        <v>300512.28999999998</v>
      </c>
      <c r="J16" s="63"/>
      <c r="K16" s="66" t="s">
        <v>123</v>
      </c>
      <c r="L16" s="65">
        <v>0</v>
      </c>
      <c r="M16" s="232">
        <v>0</v>
      </c>
      <c r="Q16" s="93"/>
    </row>
    <row r="17" spans="3:17" ht="10.5" customHeight="1" x14ac:dyDescent="0.2">
      <c r="C17" s="203" t="s">
        <v>124</v>
      </c>
      <c r="D17" s="204">
        <v>7.1999999999999995E-2</v>
      </c>
      <c r="E17" s="235">
        <v>784769.89</v>
      </c>
      <c r="F17" s="69"/>
      <c r="G17" s="66" t="s">
        <v>124</v>
      </c>
      <c r="H17" s="65">
        <v>7.9000000000000001E-2</v>
      </c>
      <c r="I17" s="232">
        <v>57205.95</v>
      </c>
      <c r="J17" s="69"/>
      <c r="K17" s="66" t="s">
        <v>124</v>
      </c>
      <c r="L17" s="65">
        <v>8.2000000000000003E-2</v>
      </c>
      <c r="M17" s="232">
        <v>232467.79</v>
      </c>
      <c r="Q17" s="208"/>
    </row>
    <row r="18" spans="3:17" ht="10.5" customHeight="1" x14ac:dyDescent="0.2">
      <c r="C18" s="203" t="s">
        <v>125</v>
      </c>
      <c r="D18" s="204">
        <v>1.7000000000000001E-2</v>
      </c>
      <c r="E18" s="235">
        <v>193408.16</v>
      </c>
      <c r="F18" s="69"/>
      <c r="G18" s="66" t="s">
        <v>125</v>
      </c>
      <c r="H18" s="65">
        <v>1E-3</v>
      </c>
      <c r="I18" s="232">
        <v>724.13</v>
      </c>
      <c r="J18" s="69"/>
      <c r="K18" s="66" t="s">
        <v>125</v>
      </c>
      <c r="L18" s="65">
        <v>3.5999999999999997E-2</v>
      </c>
      <c r="M18" s="232">
        <v>102059.03</v>
      </c>
      <c r="Q18" s="208"/>
    </row>
    <row r="19" spans="3:17" ht="10.5" customHeight="1" x14ac:dyDescent="0.2">
      <c r="C19" s="203" t="s">
        <v>156</v>
      </c>
      <c r="D19" s="204">
        <v>0.13</v>
      </c>
      <c r="E19" s="235">
        <v>1496851.48</v>
      </c>
      <c r="F19" s="70"/>
      <c r="G19" s="271" t="s">
        <v>156</v>
      </c>
      <c r="H19" s="65">
        <v>5.0000000000000001E-3</v>
      </c>
      <c r="I19" s="232">
        <v>3620.63</v>
      </c>
      <c r="J19" s="71"/>
      <c r="K19" s="271" t="s">
        <v>156</v>
      </c>
      <c r="L19" s="65">
        <v>0.38200000000000001</v>
      </c>
      <c r="M19" s="232">
        <v>1082959.7</v>
      </c>
      <c r="Q19" s="208"/>
    </row>
    <row r="20" spans="3:17" ht="10.5" customHeight="1" x14ac:dyDescent="0.2">
      <c r="C20" s="205" t="s">
        <v>17</v>
      </c>
      <c r="D20" s="206">
        <v>1</v>
      </c>
      <c r="E20" s="236">
        <f>SUM(E10:E19)</f>
        <v>10619021.9</v>
      </c>
      <c r="F20" s="70"/>
      <c r="G20" s="73" t="s">
        <v>17</v>
      </c>
      <c r="H20" s="74">
        <v>1</v>
      </c>
      <c r="I20" s="236">
        <f>SUM(I10:I19)</f>
        <v>724126</v>
      </c>
      <c r="J20" s="71"/>
      <c r="K20" s="73" t="s">
        <v>17</v>
      </c>
      <c r="L20" s="74">
        <v>1</v>
      </c>
      <c r="M20" s="236">
        <f>SUM(M10:M19)</f>
        <v>2834973.05</v>
      </c>
      <c r="Q20" s="93"/>
    </row>
    <row r="21" spans="3:17" ht="10.5" customHeight="1" x14ac:dyDescent="0.2">
      <c r="C21" s="75"/>
      <c r="D21" s="69"/>
      <c r="E21" s="196"/>
      <c r="F21" s="70"/>
      <c r="G21" s="76"/>
      <c r="H21" s="77"/>
      <c r="I21" s="72"/>
      <c r="J21" s="71"/>
      <c r="K21" s="71"/>
      <c r="L21" s="71"/>
      <c r="M21" s="72"/>
      <c r="Q21" s="93"/>
    </row>
    <row r="22" spans="3:17" ht="10.5" customHeight="1" x14ac:dyDescent="0.2">
      <c r="C22" s="78" t="s">
        <v>126</v>
      </c>
      <c r="D22" s="68"/>
      <c r="E22" s="79"/>
      <c r="F22" s="70"/>
      <c r="G22" s="78" t="s">
        <v>140</v>
      </c>
      <c r="H22" s="68"/>
      <c r="I22" s="79"/>
      <c r="J22" s="71"/>
      <c r="K22" s="68"/>
      <c r="L22" s="68"/>
      <c r="M22" s="79"/>
      <c r="Q22" s="93"/>
    </row>
    <row r="23" spans="3:17" ht="10.5" customHeight="1" x14ac:dyDescent="0.2">
      <c r="C23" s="61" t="s">
        <v>120</v>
      </c>
      <c r="D23" s="62">
        <v>0.36199999999999999</v>
      </c>
      <c r="E23" s="237">
        <v>2293242.06</v>
      </c>
      <c r="F23" s="70"/>
      <c r="G23" s="61" t="s">
        <v>120</v>
      </c>
      <c r="H23" s="62">
        <v>0</v>
      </c>
      <c r="I23" s="237">
        <v>0</v>
      </c>
      <c r="J23" s="71"/>
      <c r="K23" s="68"/>
      <c r="L23" s="68"/>
      <c r="M23" s="79"/>
      <c r="Q23" s="93"/>
    </row>
    <row r="24" spans="3:17" ht="10.5" customHeight="1" x14ac:dyDescent="0.2">
      <c r="C24" s="64" t="s">
        <v>121</v>
      </c>
      <c r="D24" s="65">
        <v>3.9E-2</v>
      </c>
      <c r="E24" s="232">
        <v>247061.99</v>
      </c>
      <c r="F24" s="70"/>
      <c r="G24" s="64" t="s">
        <v>121</v>
      </c>
      <c r="H24" s="65">
        <v>0</v>
      </c>
      <c r="I24" s="232">
        <v>0</v>
      </c>
      <c r="J24" s="71"/>
      <c r="K24" s="68"/>
      <c r="L24" s="68"/>
      <c r="M24" s="79"/>
      <c r="Q24" s="93"/>
    </row>
    <row r="25" spans="3:17" ht="10.5" customHeight="1" x14ac:dyDescent="0.2">
      <c r="C25" s="66" t="s">
        <v>130</v>
      </c>
      <c r="D25" s="65">
        <v>0.03</v>
      </c>
      <c r="E25" s="232">
        <v>190047.69</v>
      </c>
      <c r="F25" s="70"/>
      <c r="G25" s="66" t="s">
        <v>130</v>
      </c>
      <c r="H25" s="65">
        <v>0.33600000000000002</v>
      </c>
      <c r="I25" s="232">
        <v>243600</v>
      </c>
      <c r="J25" s="71"/>
      <c r="K25" s="68"/>
      <c r="L25" s="68"/>
      <c r="M25" s="79"/>
    </row>
    <row r="26" spans="3:17" ht="10.5" customHeight="1" x14ac:dyDescent="0.2">
      <c r="C26" s="64" t="s">
        <v>157</v>
      </c>
      <c r="D26" s="65">
        <v>0.03</v>
      </c>
      <c r="E26" s="232">
        <v>190047.69</v>
      </c>
      <c r="F26" s="70"/>
      <c r="G26" s="64" t="s">
        <v>157</v>
      </c>
      <c r="H26" s="65">
        <v>0.151</v>
      </c>
      <c r="I26" s="232">
        <v>109475</v>
      </c>
      <c r="J26" s="69"/>
      <c r="K26" s="68"/>
      <c r="L26" s="68"/>
      <c r="M26" s="79"/>
    </row>
    <row r="27" spans="3:17" ht="10.5" customHeight="1" x14ac:dyDescent="0.2">
      <c r="C27" s="64" t="s">
        <v>137</v>
      </c>
      <c r="D27" s="65">
        <v>0.03</v>
      </c>
      <c r="E27" s="232">
        <v>190047.69</v>
      </c>
      <c r="F27" s="70"/>
      <c r="G27" s="64" t="s">
        <v>137</v>
      </c>
      <c r="H27" s="65">
        <v>1.2999999999999999E-2</v>
      </c>
      <c r="I27" s="232">
        <v>9425</v>
      </c>
      <c r="J27" s="69"/>
      <c r="K27" s="68"/>
      <c r="L27" s="68"/>
      <c r="M27" s="79"/>
    </row>
    <row r="28" spans="3:17" ht="10.5" customHeight="1" x14ac:dyDescent="0.2">
      <c r="C28" s="66" t="s">
        <v>122</v>
      </c>
      <c r="D28" s="65">
        <v>8.9999999999999993E-3</v>
      </c>
      <c r="E28" s="232">
        <v>57014.31</v>
      </c>
      <c r="F28" s="70"/>
      <c r="G28" s="66" t="s">
        <v>122</v>
      </c>
      <c r="H28" s="65">
        <v>0</v>
      </c>
      <c r="I28" s="232">
        <v>0</v>
      </c>
      <c r="J28" s="69"/>
      <c r="K28" s="68"/>
      <c r="L28" s="68"/>
      <c r="M28" s="79"/>
    </row>
    <row r="29" spans="3:17" ht="10.5" customHeight="1" x14ac:dyDescent="0.2">
      <c r="C29" s="66" t="s">
        <v>123</v>
      </c>
      <c r="D29" s="65">
        <v>0.4</v>
      </c>
      <c r="E29" s="232">
        <v>2533969.14</v>
      </c>
      <c r="F29" s="68"/>
      <c r="G29" s="66" t="s">
        <v>123</v>
      </c>
      <c r="H29" s="65">
        <v>0</v>
      </c>
      <c r="I29" s="232">
        <v>0</v>
      </c>
      <c r="J29" s="68"/>
      <c r="K29" s="68"/>
      <c r="L29" s="68"/>
      <c r="M29" s="79"/>
    </row>
    <row r="30" spans="3:17" ht="10.5" customHeight="1" x14ac:dyDescent="0.2">
      <c r="C30" s="66" t="s">
        <v>124</v>
      </c>
      <c r="D30" s="65">
        <v>0.05</v>
      </c>
      <c r="E30" s="232">
        <v>316746.14</v>
      </c>
      <c r="F30" s="68"/>
      <c r="G30" s="66" t="s">
        <v>124</v>
      </c>
      <c r="H30" s="65">
        <v>0.246</v>
      </c>
      <c r="I30" s="232">
        <v>178350</v>
      </c>
      <c r="J30" s="68"/>
      <c r="K30" s="68"/>
      <c r="L30" s="68"/>
      <c r="M30" s="79"/>
    </row>
    <row r="31" spans="3:17" ht="10.5" customHeight="1" x14ac:dyDescent="0.2">
      <c r="C31" s="66" t="s">
        <v>125</v>
      </c>
      <c r="D31" s="65">
        <v>0</v>
      </c>
      <c r="E31" s="232">
        <v>0</v>
      </c>
      <c r="F31" s="68"/>
      <c r="G31" s="66" t="s">
        <v>125</v>
      </c>
      <c r="H31" s="65">
        <v>0.125</v>
      </c>
      <c r="I31" s="232">
        <v>90625</v>
      </c>
      <c r="J31" s="68"/>
      <c r="K31" s="68"/>
      <c r="L31" s="68"/>
      <c r="M31" s="79"/>
    </row>
    <row r="32" spans="3:17" ht="10.5" customHeight="1" x14ac:dyDescent="0.2">
      <c r="C32" s="271" t="s">
        <v>156</v>
      </c>
      <c r="D32" s="65">
        <v>0.05</v>
      </c>
      <c r="E32" s="232">
        <v>316746.14</v>
      </c>
      <c r="F32" s="68"/>
      <c r="G32" s="271" t="s">
        <v>156</v>
      </c>
      <c r="H32" s="65">
        <v>0.129</v>
      </c>
      <c r="I32" s="232">
        <v>93525</v>
      </c>
      <c r="J32" s="68"/>
      <c r="K32" s="68"/>
      <c r="L32" s="68"/>
      <c r="M32" s="79"/>
    </row>
    <row r="33" spans="3:13" ht="10.5" customHeight="1" x14ac:dyDescent="0.2">
      <c r="C33" s="73" t="s">
        <v>17</v>
      </c>
      <c r="D33" s="74">
        <v>1</v>
      </c>
      <c r="E33" s="236">
        <f>SUM(E23:E32)</f>
        <v>6334922.8499999996</v>
      </c>
      <c r="F33" s="68"/>
      <c r="G33" s="73" t="s">
        <v>17</v>
      </c>
      <c r="H33" s="74">
        <v>1</v>
      </c>
      <c r="I33" s="236">
        <f>SUM(I23:I32)</f>
        <v>725000</v>
      </c>
      <c r="J33" s="68"/>
      <c r="K33" s="68"/>
      <c r="L33" s="68"/>
      <c r="M33" s="79"/>
    </row>
    <row r="34" spans="3:13" ht="10.5" customHeight="1" x14ac:dyDescent="0.2">
      <c r="C34" s="68"/>
      <c r="D34" s="68"/>
      <c r="E34" s="79"/>
      <c r="F34" s="68"/>
      <c r="G34" s="68"/>
      <c r="H34" s="68"/>
      <c r="I34" s="79"/>
      <c r="J34" s="68"/>
      <c r="K34" s="68"/>
      <c r="L34" s="68"/>
      <c r="M34" s="79"/>
    </row>
    <row r="35" spans="3:13" ht="10.5" customHeight="1" x14ac:dyDescent="0.2">
      <c r="C35" s="78"/>
      <c r="D35" s="78"/>
      <c r="E35" s="78"/>
      <c r="F35" s="78"/>
      <c r="G35" s="78"/>
      <c r="H35" s="80"/>
      <c r="I35" s="81"/>
      <c r="J35" s="80"/>
      <c r="K35" s="78"/>
      <c r="L35" s="80"/>
      <c r="M35" s="81"/>
    </row>
    <row r="36" spans="3:13" ht="10.5" customHeight="1" x14ac:dyDescent="0.2">
      <c r="C36" s="78"/>
      <c r="D36" s="78"/>
      <c r="E36" s="78"/>
      <c r="F36" s="78"/>
      <c r="G36" s="78"/>
      <c r="H36" s="80"/>
      <c r="I36" s="81"/>
      <c r="J36" s="80"/>
      <c r="K36" s="78"/>
      <c r="L36" s="80"/>
      <c r="M36" s="81"/>
    </row>
    <row r="37" spans="3:13" ht="10.5" customHeight="1" x14ac:dyDescent="0.2">
      <c r="C37" s="78"/>
      <c r="D37" s="78"/>
      <c r="E37" s="78"/>
      <c r="F37" s="78"/>
      <c r="G37" s="78"/>
      <c r="H37" s="80"/>
      <c r="I37" s="81"/>
      <c r="J37" s="80"/>
      <c r="K37" s="78"/>
      <c r="L37" s="80"/>
      <c r="M37" s="81"/>
    </row>
    <row r="38" spans="3:13" ht="10.5" customHeight="1" x14ac:dyDescent="0.2">
      <c r="C38" s="78"/>
      <c r="D38" s="78"/>
      <c r="E38" s="78"/>
      <c r="F38" s="78"/>
      <c r="G38" s="78"/>
      <c r="H38" s="80"/>
      <c r="I38" s="81"/>
      <c r="J38" s="80"/>
      <c r="K38" s="78"/>
      <c r="L38" s="80"/>
      <c r="M38" s="81"/>
    </row>
    <row r="39" spans="3:13" ht="10.5" customHeight="1" x14ac:dyDescent="0.2">
      <c r="C39" s="78"/>
      <c r="D39" s="78"/>
      <c r="E39" s="78"/>
      <c r="F39" s="78"/>
      <c r="G39" s="78"/>
      <c r="H39" s="80"/>
      <c r="I39" s="81"/>
      <c r="J39" s="80"/>
      <c r="K39" s="78"/>
      <c r="L39" s="80"/>
      <c r="M39" s="81"/>
    </row>
    <row r="40" spans="3:13" ht="10.5" customHeight="1" x14ac:dyDescent="0.2">
      <c r="C40" s="78"/>
      <c r="D40" s="78"/>
      <c r="E40" s="78"/>
      <c r="F40" s="78"/>
      <c r="G40" s="78"/>
      <c r="H40" s="80"/>
      <c r="I40" s="81"/>
      <c r="J40" s="80"/>
      <c r="K40" s="78"/>
      <c r="L40" s="80"/>
      <c r="M40" s="81"/>
    </row>
    <row r="41" spans="3:13" ht="10.5" customHeight="1" x14ac:dyDescent="0.2">
      <c r="C41" s="78"/>
      <c r="D41" s="78"/>
      <c r="E41" s="78"/>
      <c r="F41" s="78"/>
      <c r="G41" s="78"/>
      <c r="H41" s="80"/>
      <c r="I41" s="81"/>
      <c r="J41" s="80"/>
      <c r="K41" s="78"/>
      <c r="L41" s="80"/>
      <c r="M41" s="81"/>
    </row>
    <row r="42" spans="3:13" ht="10.5" customHeight="1" x14ac:dyDescent="0.2">
      <c r="C42" s="78"/>
      <c r="D42" s="78"/>
      <c r="E42" s="78"/>
      <c r="F42" s="78"/>
      <c r="G42" s="78"/>
      <c r="H42" s="80"/>
      <c r="I42" s="81"/>
      <c r="J42" s="80"/>
      <c r="K42" s="78"/>
      <c r="L42" s="80"/>
      <c r="M42" s="81"/>
    </row>
    <row r="43" spans="3:13" ht="10.5" customHeight="1" x14ac:dyDescent="0.2">
      <c r="C43" s="78"/>
      <c r="D43" s="78"/>
      <c r="E43" s="78"/>
      <c r="F43" s="78"/>
      <c r="G43" s="78"/>
      <c r="H43" s="80"/>
      <c r="I43" s="81"/>
      <c r="J43" s="80"/>
      <c r="K43" s="78"/>
      <c r="L43" s="80"/>
      <c r="M43" s="81"/>
    </row>
    <row r="44" spans="3:13" ht="10.5" customHeight="1" x14ac:dyDescent="0.2">
      <c r="C44" s="78"/>
      <c r="D44" s="78"/>
      <c r="E44" s="78"/>
      <c r="F44" s="78"/>
      <c r="G44" s="78"/>
      <c r="H44" s="80"/>
      <c r="I44" s="81"/>
      <c r="J44" s="80"/>
      <c r="K44" s="78"/>
      <c r="L44" s="80"/>
      <c r="M44" s="81"/>
    </row>
    <row r="45" spans="3:13" ht="10.5" customHeight="1" x14ac:dyDescent="0.2">
      <c r="C45" s="78"/>
      <c r="D45" s="78"/>
      <c r="E45" s="78"/>
      <c r="F45" s="78"/>
      <c r="G45" s="78"/>
      <c r="H45" s="80"/>
      <c r="I45" s="81"/>
      <c r="J45" s="80"/>
      <c r="K45" s="78"/>
      <c r="L45" s="80"/>
      <c r="M45" s="81"/>
    </row>
    <row r="46" spans="3:13" ht="10.5" customHeight="1" x14ac:dyDescent="0.2">
      <c r="C46" s="78"/>
      <c r="D46" s="78"/>
      <c r="E46" s="78"/>
      <c r="F46" s="78"/>
      <c r="G46" s="78"/>
      <c r="H46" s="80"/>
      <c r="I46" s="81"/>
      <c r="J46" s="80"/>
      <c r="K46" s="78"/>
      <c r="L46" s="80"/>
      <c r="M46" s="81"/>
    </row>
    <row r="47" spans="3:13" ht="10.5" customHeight="1" x14ac:dyDescent="0.2">
      <c r="C47" s="78"/>
      <c r="D47" s="78"/>
      <c r="E47" s="78"/>
      <c r="F47" s="78"/>
      <c r="G47" s="78"/>
      <c r="H47" s="80"/>
      <c r="I47" s="81"/>
      <c r="J47" s="80"/>
      <c r="K47" s="78"/>
      <c r="L47" s="80"/>
      <c r="M47" s="81"/>
    </row>
    <row r="48" spans="3:13" ht="10.5" customHeight="1" x14ac:dyDescent="0.2">
      <c r="C48" s="78"/>
      <c r="D48" s="78"/>
      <c r="E48" s="78"/>
      <c r="F48" s="78"/>
      <c r="G48" s="78"/>
      <c r="H48" s="80"/>
      <c r="I48" s="81"/>
      <c r="J48" s="80"/>
      <c r="K48" s="78"/>
      <c r="L48" s="80"/>
      <c r="M48" s="81"/>
    </row>
    <row r="49" spans="3:13" ht="10.5" customHeight="1" x14ac:dyDescent="0.2">
      <c r="C49"/>
      <c r="D49"/>
      <c r="E49"/>
      <c r="F49"/>
      <c r="G49"/>
      <c r="H49"/>
      <c r="I49"/>
      <c r="J49"/>
      <c r="K49"/>
      <c r="L49"/>
      <c r="M49"/>
    </row>
    <row r="50" spans="3:13" ht="10.5" customHeight="1" x14ac:dyDescent="0.2">
      <c r="C50"/>
      <c r="D50"/>
      <c r="E50"/>
      <c r="F50"/>
      <c r="G50"/>
      <c r="H50"/>
      <c r="I50"/>
      <c r="J50"/>
      <c r="K50"/>
      <c r="L50"/>
      <c r="M50"/>
    </row>
    <row r="51" spans="3:13" ht="10.5" customHeight="1" x14ac:dyDescent="0.2">
      <c r="C51"/>
      <c r="D51"/>
      <c r="E51"/>
      <c r="F51"/>
      <c r="G51"/>
      <c r="H51"/>
      <c r="I51"/>
      <c r="J51"/>
      <c r="K51"/>
      <c r="L51"/>
      <c r="M51"/>
    </row>
    <row r="52" spans="3:13" ht="10.5" customHeight="1" x14ac:dyDescent="0.2">
      <c r="C52"/>
      <c r="D52"/>
      <c r="E52"/>
      <c r="F52"/>
      <c r="G52"/>
      <c r="H52"/>
      <c r="I52"/>
      <c r="J52"/>
      <c r="K52"/>
      <c r="L52"/>
      <c r="M52"/>
    </row>
    <row r="53" spans="3:13" ht="10.5" customHeight="1" x14ac:dyDescent="0.2">
      <c r="C53"/>
      <c r="D53"/>
      <c r="E53"/>
      <c r="F53"/>
      <c r="G53"/>
      <c r="H53"/>
      <c r="I53"/>
      <c r="J53"/>
      <c r="K53"/>
      <c r="L53"/>
      <c r="M53"/>
    </row>
    <row r="54" spans="3:13" ht="10.5" customHeight="1" x14ac:dyDescent="0.2">
      <c r="C54"/>
      <c r="D54"/>
      <c r="E54"/>
      <c r="F54"/>
      <c r="G54"/>
      <c r="H54"/>
      <c r="I54"/>
      <c r="J54"/>
      <c r="K54"/>
      <c r="L54"/>
      <c r="M54"/>
    </row>
    <row r="55" spans="3:13" ht="10.5" customHeight="1" x14ac:dyDescent="0.2">
      <c r="C55"/>
      <c r="D55"/>
      <c r="E55"/>
      <c r="F55"/>
      <c r="G55"/>
      <c r="H55"/>
      <c r="I55"/>
      <c r="J55"/>
      <c r="K55"/>
      <c r="L55"/>
      <c r="M55"/>
    </row>
    <row r="56" spans="3:13" ht="10.5" customHeight="1" x14ac:dyDescent="0.2">
      <c r="C56"/>
      <c r="D56"/>
      <c r="E56"/>
      <c r="F56"/>
      <c r="G56"/>
      <c r="H56"/>
      <c r="I56"/>
      <c r="J56"/>
      <c r="K56"/>
      <c r="L56"/>
      <c r="M56"/>
    </row>
    <row r="57" spans="3:13" ht="10.5" customHeight="1" x14ac:dyDescent="0.2">
      <c r="C57"/>
      <c r="D57"/>
      <c r="E57"/>
      <c r="F57"/>
      <c r="G57"/>
      <c r="H57"/>
      <c r="I57"/>
      <c r="J57"/>
      <c r="K57"/>
      <c r="L57"/>
      <c r="M57"/>
    </row>
    <row r="58" spans="3:13" ht="10.5" customHeight="1" x14ac:dyDescent="0.2">
      <c r="C58"/>
      <c r="D58"/>
      <c r="E58"/>
      <c r="F58"/>
      <c r="G58"/>
      <c r="H58"/>
      <c r="I58"/>
      <c r="J58"/>
      <c r="K58"/>
      <c r="L58"/>
      <c r="M58"/>
    </row>
    <row r="59" spans="3:13" ht="10.5" customHeight="1" x14ac:dyDescent="0.2">
      <c r="C59"/>
      <c r="D59"/>
      <c r="E59"/>
      <c r="F59"/>
      <c r="G59"/>
      <c r="H59"/>
      <c r="I59"/>
      <c r="J59"/>
      <c r="K59"/>
      <c r="L59"/>
      <c r="M59"/>
    </row>
    <row r="60" spans="3:13" ht="10.5" customHeight="1" x14ac:dyDescent="0.2">
      <c r="C60"/>
      <c r="D60"/>
      <c r="E60"/>
      <c r="F60"/>
      <c r="G60"/>
      <c r="H60"/>
      <c r="I60"/>
      <c r="J60"/>
      <c r="K60"/>
      <c r="L60"/>
      <c r="M60"/>
    </row>
    <row r="61" spans="3:13" ht="10.5" customHeight="1" x14ac:dyDescent="0.2">
      <c r="C61" t="s">
        <v>131</v>
      </c>
      <c r="D61"/>
      <c r="E61"/>
      <c r="F61"/>
      <c r="G61"/>
      <c r="H61"/>
      <c r="I61"/>
      <c r="J61"/>
      <c r="K61"/>
      <c r="L61"/>
      <c r="M61"/>
    </row>
    <row r="62" spans="3:13" ht="10.5" customHeight="1" x14ac:dyDescent="0.2">
      <c r="C62"/>
      <c r="D62"/>
      <c r="E62"/>
      <c r="F62"/>
      <c r="G62"/>
      <c r="H62"/>
      <c r="I62"/>
      <c r="J62"/>
      <c r="K62"/>
      <c r="L62"/>
      <c r="M62"/>
    </row>
    <row r="63" spans="3:13" ht="10.5" customHeight="1" x14ac:dyDescent="0.2">
      <c r="C63"/>
      <c r="D63"/>
      <c r="E63"/>
      <c r="F63"/>
      <c r="G63"/>
      <c r="H63"/>
      <c r="I63"/>
      <c r="J63"/>
      <c r="K63"/>
      <c r="L63"/>
      <c r="M63"/>
    </row>
    <row r="64" spans="3:13" ht="10.5" customHeight="1" x14ac:dyDescent="0.2">
      <c r="C64"/>
      <c r="D64"/>
      <c r="E64"/>
      <c r="F64"/>
      <c r="G64"/>
      <c r="H64"/>
      <c r="I64"/>
      <c r="J64"/>
      <c r="K64"/>
      <c r="L64"/>
      <c r="M64"/>
    </row>
    <row r="65" spans="3:13" ht="10.5" customHeight="1" x14ac:dyDescent="0.2">
      <c r="C65"/>
      <c r="D65"/>
      <c r="E65"/>
      <c r="F65"/>
      <c r="G65"/>
      <c r="H65"/>
      <c r="I65"/>
      <c r="J65"/>
      <c r="K65"/>
      <c r="L65"/>
      <c r="M65"/>
    </row>
    <row r="66" spans="3:13" ht="10.5" customHeight="1" x14ac:dyDescent="0.2">
      <c r="C66"/>
      <c r="D66"/>
      <c r="E66"/>
      <c r="F66"/>
      <c r="G66"/>
      <c r="H66"/>
      <c r="I66"/>
      <c r="J66"/>
      <c r="K66"/>
      <c r="L66"/>
      <c r="M66"/>
    </row>
    <row r="67" spans="3:13" ht="10.5" customHeight="1" x14ac:dyDescent="0.2">
      <c r="C67"/>
      <c r="D67"/>
      <c r="E67"/>
      <c r="F67"/>
      <c r="G67"/>
      <c r="H67"/>
      <c r="I67"/>
      <c r="J67"/>
      <c r="K67"/>
      <c r="L67"/>
      <c r="M67"/>
    </row>
    <row r="68" spans="3:13" ht="10.5" customHeight="1" x14ac:dyDescent="0.2">
      <c r="C68"/>
      <c r="D68"/>
      <c r="E68"/>
      <c r="F68"/>
      <c r="G68"/>
      <c r="H68"/>
      <c r="I68"/>
      <c r="J68"/>
      <c r="K68"/>
      <c r="L68"/>
      <c r="M68"/>
    </row>
    <row r="69" spans="3:13" ht="10.5" customHeight="1" x14ac:dyDescent="0.2">
      <c r="C69"/>
      <c r="D69"/>
      <c r="E69"/>
      <c r="F69"/>
      <c r="G69"/>
      <c r="H69"/>
      <c r="I69"/>
      <c r="J69"/>
      <c r="K69"/>
      <c r="L69"/>
      <c r="M69"/>
    </row>
    <row r="70" spans="3:13" ht="10.5" customHeight="1" x14ac:dyDescent="0.2">
      <c r="C70"/>
      <c r="D70"/>
      <c r="E70"/>
      <c r="F70"/>
      <c r="G70"/>
      <c r="H70"/>
      <c r="I70"/>
      <c r="J70"/>
      <c r="K70"/>
      <c r="L70"/>
      <c r="M70"/>
    </row>
    <row r="71" spans="3:13" ht="10.5" customHeight="1" x14ac:dyDescent="0.2">
      <c r="C71"/>
      <c r="D71"/>
      <c r="E71"/>
      <c r="F71"/>
      <c r="G71"/>
      <c r="H71"/>
      <c r="I71"/>
      <c r="J71"/>
      <c r="K71"/>
      <c r="L71"/>
      <c r="M71"/>
    </row>
    <row r="72" spans="3:13" ht="11.25" customHeight="1" x14ac:dyDescent="0.2">
      <c r="C72"/>
      <c r="D72"/>
      <c r="E72"/>
      <c r="F72"/>
      <c r="G72"/>
      <c r="H72"/>
      <c r="I72"/>
      <c r="J72"/>
      <c r="K72"/>
      <c r="L72"/>
      <c r="M72"/>
    </row>
    <row r="73" spans="3:13" ht="11.25" customHeight="1" x14ac:dyDescent="0.2">
      <c r="C73"/>
      <c r="D73"/>
      <c r="E73"/>
      <c r="F73"/>
      <c r="G73"/>
      <c r="H73"/>
      <c r="I73"/>
      <c r="J73"/>
      <c r="K73"/>
      <c r="L73"/>
      <c r="M73"/>
    </row>
    <row r="74" spans="3:13" ht="9.75" customHeight="1" x14ac:dyDescent="0.2">
      <c r="C74"/>
      <c r="D74"/>
      <c r="E74"/>
      <c r="F74"/>
      <c r="G74"/>
      <c r="H74"/>
      <c r="I74"/>
      <c r="J74"/>
      <c r="K74"/>
      <c r="L74"/>
      <c r="M74"/>
    </row>
    <row r="75" spans="3:13" x14ac:dyDescent="0.2">
      <c r="C75"/>
      <c r="D75"/>
      <c r="E75"/>
      <c r="F75"/>
      <c r="G75"/>
      <c r="H75"/>
      <c r="I75"/>
      <c r="J75"/>
      <c r="K75"/>
      <c r="L75"/>
      <c r="M75"/>
    </row>
    <row r="76" spans="3:13" x14ac:dyDescent="0.2">
      <c r="C76"/>
      <c r="D76"/>
      <c r="E76"/>
      <c r="F76"/>
      <c r="G76"/>
      <c r="H76"/>
      <c r="I76"/>
      <c r="J76"/>
      <c r="K76"/>
      <c r="L76"/>
      <c r="M76"/>
    </row>
    <row r="77" spans="3:13" x14ac:dyDescent="0.2">
      <c r="C77"/>
      <c r="D77"/>
      <c r="E77"/>
      <c r="F77"/>
      <c r="G77"/>
      <c r="H77"/>
      <c r="I77"/>
      <c r="J77"/>
      <c r="K77"/>
      <c r="L77"/>
      <c r="M77"/>
    </row>
    <row r="78" spans="3:13" x14ac:dyDescent="0.2">
      <c r="C78"/>
      <c r="D78"/>
      <c r="E78"/>
      <c r="F78"/>
      <c r="G78"/>
      <c r="H78"/>
      <c r="I78"/>
      <c r="J78"/>
      <c r="K78"/>
      <c r="L78"/>
      <c r="M78"/>
    </row>
    <row r="79" spans="3:13" x14ac:dyDescent="0.2">
      <c r="C79"/>
      <c r="D79"/>
      <c r="E79"/>
      <c r="F79"/>
      <c r="G79"/>
      <c r="H79"/>
      <c r="I79"/>
      <c r="J79"/>
      <c r="K79"/>
      <c r="L79"/>
      <c r="M79"/>
    </row>
    <row r="80" spans="3:13" x14ac:dyDescent="0.2">
      <c r="C80"/>
      <c r="D80"/>
      <c r="E80"/>
      <c r="F80"/>
      <c r="G80"/>
      <c r="H80"/>
      <c r="I80"/>
      <c r="J80"/>
      <c r="K80"/>
      <c r="L80"/>
      <c r="M80"/>
    </row>
    <row r="81" spans="3:13" x14ac:dyDescent="0.2">
      <c r="C81"/>
      <c r="D81"/>
      <c r="E81"/>
      <c r="F81"/>
      <c r="G81"/>
      <c r="H81"/>
      <c r="I81"/>
      <c r="J81"/>
      <c r="K81"/>
      <c r="L81"/>
      <c r="M81"/>
    </row>
    <row r="82" spans="3:13" x14ac:dyDescent="0.2">
      <c r="C82"/>
      <c r="D82"/>
      <c r="E82"/>
      <c r="F82"/>
      <c r="G82"/>
      <c r="H82"/>
      <c r="I82"/>
      <c r="J82"/>
      <c r="K82"/>
      <c r="L82"/>
      <c r="M82"/>
    </row>
    <row r="83" spans="3:13" x14ac:dyDescent="0.2">
      <c r="C83"/>
      <c r="D83"/>
      <c r="E83"/>
      <c r="F83"/>
      <c r="G83"/>
      <c r="H83"/>
      <c r="I83"/>
      <c r="J83"/>
      <c r="K83"/>
      <c r="L83"/>
      <c r="M83"/>
    </row>
    <row r="84" spans="3:13" x14ac:dyDescent="0.2">
      <c r="C84"/>
      <c r="D84"/>
      <c r="E84"/>
      <c r="F84"/>
      <c r="G84"/>
      <c r="H84"/>
      <c r="I84"/>
      <c r="J84"/>
      <c r="K84"/>
      <c r="L84"/>
      <c r="M84"/>
    </row>
    <row r="85" spans="3:13" x14ac:dyDescent="0.2">
      <c r="C85"/>
      <c r="D85"/>
      <c r="E85"/>
      <c r="F85"/>
      <c r="G85"/>
      <c r="H85"/>
      <c r="I85"/>
      <c r="J85"/>
      <c r="K85"/>
      <c r="L85"/>
      <c r="M85"/>
    </row>
    <row r="86" spans="3:13" x14ac:dyDescent="0.2">
      <c r="C86" s="82"/>
      <c r="D86" s="82"/>
      <c r="E86" s="82"/>
      <c r="F86" s="82"/>
      <c r="G86" s="82"/>
      <c r="H86" s="82"/>
      <c r="I86" s="82"/>
      <c r="J86" s="82"/>
      <c r="K86" s="82"/>
      <c r="L86" s="82"/>
      <c r="M86" s="63"/>
    </row>
    <row r="87" spans="3:13" x14ac:dyDescent="0.2">
      <c r="C87" s="78"/>
      <c r="D87" s="80"/>
      <c r="E87" s="79"/>
      <c r="F87" s="82"/>
      <c r="G87" s="82"/>
      <c r="H87" s="82"/>
      <c r="I87" s="82"/>
      <c r="J87" s="82"/>
      <c r="K87" s="82"/>
      <c r="L87" s="82"/>
      <c r="M87" s="63"/>
    </row>
  </sheetData>
  <mergeCells count="1">
    <mergeCell ref="C5:M5"/>
  </mergeCells>
  <phoneticPr fontId="2" type="noConversion"/>
  <pageMargins left="0.75" right="0.75" top="1" bottom="1" header="0.5" footer="0.5"/>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9"/>
    <pageSetUpPr fitToPage="1"/>
  </sheetPr>
  <dimension ref="B1:Y55"/>
  <sheetViews>
    <sheetView showGridLines="0"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4.28515625" style="2" customWidth="1"/>
    <col min="15" max="17" width="12.42578125" style="2" customWidth="1"/>
    <col min="18" max="16384" width="9.140625" style="2"/>
  </cols>
  <sheetData>
    <row r="1" spans="2:25" ht="13.5" thickBot="1" x14ac:dyDescent="0.25"/>
    <row r="2" spans="2:25" ht="15" customHeight="1" x14ac:dyDescent="0.2">
      <c r="B2" s="7"/>
      <c r="C2" s="8"/>
      <c r="D2" s="8"/>
      <c r="E2" s="8"/>
      <c r="F2" s="8"/>
      <c r="G2" s="8"/>
      <c r="H2" s="8"/>
      <c r="I2" s="8"/>
      <c r="J2" s="8"/>
      <c r="K2" s="8"/>
      <c r="L2" s="10"/>
    </row>
    <row r="3" spans="2:25" ht="15" customHeight="1" x14ac:dyDescent="0.2">
      <c r="B3" s="11"/>
      <c r="C3" s="4" t="s">
        <v>53</v>
      </c>
      <c r="D3" s="4"/>
      <c r="E3" s="4"/>
      <c r="F3" s="4"/>
      <c r="G3" s="4"/>
      <c r="H3" s="4"/>
      <c r="I3" s="4"/>
      <c r="J3" s="4"/>
      <c r="K3" s="4"/>
      <c r="L3" s="12"/>
    </row>
    <row r="4" spans="2:25" ht="15" customHeight="1" x14ac:dyDescent="0.2">
      <c r="B4" s="11"/>
      <c r="C4" s="4" t="s">
        <v>23</v>
      </c>
      <c r="D4" s="4"/>
      <c r="E4" s="4"/>
      <c r="F4" s="4"/>
      <c r="G4" s="4"/>
      <c r="H4" s="4"/>
      <c r="I4" s="4"/>
      <c r="J4" s="4"/>
      <c r="K4" s="4"/>
      <c r="L4" s="12"/>
    </row>
    <row r="5" spans="2:25" ht="20.25" customHeight="1" x14ac:dyDescent="0.2">
      <c r="B5" s="11"/>
      <c r="C5" s="4"/>
      <c r="D5" s="4"/>
      <c r="E5" s="4"/>
      <c r="F5" s="4"/>
      <c r="G5" s="4"/>
      <c r="H5" s="4"/>
      <c r="I5" s="4"/>
      <c r="J5" s="4"/>
      <c r="K5" s="4"/>
      <c r="L5" s="12"/>
    </row>
    <row r="6" spans="2:25" ht="20.25" customHeight="1" x14ac:dyDescent="0.2">
      <c r="B6" s="11"/>
      <c r="C6" s="4"/>
      <c r="D6" s="4"/>
      <c r="E6" s="4"/>
      <c r="F6" s="4"/>
      <c r="G6" s="4"/>
      <c r="H6" s="4"/>
      <c r="I6" s="4"/>
      <c r="J6" s="4"/>
      <c r="K6" s="4"/>
      <c r="L6" s="12"/>
    </row>
    <row r="7" spans="2:25" ht="18.75" customHeight="1" x14ac:dyDescent="0.2">
      <c r="B7" s="11"/>
      <c r="C7" s="274" t="s">
        <v>34</v>
      </c>
      <c r="D7" s="274"/>
      <c r="E7" s="274"/>
      <c r="F7" s="274"/>
      <c r="G7" s="274"/>
      <c r="H7" s="274"/>
      <c r="I7" s="274"/>
      <c r="J7" s="274"/>
      <c r="K7" s="274"/>
      <c r="L7" s="12"/>
    </row>
    <row r="8" spans="2:25" ht="18.75" customHeight="1" x14ac:dyDescent="0.2">
      <c r="B8" s="11"/>
      <c r="C8" s="274" t="str">
        <f>Summary!C8</f>
        <v>12-Month Period Beginning January 1, 2019</v>
      </c>
      <c r="D8" s="274"/>
      <c r="E8" s="274"/>
      <c r="F8" s="274"/>
      <c r="G8" s="274"/>
      <c r="H8" s="274"/>
      <c r="I8" s="274"/>
      <c r="J8" s="274"/>
      <c r="K8" s="274"/>
      <c r="L8" s="12"/>
    </row>
    <row r="9" spans="2:25" ht="26.25" customHeight="1" x14ac:dyDescent="0.2">
      <c r="B9" s="11"/>
      <c r="C9" s="274"/>
      <c r="D9" s="274"/>
      <c r="E9" s="274"/>
      <c r="F9" s="274"/>
      <c r="G9" s="274"/>
      <c r="H9" s="274"/>
      <c r="I9" s="274"/>
      <c r="J9" s="274"/>
      <c r="K9" s="274"/>
      <c r="L9" s="12"/>
    </row>
    <row r="10" spans="2:25" ht="15" customHeight="1" x14ac:dyDescent="0.2">
      <c r="B10" s="11"/>
      <c r="C10" s="1"/>
      <c r="D10" s="5"/>
      <c r="E10" s="5"/>
      <c r="F10" s="5"/>
      <c r="G10" s="5"/>
      <c r="H10" s="5"/>
      <c r="I10" s="5"/>
      <c r="J10" s="5"/>
      <c r="K10" s="5"/>
      <c r="L10" s="12"/>
    </row>
    <row r="11" spans="2:25" ht="15" customHeight="1" x14ac:dyDescent="0.2">
      <c r="B11" s="11"/>
      <c r="C11" s="37" t="s">
        <v>35</v>
      </c>
      <c r="D11" s="33"/>
      <c r="E11" s="5" t="s">
        <v>36</v>
      </c>
      <c r="F11" s="39"/>
      <c r="G11" s="5" t="s">
        <v>38</v>
      </c>
      <c r="H11" s="39"/>
      <c r="I11" s="85" t="s">
        <v>60</v>
      </c>
      <c r="J11" s="39"/>
      <c r="K11" s="18" t="s">
        <v>54</v>
      </c>
      <c r="L11" s="12"/>
    </row>
    <row r="12" spans="2:25" ht="15" customHeight="1" x14ac:dyDescent="0.2">
      <c r="B12" s="11"/>
      <c r="C12" s="38" t="s">
        <v>18</v>
      </c>
      <c r="D12" s="34"/>
      <c r="E12" s="5" t="s">
        <v>37</v>
      </c>
      <c r="F12" s="37"/>
      <c r="G12" s="5" t="s">
        <v>37</v>
      </c>
      <c r="H12" s="37"/>
      <c r="I12" s="85" t="s">
        <v>61</v>
      </c>
      <c r="J12" s="37"/>
      <c r="K12" s="231" t="s">
        <v>149</v>
      </c>
      <c r="L12" s="12"/>
    </row>
    <row r="13" spans="2:25" ht="18" customHeight="1" x14ac:dyDescent="0.2">
      <c r="B13" s="11"/>
      <c r="C13" s="6"/>
      <c r="D13" s="34"/>
      <c r="E13" s="85" t="s">
        <v>104</v>
      </c>
      <c r="F13" s="49"/>
      <c r="G13" s="5" t="s">
        <v>2</v>
      </c>
      <c r="H13" s="49"/>
      <c r="I13" s="85" t="s">
        <v>58</v>
      </c>
      <c r="J13" s="49"/>
      <c r="K13" s="231" t="s">
        <v>155</v>
      </c>
      <c r="L13" s="12"/>
    </row>
    <row r="14" spans="2:25" ht="7.5" customHeight="1" x14ac:dyDescent="0.2">
      <c r="B14" s="11"/>
      <c r="C14" s="20"/>
      <c r="D14" s="35"/>
      <c r="E14" s="22"/>
      <c r="F14" s="22"/>
      <c r="G14" s="22"/>
      <c r="H14" s="22"/>
      <c r="I14" s="84"/>
      <c r="J14" s="22"/>
      <c r="K14" s="22"/>
      <c r="L14" s="12"/>
    </row>
    <row r="15" spans="2:25" ht="13.5" customHeight="1" x14ac:dyDescent="0.2">
      <c r="B15" s="11"/>
      <c r="C15" s="34"/>
      <c r="D15" s="34"/>
      <c r="E15" s="34"/>
      <c r="F15" s="34"/>
      <c r="G15" s="34"/>
      <c r="H15" s="34"/>
      <c r="I15" s="34"/>
      <c r="J15" s="34"/>
      <c r="K15" s="34"/>
      <c r="L15" s="12"/>
      <c r="N15" s="262"/>
      <c r="O15" s="207"/>
      <c r="P15" s="207"/>
      <c r="Q15" s="207"/>
      <c r="R15" s="207"/>
      <c r="S15" s="207"/>
      <c r="T15" s="207"/>
      <c r="U15" s="207"/>
      <c r="V15" s="207"/>
      <c r="W15" s="207"/>
      <c r="X15" s="207"/>
      <c r="Y15" s="207"/>
    </row>
    <row r="16" spans="2:25" ht="13.5" customHeight="1" x14ac:dyDescent="0.2">
      <c r="B16" s="11"/>
      <c r="C16" s="50">
        <f>Variables!A5</f>
        <v>43466</v>
      </c>
      <c r="D16" s="33"/>
      <c r="E16" s="229">
        <v>668473905</v>
      </c>
      <c r="F16" s="177"/>
      <c r="G16" s="229">
        <v>157960368</v>
      </c>
      <c r="H16" s="86"/>
      <c r="I16" s="229">
        <v>14512887</v>
      </c>
      <c r="J16" s="177"/>
      <c r="K16" s="229">
        <v>396094786</v>
      </c>
      <c r="L16" s="12"/>
      <c r="N16" s="168"/>
      <c r="O16" s="93"/>
      <c r="Q16" s="93"/>
    </row>
    <row r="17" spans="2:20" ht="13.5" customHeight="1" x14ac:dyDescent="0.2">
      <c r="B17" s="11"/>
      <c r="C17" s="1"/>
      <c r="D17" s="34"/>
      <c r="E17" s="89"/>
      <c r="F17" s="88"/>
      <c r="G17" s="89"/>
      <c r="H17" s="86"/>
      <c r="I17" s="89"/>
      <c r="J17" s="88"/>
      <c r="K17" s="89"/>
      <c r="L17" s="12"/>
    </row>
    <row r="18" spans="2:20" ht="13.5" customHeight="1" x14ac:dyDescent="0.2">
      <c r="B18" s="11"/>
      <c r="C18" s="50">
        <f>C16+31</f>
        <v>43497</v>
      </c>
      <c r="D18" s="1"/>
      <c r="E18" s="229">
        <v>670927419</v>
      </c>
      <c r="F18" s="177"/>
      <c r="G18" s="229">
        <v>157720453</v>
      </c>
      <c r="H18" s="86"/>
      <c r="I18" s="229">
        <v>13737736</v>
      </c>
      <c r="J18" s="177"/>
      <c r="K18" s="229">
        <v>380495964</v>
      </c>
      <c r="L18" s="12"/>
      <c r="N18" s="93"/>
      <c r="O18" s="93"/>
      <c r="P18" s="93"/>
      <c r="Q18" s="93"/>
      <c r="R18" s="93"/>
      <c r="T18" s="93"/>
    </row>
    <row r="19" spans="2:20" ht="13.5" customHeight="1" x14ac:dyDescent="0.2">
      <c r="B19" s="11"/>
      <c r="C19" s="1"/>
      <c r="D19" s="34"/>
      <c r="E19" s="89"/>
      <c r="F19" s="88"/>
      <c r="G19" s="89"/>
      <c r="H19" s="86"/>
      <c r="I19" s="89"/>
      <c r="J19" s="88"/>
      <c r="K19" s="89"/>
      <c r="L19" s="12"/>
      <c r="N19" s="93"/>
      <c r="P19" s="93"/>
      <c r="R19" s="93"/>
      <c r="T19" s="93"/>
    </row>
    <row r="20" spans="2:20" ht="13.5" customHeight="1" x14ac:dyDescent="0.2">
      <c r="B20" s="11"/>
      <c r="C20" s="50">
        <f>C18+31</f>
        <v>43528</v>
      </c>
      <c r="D20" s="1"/>
      <c r="E20" s="229">
        <v>567763494</v>
      </c>
      <c r="F20" s="177"/>
      <c r="G20" s="229">
        <v>144873043</v>
      </c>
      <c r="H20" s="86"/>
      <c r="I20" s="229">
        <v>12752294</v>
      </c>
      <c r="J20" s="177"/>
      <c r="K20" s="229">
        <v>376953209</v>
      </c>
      <c r="L20" s="12"/>
      <c r="N20" s="93"/>
      <c r="O20" s="93"/>
      <c r="P20" s="93"/>
      <c r="Q20" s="93"/>
      <c r="R20" s="93"/>
      <c r="T20" s="93"/>
    </row>
    <row r="21" spans="2:20" ht="13.5" customHeight="1" x14ac:dyDescent="0.2">
      <c r="B21" s="11"/>
      <c r="C21" s="1"/>
      <c r="D21" s="34"/>
      <c r="E21" s="89"/>
      <c r="F21" s="88"/>
      <c r="G21" s="89"/>
      <c r="H21" s="86"/>
      <c r="I21" s="89"/>
      <c r="J21" s="88"/>
      <c r="K21" s="89"/>
      <c r="L21" s="12"/>
      <c r="N21" s="93"/>
      <c r="P21" s="93"/>
      <c r="R21" s="93"/>
      <c r="T21" s="93"/>
    </row>
    <row r="22" spans="2:20" ht="13.5" customHeight="1" x14ac:dyDescent="0.2">
      <c r="B22" s="11"/>
      <c r="C22" s="50">
        <f>C20+31</f>
        <v>43559</v>
      </c>
      <c r="D22" s="1"/>
      <c r="E22" s="229">
        <v>413063031</v>
      </c>
      <c r="F22" s="177"/>
      <c r="G22" s="229">
        <v>124231119</v>
      </c>
      <c r="H22" s="86"/>
      <c r="I22" s="229">
        <v>11251809</v>
      </c>
      <c r="J22" s="177"/>
      <c r="K22" s="229">
        <v>371537008</v>
      </c>
      <c r="L22" s="12"/>
      <c r="N22" s="93"/>
      <c r="O22" s="93"/>
      <c r="P22" s="93"/>
      <c r="Q22" s="93"/>
      <c r="R22" s="93"/>
      <c r="T22" s="93"/>
    </row>
    <row r="23" spans="2:20" ht="13.5" customHeight="1" x14ac:dyDescent="0.2">
      <c r="B23" s="11"/>
      <c r="C23" s="1"/>
      <c r="D23" s="34"/>
      <c r="E23" s="89"/>
      <c r="F23" s="90"/>
      <c r="G23" s="89"/>
      <c r="H23" s="86"/>
      <c r="I23" s="89"/>
      <c r="J23" s="90"/>
      <c r="K23" s="89"/>
      <c r="L23" s="12"/>
      <c r="N23" s="93"/>
      <c r="P23" s="93"/>
      <c r="R23" s="93"/>
      <c r="T23" s="93"/>
    </row>
    <row r="24" spans="2:20" ht="13.5" customHeight="1" x14ac:dyDescent="0.2">
      <c r="B24" s="11"/>
      <c r="C24" s="50">
        <f>C22+31</f>
        <v>43590</v>
      </c>
      <c r="D24" s="34"/>
      <c r="E24" s="229">
        <v>340729390</v>
      </c>
      <c r="F24" s="177"/>
      <c r="G24" s="229">
        <v>121225830</v>
      </c>
      <c r="H24" s="86"/>
      <c r="I24" s="229">
        <v>10382429</v>
      </c>
      <c r="J24" s="177"/>
      <c r="K24" s="229">
        <v>378743693</v>
      </c>
      <c r="L24" s="12"/>
      <c r="N24" s="93"/>
      <c r="O24" s="93"/>
      <c r="P24" s="93"/>
      <c r="Q24" s="93"/>
      <c r="R24" s="93"/>
      <c r="T24" s="93"/>
    </row>
    <row r="25" spans="2:20" ht="13.5" customHeight="1" x14ac:dyDescent="0.2">
      <c r="B25" s="11"/>
      <c r="C25" s="1"/>
      <c r="D25" s="33"/>
      <c r="E25" s="89"/>
      <c r="F25" s="89"/>
      <c r="G25" s="89"/>
      <c r="H25" s="86"/>
      <c r="I25" s="89"/>
      <c r="J25" s="89"/>
      <c r="K25" s="89"/>
      <c r="L25" s="12"/>
      <c r="N25" s="93"/>
      <c r="P25" s="93"/>
      <c r="R25" s="93"/>
      <c r="T25" s="93"/>
    </row>
    <row r="26" spans="2:20" ht="13.5" customHeight="1" x14ac:dyDescent="0.2">
      <c r="B26" s="11"/>
      <c r="C26" s="50">
        <f>C24+31</f>
        <v>43621</v>
      </c>
      <c r="D26" s="33"/>
      <c r="E26" s="229">
        <v>425135312</v>
      </c>
      <c r="F26" s="177"/>
      <c r="G26" s="229">
        <v>142680985</v>
      </c>
      <c r="H26" s="86"/>
      <c r="I26" s="229">
        <v>9940758</v>
      </c>
      <c r="J26" s="177"/>
      <c r="K26" s="229">
        <v>417789854</v>
      </c>
      <c r="L26" s="12"/>
      <c r="N26" s="93"/>
      <c r="O26" s="93"/>
      <c r="P26" s="93"/>
      <c r="Q26" s="93"/>
      <c r="R26" s="93"/>
      <c r="T26" s="93"/>
    </row>
    <row r="27" spans="2:20" ht="13.5" customHeight="1" x14ac:dyDescent="0.2">
      <c r="B27" s="11"/>
      <c r="C27" s="1"/>
      <c r="D27" s="33"/>
      <c r="E27" s="89"/>
      <c r="F27" s="89"/>
      <c r="G27" s="89"/>
      <c r="H27" s="86"/>
      <c r="I27" s="89"/>
      <c r="J27" s="89"/>
      <c r="K27" s="89"/>
      <c r="L27" s="12"/>
      <c r="N27" s="93"/>
      <c r="P27" s="93"/>
      <c r="R27" s="93"/>
      <c r="T27" s="93"/>
    </row>
    <row r="28" spans="2:20" ht="13.5" customHeight="1" x14ac:dyDescent="0.2">
      <c r="B28" s="11"/>
      <c r="C28" s="50">
        <f>C26+31</f>
        <v>43652</v>
      </c>
      <c r="D28" s="33"/>
      <c r="E28" s="229">
        <v>524412782</v>
      </c>
      <c r="F28" s="177"/>
      <c r="G28" s="229">
        <v>159373224</v>
      </c>
      <c r="H28" s="86"/>
      <c r="I28" s="229">
        <v>8782146</v>
      </c>
      <c r="J28" s="177"/>
      <c r="K28" s="229">
        <v>435467117</v>
      </c>
      <c r="L28" s="12"/>
      <c r="N28" s="93"/>
      <c r="O28" s="93"/>
      <c r="P28" s="93"/>
      <c r="Q28" s="93"/>
      <c r="R28" s="93"/>
      <c r="T28" s="93"/>
    </row>
    <row r="29" spans="2:20" ht="13.5" customHeight="1" x14ac:dyDescent="0.2">
      <c r="B29" s="11"/>
      <c r="C29" s="1"/>
      <c r="D29" s="33"/>
      <c r="E29" s="89"/>
      <c r="F29" s="89"/>
      <c r="G29" s="89"/>
      <c r="H29" s="86"/>
      <c r="I29" s="89"/>
      <c r="J29" s="89"/>
      <c r="K29" s="89"/>
      <c r="L29" s="12"/>
      <c r="N29" s="93"/>
      <c r="O29" s="93"/>
      <c r="P29" s="93"/>
      <c r="R29" s="93"/>
      <c r="T29" s="93"/>
    </row>
    <row r="30" spans="2:20" ht="13.5" customHeight="1" x14ac:dyDescent="0.2">
      <c r="B30" s="11"/>
      <c r="C30" s="50">
        <f>C28+31</f>
        <v>43683</v>
      </c>
      <c r="D30" s="33"/>
      <c r="E30" s="229">
        <v>541273797</v>
      </c>
      <c r="F30" s="177"/>
      <c r="G30" s="229">
        <v>163191888</v>
      </c>
      <c r="H30" s="86"/>
      <c r="I30" s="229">
        <v>9873302</v>
      </c>
      <c r="J30" s="177"/>
      <c r="K30" s="229">
        <v>447182099</v>
      </c>
      <c r="L30" s="12"/>
      <c r="N30" s="93"/>
      <c r="O30" s="93"/>
      <c r="P30" s="93"/>
      <c r="Q30" s="93"/>
      <c r="R30" s="93"/>
      <c r="T30" s="93"/>
    </row>
    <row r="31" spans="2:20" ht="13.5" customHeight="1" x14ac:dyDescent="0.2">
      <c r="B31" s="11"/>
      <c r="C31" s="1"/>
      <c r="D31" s="33"/>
      <c r="E31" s="89"/>
      <c r="F31" s="89"/>
      <c r="G31" s="89"/>
      <c r="H31" s="86"/>
      <c r="I31" s="89"/>
      <c r="J31" s="89"/>
      <c r="K31" s="229"/>
      <c r="L31" s="12"/>
      <c r="N31" s="93"/>
      <c r="O31" s="93"/>
      <c r="P31" s="93"/>
      <c r="R31" s="93"/>
      <c r="T31" s="93"/>
    </row>
    <row r="32" spans="2:20" ht="13.5" customHeight="1" x14ac:dyDescent="0.2">
      <c r="B32" s="11"/>
      <c r="C32" s="50">
        <f>C30+31</f>
        <v>43714</v>
      </c>
      <c r="D32" s="29"/>
      <c r="E32" s="229">
        <v>493345705</v>
      </c>
      <c r="F32" s="177"/>
      <c r="G32" s="229">
        <v>158856519</v>
      </c>
      <c r="H32" s="86"/>
      <c r="I32" s="229">
        <v>12950116</v>
      </c>
      <c r="J32" s="177"/>
      <c r="K32" s="229">
        <v>448694137</v>
      </c>
      <c r="L32" s="12"/>
      <c r="N32" s="93"/>
      <c r="O32" s="93"/>
      <c r="P32" s="93"/>
      <c r="Q32" s="93"/>
      <c r="R32" s="93"/>
      <c r="T32" s="93"/>
    </row>
    <row r="33" spans="2:20" ht="13.5" customHeight="1" x14ac:dyDescent="0.2">
      <c r="B33" s="11"/>
      <c r="C33" s="1"/>
      <c r="D33" s="29"/>
      <c r="E33" s="89"/>
      <c r="F33" s="91"/>
      <c r="G33" s="89"/>
      <c r="H33" s="86"/>
      <c r="I33" s="89"/>
      <c r="J33" s="91"/>
      <c r="K33" s="89"/>
      <c r="L33" s="12"/>
      <c r="N33" s="93"/>
      <c r="O33" s="93"/>
      <c r="P33" s="93"/>
      <c r="R33" s="93"/>
      <c r="T33" s="93"/>
    </row>
    <row r="34" spans="2:20" ht="13.5" customHeight="1" x14ac:dyDescent="0.2">
      <c r="B34" s="11"/>
      <c r="C34" s="50">
        <f>C32+31</f>
        <v>43745</v>
      </c>
      <c r="D34" s="29"/>
      <c r="E34" s="229">
        <v>364959387</v>
      </c>
      <c r="F34" s="177"/>
      <c r="G34" s="229">
        <v>134061937</v>
      </c>
      <c r="H34" s="86"/>
      <c r="I34" s="229">
        <v>11050359</v>
      </c>
      <c r="J34" s="177"/>
      <c r="K34" s="229">
        <v>392760718</v>
      </c>
      <c r="L34" s="12"/>
      <c r="N34" s="93"/>
      <c r="O34" s="93"/>
      <c r="P34" s="93"/>
      <c r="Q34" s="93"/>
      <c r="R34" s="93"/>
      <c r="T34" s="93"/>
    </row>
    <row r="35" spans="2:20" ht="13.5" customHeight="1" x14ac:dyDescent="0.2">
      <c r="B35" s="11"/>
      <c r="C35" s="1"/>
      <c r="D35" s="33"/>
      <c r="E35" s="89"/>
      <c r="F35" s="89"/>
      <c r="G35" s="89"/>
      <c r="H35" s="86"/>
      <c r="I35" s="89"/>
      <c r="J35" s="89"/>
      <c r="K35" s="89"/>
      <c r="L35" s="12"/>
      <c r="N35" s="93"/>
      <c r="O35" s="93"/>
      <c r="P35" s="93"/>
      <c r="R35" s="93"/>
      <c r="T35" s="93"/>
    </row>
    <row r="36" spans="2:20" ht="13.5" customHeight="1" x14ac:dyDescent="0.2">
      <c r="B36" s="11"/>
      <c r="C36" s="50">
        <f>C34+31</f>
        <v>43776</v>
      </c>
      <c r="D36" s="29"/>
      <c r="E36" s="229">
        <v>378241657</v>
      </c>
      <c r="F36" s="177"/>
      <c r="G36" s="229">
        <v>124771424</v>
      </c>
      <c r="H36" s="86"/>
      <c r="I36" s="229">
        <v>10203664</v>
      </c>
      <c r="J36" s="177"/>
      <c r="K36" s="229">
        <v>372188872</v>
      </c>
      <c r="L36" s="12"/>
      <c r="N36" s="93"/>
      <c r="O36" s="93"/>
      <c r="P36" s="93"/>
      <c r="Q36" s="93"/>
      <c r="R36" s="93"/>
      <c r="T36" s="93"/>
    </row>
    <row r="37" spans="2:20" ht="13.5" customHeight="1" x14ac:dyDescent="0.2">
      <c r="B37" s="11"/>
      <c r="C37" s="1"/>
      <c r="D37" s="29"/>
      <c r="E37" s="89"/>
      <c r="F37" s="91"/>
      <c r="G37" s="89"/>
      <c r="H37" s="86"/>
      <c r="I37" s="89"/>
      <c r="J37" s="91"/>
      <c r="K37" s="89"/>
      <c r="L37" s="12"/>
      <c r="N37" s="93"/>
      <c r="O37" s="93"/>
      <c r="P37" s="93"/>
      <c r="R37" s="93"/>
      <c r="T37" s="93"/>
    </row>
    <row r="38" spans="2:20" ht="13.5" customHeight="1" x14ac:dyDescent="0.2">
      <c r="B38" s="11"/>
      <c r="C38" s="50">
        <f>C36+31</f>
        <v>43807</v>
      </c>
      <c r="D38" s="29"/>
      <c r="E38" s="229">
        <v>549673857</v>
      </c>
      <c r="F38" s="177"/>
      <c r="G38" s="229">
        <v>142899253</v>
      </c>
      <c r="H38" s="86"/>
      <c r="I38" s="229">
        <v>13659470</v>
      </c>
      <c r="J38" s="177"/>
      <c r="K38" s="229">
        <v>385334455</v>
      </c>
      <c r="L38" s="12"/>
      <c r="N38" s="93"/>
      <c r="O38" s="93"/>
      <c r="P38" s="93"/>
      <c r="Q38" s="93"/>
      <c r="R38" s="93"/>
      <c r="T38" s="93"/>
    </row>
    <row r="39" spans="2:20" ht="9.75" customHeight="1" x14ac:dyDescent="0.2">
      <c r="B39" s="11"/>
      <c r="C39" s="50"/>
      <c r="D39" s="29"/>
      <c r="E39" s="222"/>
      <c r="F39" s="224"/>
      <c r="G39" s="222"/>
      <c r="H39" s="54"/>
      <c r="I39" s="19"/>
      <c r="J39" s="54"/>
      <c r="K39" s="19"/>
      <c r="L39" s="12"/>
      <c r="N39" s="93"/>
      <c r="P39" s="93"/>
      <c r="R39" s="93"/>
      <c r="T39" s="93"/>
    </row>
    <row r="40" spans="2:20" ht="9.75" customHeight="1" x14ac:dyDescent="0.2">
      <c r="B40" s="11"/>
      <c r="C40" s="51"/>
      <c r="D40" s="51"/>
      <c r="E40" s="223"/>
      <c r="F40" s="225"/>
      <c r="G40" s="223"/>
      <c r="H40" s="56"/>
      <c r="I40" s="55"/>
      <c r="J40" s="56"/>
      <c r="K40" s="55"/>
      <c r="L40" s="12"/>
      <c r="N40" s="93"/>
      <c r="P40" s="93"/>
      <c r="R40" s="93"/>
      <c r="T40" s="93"/>
    </row>
    <row r="41" spans="2:20" ht="13.5" customHeight="1" x14ac:dyDescent="0.2">
      <c r="B41" s="11"/>
      <c r="C41" s="52" t="s">
        <v>17</v>
      </c>
      <c r="D41" s="52"/>
      <c r="E41" s="229">
        <f>SUM(E16:E38)</f>
        <v>5937999736</v>
      </c>
      <c r="F41" s="230"/>
      <c r="G41" s="229">
        <f>SUM(G16:G38)</f>
        <v>1731846043</v>
      </c>
      <c r="H41" s="230"/>
      <c r="I41" s="229">
        <f>SUM(I16:I38)</f>
        <v>139096970</v>
      </c>
      <c r="J41" s="230"/>
      <c r="K41" s="229">
        <f>SUM(K16:K38)</f>
        <v>4803241912</v>
      </c>
      <c r="L41" s="12"/>
      <c r="N41" s="93"/>
    </row>
    <row r="42" spans="2:20" ht="7.5" customHeight="1" x14ac:dyDescent="0.2">
      <c r="B42" s="11"/>
      <c r="C42" s="35"/>
      <c r="D42" s="35"/>
      <c r="E42" s="35"/>
      <c r="F42" s="35"/>
      <c r="G42" s="35"/>
      <c r="H42" s="35"/>
      <c r="I42" s="35"/>
      <c r="J42" s="35"/>
      <c r="K42" s="35"/>
      <c r="L42" s="12"/>
      <c r="N42" s="93"/>
    </row>
    <row r="43" spans="2:20" ht="13.5" customHeight="1" x14ac:dyDescent="0.2">
      <c r="B43" s="11"/>
      <c r="C43" s="30"/>
      <c r="D43" s="36"/>
      <c r="E43" s="36"/>
      <c r="F43" s="36"/>
      <c r="G43" s="36"/>
      <c r="H43" s="36"/>
      <c r="I43" s="36"/>
      <c r="J43" s="36"/>
      <c r="K43" s="36"/>
      <c r="L43" s="12"/>
      <c r="N43" s="93"/>
    </row>
    <row r="44" spans="2:20" ht="13.5" customHeight="1" x14ac:dyDescent="0.2">
      <c r="B44" s="11"/>
      <c r="C44" s="36" t="s">
        <v>39</v>
      </c>
      <c r="D44" s="36"/>
      <c r="E44" s="53">
        <f>ROUND('DCR2'!E16,0)</f>
        <v>2834481</v>
      </c>
      <c r="F44" s="53"/>
      <c r="G44" s="53">
        <f>ROUND('DCR2'!E17,0)</f>
        <v>784770</v>
      </c>
      <c r="H44" s="53"/>
      <c r="I44" s="53">
        <f>ROUND('DCR2'!E18,0)</f>
        <v>193408</v>
      </c>
      <c r="J44" s="53"/>
      <c r="K44" s="53">
        <f>ROUND('DCR2'!E19,0)</f>
        <v>1496851</v>
      </c>
      <c r="L44" s="12"/>
      <c r="N44" s="93"/>
    </row>
    <row r="45" spans="2:20" ht="13.5" customHeight="1" x14ac:dyDescent="0.2">
      <c r="B45" s="11"/>
      <c r="C45" s="34"/>
      <c r="D45" s="34"/>
      <c r="E45" s="34"/>
      <c r="F45" s="34"/>
      <c r="G45" s="34"/>
      <c r="H45" s="34"/>
      <c r="I45" s="34"/>
      <c r="J45" s="34"/>
      <c r="K45" s="34"/>
      <c r="L45" s="12"/>
    </row>
    <row r="46" spans="2:20" ht="13.5" customHeight="1" x14ac:dyDescent="0.2">
      <c r="B46" s="11"/>
      <c r="C46" s="34"/>
      <c r="D46" s="34"/>
      <c r="E46" s="34"/>
      <c r="F46" s="34"/>
      <c r="G46" s="34"/>
      <c r="H46" s="34"/>
      <c r="I46" s="34"/>
      <c r="J46" s="34"/>
      <c r="K46" s="34"/>
      <c r="L46" s="12"/>
    </row>
    <row r="47" spans="2:20" ht="13.5" customHeight="1" x14ac:dyDescent="0.2">
      <c r="B47" s="11"/>
      <c r="C47" s="4" t="s">
        <v>40</v>
      </c>
      <c r="D47" s="4"/>
      <c r="E47" s="57">
        <f>E44/E41*100</f>
        <v>4.7734609734243344E-2</v>
      </c>
      <c r="F47" s="57"/>
      <c r="G47" s="57">
        <f>G44/G41*100</f>
        <v>4.5314074144869008E-2</v>
      </c>
      <c r="H47" s="57"/>
      <c r="I47" s="57">
        <f>I44/I41*100</f>
        <v>0.13904544434001689</v>
      </c>
      <c r="J47" s="57"/>
      <c r="K47" s="57">
        <f>K44/K41*100</f>
        <v>3.1163348159925035E-2</v>
      </c>
      <c r="L47" s="12"/>
    </row>
    <row r="48" spans="2:20"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4" spans="2:12" x14ac:dyDescent="0.2">
      <c r="E54" s="94"/>
      <c r="F54" s="94"/>
      <c r="G54" s="94"/>
      <c r="H54" s="94"/>
    </row>
    <row r="55" spans="2:12" x14ac:dyDescent="0.2">
      <c r="K55" s="94"/>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7" style="2" customWidth="1"/>
    <col min="4" max="4" width="14.85546875" style="2" customWidth="1"/>
    <col min="5" max="5" width="15.7109375" style="2" customWidth="1"/>
    <col min="6" max="6" width="15.5703125" style="2" customWidth="1"/>
    <col min="7" max="7" width="24.28515625" style="2" customWidth="1"/>
    <col min="8" max="8" width="7.140625" style="2" customWidth="1"/>
    <col min="9" max="9" width="17.425781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53</v>
      </c>
      <c r="D3" s="4"/>
      <c r="E3" s="4"/>
      <c r="F3" s="4"/>
      <c r="G3" s="4"/>
      <c r="H3" s="4"/>
      <c r="I3" s="4"/>
      <c r="J3" s="5"/>
      <c r="K3" s="12"/>
    </row>
    <row r="4" spans="2:11" ht="15" customHeight="1" x14ac:dyDescent="0.2">
      <c r="B4" s="11"/>
      <c r="C4" s="4" t="s">
        <v>45</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146</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43</v>
      </c>
      <c r="G11" s="5"/>
      <c r="H11" s="5"/>
      <c r="I11" s="18" t="s">
        <v>42</v>
      </c>
      <c r="J11" s="1"/>
      <c r="K11" s="12"/>
    </row>
    <row r="12" spans="2:11" ht="15" customHeight="1" x14ac:dyDescent="0.2">
      <c r="B12" s="11"/>
      <c r="C12" s="1"/>
      <c r="D12" s="4"/>
      <c r="E12" s="5"/>
      <c r="F12" s="5" t="s">
        <v>44</v>
      </c>
      <c r="G12" s="278" t="s">
        <v>26</v>
      </c>
      <c r="H12" s="278"/>
      <c r="I12" s="5" t="s">
        <v>8</v>
      </c>
      <c r="J12" s="5"/>
      <c r="K12" s="12"/>
    </row>
    <row r="13" spans="2:11" ht="18" customHeight="1" x14ac:dyDescent="0.2">
      <c r="B13" s="11"/>
      <c r="C13" s="6"/>
      <c r="D13" s="4"/>
      <c r="E13" s="5"/>
      <c r="F13" s="5" t="s">
        <v>25</v>
      </c>
      <c r="G13" s="278" t="s">
        <v>27</v>
      </c>
      <c r="H13" s="278"/>
      <c r="I13" s="85" t="s">
        <v>108</v>
      </c>
      <c r="J13" s="5"/>
      <c r="K13" s="12"/>
    </row>
    <row r="14" spans="2:11" ht="7.5" customHeight="1" x14ac:dyDescent="0.2">
      <c r="B14" s="11"/>
      <c r="C14" s="20"/>
      <c r="D14" s="21"/>
      <c r="E14" s="22"/>
      <c r="F14" s="22"/>
      <c r="G14" s="22"/>
      <c r="H14" s="22"/>
      <c r="I14" s="22"/>
      <c r="J14" s="22"/>
      <c r="K14" s="12"/>
    </row>
    <row r="15" spans="2:11" ht="15" customHeight="1" x14ac:dyDescent="0.2">
      <c r="B15" s="11"/>
      <c r="C15" s="4"/>
      <c r="D15" s="4"/>
      <c r="E15" s="4"/>
      <c r="F15" s="4"/>
      <c r="G15" s="4"/>
      <c r="H15" s="4"/>
      <c r="I15" s="4"/>
      <c r="J15" s="5"/>
      <c r="K15" s="12"/>
    </row>
    <row r="16" spans="2:11" ht="38.25" x14ac:dyDescent="0.2">
      <c r="B16" s="11"/>
      <c r="C16" s="216"/>
      <c r="D16" s="216" t="s">
        <v>138</v>
      </c>
      <c r="E16" s="23"/>
      <c r="F16" s="92">
        <f>DRLS2!E48</f>
        <v>361760.81</v>
      </c>
      <c r="G16" s="238">
        <f>DRLS2!E41</f>
        <v>5937999736</v>
      </c>
      <c r="H16" s="27" t="s">
        <v>18</v>
      </c>
      <c r="I16" s="23">
        <f>F16*100/G16</f>
        <v>6.0923008771248625E-3</v>
      </c>
      <c r="J16" s="5" t="s">
        <v>4</v>
      </c>
      <c r="K16" s="12"/>
    </row>
    <row r="17" spans="2:11" ht="15" customHeight="1" x14ac:dyDescent="0.2">
      <c r="B17" s="11"/>
      <c r="C17" s="4"/>
      <c r="D17" s="4"/>
      <c r="E17" s="23"/>
      <c r="F17" s="92"/>
      <c r="G17" s="238"/>
      <c r="H17" s="27"/>
      <c r="I17" s="23"/>
      <c r="J17" s="5"/>
      <c r="K17" s="12"/>
    </row>
    <row r="18" spans="2:11" ht="15" customHeight="1" x14ac:dyDescent="0.2">
      <c r="B18" s="11"/>
      <c r="C18" s="4"/>
      <c r="D18" s="4" t="s">
        <v>2</v>
      </c>
      <c r="E18" s="23"/>
      <c r="F18" s="92">
        <f>DRLS2!G48</f>
        <v>455604.95</v>
      </c>
      <c r="G18" s="238">
        <f>DRLS2!G41</f>
        <v>1731846043</v>
      </c>
      <c r="H18" s="27" t="s">
        <v>18</v>
      </c>
      <c r="I18" s="23">
        <f>F18*100/G18</f>
        <v>2.6307474145379331E-2</v>
      </c>
      <c r="J18" s="5" t="s">
        <v>4</v>
      </c>
      <c r="K18" s="12"/>
    </row>
    <row r="19" spans="2:11" ht="15" customHeight="1" x14ac:dyDescent="0.2">
      <c r="B19" s="11"/>
      <c r="C19" s="4"/>
      <c r="D19" s="4"/>
      <c r="E19" s="23"/>
      <c r="F19" s="92"/>
      <c r="G19" s="238"/>
      <c r="H19" s="27"/>
      <c r="I19" s="23"/>
      <c r="J19" s="5"/>
      <c r="K19" s="12"/>
    </row>
    <row r="20" spans="2:11" ht="15" customHeight="1" x14ac:dyDescent="0.2">
      <c r="B20" s="11"/>
      <c r="C20" s="13"/>
      <c r="D20" s="13" t="s">
        <v>58</v>
      </c>
      <c r="E20" s="23"/>
      <c r="F20" s="92">
        <f>DRLS2!I48</f>
        <v>148700.97</v>
      </c>
      <c r="G20" s="238">
        <f>DRLS2!I41</f>
        <v>139096970</v>
      </c>
      <c r="H20" s="27" t="s">
        <v>18</v>
      </c>
      <c r="I20" s="23">
        <f>F20*100/G20</f>
        <v>0.10690453573503435</v>
      </c>
      <c r="J20" s="5" t="s">
        <v>4</v>
      </c>
      <c r="K20" s="12"/>
    </row>
    <row r="21" spans="2:11" ht="15" customHeight="1" x14ac:dyDescent="0.2">
      <c r="B21" s="11"/>
      <c r="C21" s="4"/>
      <c r="D21" s="4"/>
      <c r="E21" s="23"/>
      <c r="F21" s="92"/>
      <c r="G21" s="238"/>
      <c r="H21" s="27"/>
      <c r="I21" s="23"/>
      <c r="J21" s="5"/>
      <c r="K21" s="12"/>
    </row>
    <row r="22" spans="2:11" ht="51" x14ac:dyDescent="0.2">
      <c r="B22" s="11"/>
      <c r="C22" s="216"/>
      <c r="D22" s="216" t="s">
        <v>158</v>
      </c>
      <c r="E22" s="23"/>
      <c r="F22" s="92">
        <f>DRLS2!K48</f>
        <v>1128707.73</v>
      </c>
      <c r="G22" s="238">
        <f>DRLS2!K41</f>
        <v>4803241912</v>
      </c>
      <c r="H22" s="27" t="s">
        <v>18</v>
      </c>
      <c r="I22" s="23">
        <f>F22*100/G22</f>
        <v>2.349887327515475E-2</v>
      </c>
      <c r="J22" s="5" t="s">
        <v>4</v>
      </c>
      <c r="K22" s="12"/>
    </row>
    <row r="23" spans="2:11" ht="15" customHeight="1" x14ac:dyDescent="0.2">
      <c r="B23" s="11"/>
      <c r="C23" s="4"/>
      <c r="D23" s="4"/>
      <c r="E23" s="23"/>
      <c r="F23" s="92"/>
      <c r="G23" s="28"/>
      <c r="H23" s="27"/>
      <c r="I23" s="23"/>
      <c r="J23" s="5"/>
      <c r="K23" s="12"/>
    </row>
    <row r="24" spans="2:11" ht="15" customHeight="1" x14ac:dyDescent="0.2">
      <c r="B24" s="11"/>
      <c r="C24" s="4"/>
      <c r="D24" s="4"/>
      <c r="E24" s="23"/>
      <c r="F24" s="92"/>
      <c r="G24" s="28"/>
      <c r="H24" s="27"/>
      <c r="I24" s="23"/>
      <c r="J24" s="5"/>
      <c r="K24" s="12"/>
    </row>
    <row r="25" spans="2:11" ht="15" customHeight="1" x14ac:dyDescent="0.2">
      <c r="B25" s="11"/>
      <c r="C25" s="4"/>
      <c r="D25" s="4"/>
      <c r="E25" s="4"/>
      <c r="F25" s="92"/>
      <c r="G25" s="4"/>
      <c r="H25" s="4"/>
      <c r="I25" s="4"/>
      <c r="J25" s="5"/>
      <c r="K25" s="12"/>
    </row>
    <row r="26" spans="2:11" ht="7.5" customHeight="1" x14ac:dyDescent="0.2">
      <c r="B26" s="11"/>
      <c r="C26" s="4"/>
      <c r="D26" s="4"/>
      <c r="E26" s="4"/>
      <c r="F26" s="92"/>
      <c r="G26" s="4"/>
      <c r="H26" s="4"/>
      <c r="I26" s="4"/>
      <c r="J26" s="5"/>
      <c r="K26" s="12"/>
    </row>
    <row r="27" spans="2:11" ht="22.5" customHeight="1" x14ac:dyDescent="0.2">
      <c r="B27" s="11"/>
      <c r="C27" s="1" t="s">
        <v>97</v>
      </c>
      <c r="D27" s="1"/>
      <c r="E27" s="1"/>
      <c r="F27" s="251">
        <f>SUM(F16:F26)</f>
        <v>2094774.46</v>
      </c>
      <c r="G27" s="1"/>
      <c r="H27" s="1"/>
      <c r="I27" s="1"/>
      <c r="J27" s="18"/>
      <c r="K27" s="12"/>
    </row>
    <row r="28" spans="2:11" ht="15" customHeight="1" x14ac:dyDescent="0.2">
      <c r="B28" s="11"/>
      <c r="C28" s="1"/>
      <c r="D28" s="1"/>
      <c r="E28" s="1"/>
      <c r="F28" s="1"/>
      <c r="G28" s="1"/>
      <c r="H28" s="1"/>
      <c r="I28" s="1"/>
      <c r="J28" s="18"/>
      <c r="K28" s="12"/>
    </row>
    <row r="29" spans="2:11" ht="18.75" customHeight="1" x14ac:dyDescent="0.2">
      <c r="B29" s="11"/>
      <c r="C29" s="1"/>
      <c r="D29" s="1"/>
      <c r="E29" s="1"/>
      <c r="F29" s="1"/>
      <c r="G29" s="1"/>
      <c r="H29" s="1"/>
      <c r="I29" s="1"/>
      <c r="J29" s="18"/>
      <c r="K29" s="12"/>
    </row>
    <row r="30" spans="2:11" ht="17.2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1"/>
      <c r="D32" s="1"/>
      <c r="E32" s="1"/>
      <c r="F32" s="1"/>
      <c r="G32" s="1"/>
      <c r="H32" s="1"/>
      <c r="I32" s="1"/>
      <c r="J32" s="18"/>
      <c r="K32" s="12"/>
    </row>
    <row r="33" spans="2:11" ht="15" customHeight="1" x14ac:dyDescent="0.2">
      <c r="B33" s="11"/>
      <c r="C33" s="1"/>
      <c r="D33" s="1"/>
      <c r="E33" s="1"/>
      <c r="F33" s="1"/>
      <c r="G33" s="1"/>
      <c r="H33" s="1"/>
      <c r="I33" s="1"/>
      <c r="J33" s="18"/>
      <c r="K33" s="12"/>
    </row>
    <row r="34" spans="2:11" ht="15" customHeight="1" x14ac:dyDescent="0.2">
      <c r="B34" s="11"/>
      <c r="C34" s="282"/>
      <c r="D34" s="282"/>
      <c r="E34" s="282"/>
      <c r="F34" s="282"/>
      <c r="G34" s="282"/>
      <c r="H34" s="282"/>
      <c r="I34" s="282"/>
      <c r="J34" s="282"/>
      <c r="K34" s="12"/>
    </row>
    <row r="35" spans="2:11" ht="12.75" customHeight="1" x14ac:dyDescent="0.2">
      <c r="B35" s="11"/>
      <c r="C35" s="282"/>
      <c r="D35" s="282"/>
      <c r="E35" s="282"/>
      <c r="F35" s="282"/>
      <c r="G35" s="282"/>
      <c r="H35" s="282"/>
      <c r="I35" s="282"/>
      <c r="J35" s="282"/>
      <c r="K35" s="12"/>
    </row>
    <row r="36" spans="2:11" ht="12.75" customHeight="1" x14ac:dyDescent="0.2">
      <c r="B36" s="11"/>
      <c r="C36" s="282"/>
      <c r="D36" s="282"/>
      <c r="E36" s="282"/>
      <c r="F36" s="282"/>
      <c r="G36" s="282"/>
      <c r="H36" s="282"/>
      <c r="I36" s="282"/>
      <c r="J36" s="282"/>
      <c r="K36" s="12"/>
    </row>
    <row r="37" spans="2:11" ht="15" customHeight="1" x14ac:dyDescent="0.2">
      <c r="B37" s="11"/>
      <c r="C37" s="1"/>
      <c r="D37" s="1"/>
      <c r="E37" s="1"/>
      <c r="F37" s="1"/>
      <c r="G37" s="1"/>
      <c r="H37" s="1"/>
      <c r="I37" s="1"/>
      <c r="J37" s="18"/>
      <c r="K37" s="12"/>
    </row>
    <row r="38" spans="2:11" ht="15" customHeight="1" x14ac:dyDescent="0.2">
      <c r="B38" s="11"/>
      <c r="C38" s="275"/>
      <c r="D38" s="283"/>
      <c r="E38" s="283"/>
      <c r="F38" s="283"/>
      <c r="G38" s="283"/>
      <c r="H38" s="283"/>
      <c r="I38" s="283"/>
      <c r="J38" s="283"/>
      <c r="K38" s="12"/>
    </row>
    <row r="39" spans="2:11" ht="15" customHeight="1" x14ac:dyDescent="0.2">
      <c r="B39" s="11"/>
      <c r="C39" s="283"/>
      <c r="D39" s="283"/>
      <c r="E39" s="283"/>
      <c r="F39" s="283"/>
      <c r="G39" s="283"/>
      <c r="H39" s="283"/>
      <c r="I39" s="283"/>
      <c r="J39" s="283"/>
      <c r="K39" s="12"/>
    </row>
    <row r="40" spans="2:11" ht="15" customHeight="1" x14ac:dyDescent="0.2">
      <c r="B40" s="11"/>
      <c r="C40" s="283"/>
      <c r="D40" s="283"/>
      <c r="E40" s="283"/>
      <c r="F40" s="283"/>
      <c r="G40" s="283"/>
      <c r="H40" s="283"/>
      <c r="I40" s="283"/>
      <c r="J40" s="283"/>
      <c r="K40" s="12"/>
    </row>
    <row r="41" spans="2:11" ht="15" customHeight="1" x14ac:dyDescent="0.2">
      <c r="B41" s="11"/>
      <c r="C41" s="283"/>
      <c r="D41" s="283"/>
      <c r="E41" s="283"/>
      <c r="F41" s="283"/>
      <c r="G41" s="283"/>
      <c r="H41" s="283"/>
      <c r="I41" s="283"/>
      <c r="J41" s="283"/>
      <c r="K41" s="12"/>
    </row>
    <row r="42" spans="2:11" ht="15" customHeight="1" x14ac:dyDescent="0.2">
      <c r="B42" s="11"/>
      <c r="C42" s="276"/>
      <c r="D42" s="277"/>
      <c r="E42" s="277"/>
      <c r="F42" s="277"/>
      <c r="G42" s="277"/>
      <c r="H42" s="277"/>
      <c r="I42" s="277"/>
      <c r="J42" s="277"/>
      <c r="K42" s="12"/>
    </row>
    <row r="43" spans="2:11" ht="15" customHeight="1" x14ac:dyDescent="0.2">
      <c r="B43" s="11"/>
      <c r="C43" s="277"/>
      <c r="D43" s="277"/>
      <c r="E43" s="277"/>
      <c r="F43" s="277"/>
      <c r="G43" s="277"/>
      <c r="H43" s="277"/>
      <c r="I43" s="277"/>
      <c r="J43" s="277"/>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B1:R63"/>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7" style="2" customWidth="1"/>
    <col min="15" max="15" width="15" style="2" bestFit="1" customWidth="1"/>
    <col min="16" max="16" width="10.85546875" style="2" customWidth="1"/>
    <col min="17" max="17" width="9.140625" style="2"/>
    <col min="18" max="18" width="14" style="2" bestFit="1" customWidth="1"/>
    <col min="19"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53</v>
      </c>
      <c r="D3" s="4"/>
      <c r="E3" s="4"/>
      <c r="F3" s="4"/>
      <c r="G3" s="4"/>
      <c r="H3" s="4"/>
      <c r="I3" s="4"/>
      <c r="J3" s="4"/>
      <c r="K3" s="4"/>
      <c r="L3" s="12"/>
    </row>
    <row r="4" spans="2:12" ht="15" customHeight="1" x14ac:dyDescent="0.2">
      <c r="B4" s="11"/>
      <c r="C4" s="4" t="s">
        <v>45</v>
      </c>
      <c r="D4" s="4"/>
      <c r="E4" s="4"/>
      <c r="F4" s="4"/>
      <c r="G4" s="4"/>
      <c r="H4" s="4"/>
      <c r="I4" s="4"/>
      <c r="J4" s="4"/>
      <c r="K4" s="4"/>
      <c r="L4" s="12"/>
    </row>
    <row r="5" spans="2:12" ht="20.25" customHeight="1" x14ac:dyDescent="0.2">
      <c r="B5" s="11"/>
      <c r="C5" s="4"/>
      <c r="D5" s="4"/>
      <c r="E5" s="4"/>
      <c r="F5" s="4"/>
      <c r="G5" s="4"/>
      <c r="H5" s="4"/>
      <c r="I5" s="4"/>
      <c r="J5" s="4"/>
      <c r="K5" s="4"/>
      <c r="L5" s="12"/>
    </row>
    <row r="6" spans="2:12" ht="12" customHeight="1" x14ac:dyDescent="0.2">
      <c r="B6" s="11"/>
      <c r="C6" s="4"/>
      <c r="D6" s="4"/>
      <c r="E6" s="4"/>
      <c r="F6" s="4"/>
      <c r="G6" s="4"/>
      <c r="H6" s="4"/>
      <c r="I6" s="4"/>
      <c r="J6" s="4"/>
      <c r="K6" s="4"/>
      <c r="L6" s="12"/>
    </row>
    <row r="7" spans="2:12" ht="18.75" customHeight="1" x14ac:dyDescent="0.2">
      <c r="B7" s="11"/>
      <c r="C7" s="274" t="s">
        <v>107</v>
      </c>
      <c r="D7" s="274"/>
      <c r="E7" s="274"/>
      <c r="F7" s="274"/>
      <c r="G7" s="274"/>
      <c r="H7" s="274"/>
      <c r="I7" s="274"/>
      <c r="J7" s="274"/>
      <c r="K7" s="274"/>
      <c r="L7" s="12"/>
    </row>
    <row r="8" spans="2:12" ht="18.75" customHeight="1" x14ac:dyDescent="0.2">
      <c r="B8" s="11"/>
      <c r="C8" s="274" t="str">
        <f>Summary!C8</f>
        <v>12-Month Period Beginning January 1, 2019</v>
      </c>
      <c r="D8" s="274"/>
      <c r="E8" s="274"/>
      <c r="F8" s="274"/>
      <c r="G8" s="274"/>
      <c r="H8" s="274"/>
      <c r="I8" s="274"/>
      <c r="J8" s="274"/>
      <c r="K8" s="274"/>
      <c r="L8" s="12"/>
    </row>
    <row r="9" spans="2:12" ht="11.25" customHeight="1" x14ac:dyDescent="0.2">
      <c r="B9" s="11"/>
      <c r="C9" s="274"/>
      <c r="D9" s="274"/>
      <c r="E9" s="274"/>
      <c r="F9" s="274"/>
      <c r="G9" s="274"/>
      <c r="H9" s="274"/>
      <c r="I9" s="274"/>
      <c r="J9" s="274"/>
      <c r="K9" s="274"/>
      <c r="L9" s="12"/>
    </row>
    <row r="10" spans="2:12" ht="11.25" customHeight="1" x14ac:dyDescent="0.2">
      <c r="B10" s="11"/>
      <c r="C10" s="1"/>
      <c r="D10" s="5"/>
      <c r="E10" s="5"/>
      <c r="F10" s="5"/>
      <c r="G10" s="5"/>
      <c r="H10" s="5"/>
      <c r="I10" s="5"/>
      <c r="J10" s="5"/>
      <c r="K10" s="5"/>
      <c r="L10" s="12"/>
    </row>
    <row r="11" spans="2:12" ht="15" customHeight="1" x14ac:dyDescent="0.2">
      <c r="B11" s="11"/>
      <c r="C11" s="37" t="s">
        <v>35</v>
      </c>
      <c r="D11" s="33"/>
      <c r="E11" s="5" t="s">
        <v>36</v>
      </c>
      <c r="F11" s="39"/>
      <c r="G11" s="5" t="s">
        <v>38</v>
      </c>
      <c r="H11" s="39"/>
      <c r="I11" s="85" t="s">
        <v>60</v>
      </c>
      <c r="J11" s="39"/>
      <c r="K11" s="18" t="s">
        <v>54</v>
      </c>
      <c r="L11" s="12"/>
    </row>
    <row r="12" spans="2:12" ht="15" customHeight="1" x14ac:dyDescent="0.2">
      <c r="B12" s="11"/>
      <c r="C12" s="38" t="s">
        <v>18</v>
      </c>
      <c r="D12" s="34"/>
      <c r="E12" s="5" t="s">
        <v>37</v>
      </c>
      <c r="F12" s="37"/>
      <c r="G12" s="5" t="s">
        <v>37</v>
      </c>
      <c r="H12" s="37"/>
      <c r="I12" s="85" t="s">
        <v>61</v>
      </c>
      <c r="J12" s="37"/>
      <c r="K12" s="231" t="s">
        <v>149</v>
      </c>
      <c r="L12" s="12"/>
    </row>
    <row r="13" spans="2:12" ht="18" customHeight="1" x14ac:dyDescent="0.2">
      <c r="B13" s="11"/>
      <c r="C13" s="6"/>
      <c r="D13" s="34"/>
      <c r="E13" s="85" t="s">
        <v>104</v>
      </c>
      <c r="F13" s="49"/>
      <c r="G13" s="5" t="s">
        <v>2</v>
      </c>
      <c r="H13" s="49"/>
      <c r="I13" s="85" t="s">
        <v>58</v>
      </c>
      <c r="J13" s="49"/>
      <c r="K13" s="231" t="s">
        <v>155</v>
      </c>
      <c r="L13" s="12"/>
    </row>
    <row r="14" spans="2:12" ht="7.5" customHeight="1" x14ac:dyDescent="0.2">
      <c r="B14" s="11"/>
      <c r="C14" s="20"/>
      <c r="D14" s="35"/>
      <c r="E14" s="22"/>
      <c r="F14" s="22"/>
      <c r="G14" s="22"/>
      <c r="H14" s="22"/>
      <c r="I14" s="22"/>
      <c r="J14" s="22"/>
      <c r="K14" s="22"/>
      <c r="L14" s="12"/>
    </row>
    <row r="15" spans="2:12" ht="13.5" customHeight="1" x14ac:dyDescent="0.2">
      <c r="B15" s="11"/>
      <c r="C15" s="34"/>
      <c r="D15" s="34"/>
      <c r="E15" s="34"/>
      <c r="F15" s="34"/>
      <c r="G15" s="34"/>
      <c r="H15" s="34"/>
      <c r="I15" s="34"/>
      <c r="J15" s="34"/>
      <c r="K15" s="34"/>
      <c r="L15" s="12"/>
    </row>
    <row r="16" spans="2:12" ht="13.5" customHeight="1" x14ac:dyDescent="0.2">
      <c r="B16" s="11"/>
      <c r="C16" s="50">
        <f>Variables!A5</f>
        <v>43466</v>
      </c>
      <c r="D16" s="33"/>
      <c r="E16" s="229">
        <f>'DCR3'!E16</f>
        <v>668473905</v>
      </c>
      <c r="F16" s="239"/>
      <c r="G16" s="229">
        <f>'DCR3'!G16</f>
        <v>157960368</v>
      </c>
      <c r="H16" s="88"/>
      <c r="I16" s="229">
        <f>'DCR3'!I16</f>
        <v>14512887</v>
      </c>
      <c r="J16" s="88"/>
      <c r="K16" s="229">
        <f>'DCR3'!K16</f>
        <v>396094786</v>
      </c>
      <c r="L16" s="12"/>
    </row>
    <row r="17" spans="2:18" ht="13.5" customHeight="1" x14ac:dyDescent="0.2">
      <c r="B17" s="11"/>
      <c r="C17" s="1"/>
      <c r="D17" s="34"/>
      <c r="E17" s="89"/>
      <c r="F17" s="239"/>
      <c r="G17" s="89"/>
      <c r="H17" s="88"/>
      <c r="I17" s="89"/>
      <c r="J17" s="88"/>
      <c r="K17" s="89"/>
      <c r="L17" s="12"/>
    </row>
    <row r="18" spans="2:18" ht="13.5" customHeight="1" x14ac:dyDescent="0.2">
      <c r="B18" s="11"/>
      <c r="C18" s="50">
        <f>C16+31</f>
        <v>43497</v>
      </c>
      <c r="D18" s="1"/>
      <c r="E18" s="229">
        <f>'DCR3'!E18</f>
        <v>670927419</v>
      </c>
      <c r="F18" s="239"/>
      <c r="G18" s="229">
        <f>'DCR3'!G18</f>
        <v>157720453</v>
      </c>
      <c r="H18" s="88"/>
      <c r="I18" s="229">
        <f>'DCR3'!I18</f>
        <v>13737736</v>
      </c>
      <c r="J18" s="88"/>
      <c r="K18" s="229">
        <f>'DCR3'!K18</f>
        <v>380495964</v>
      </c>
      <c r="L18" s="12"/>
    </row>
    <row r="19" spans="2:18" ht="13.5" customHeight="1" x14ac:dyDescent="0.2">
      <c r="B19" s="11"/>
      <c r="C19" s="1"/>
      <c r="D19" s="34"/>
      <c r="E19" s="89"/>
      <c r="F19" s="239"/>
      <c r="G19" s="89"/>
      <c r="H19" s="88"/>
      <c r="I19" s="89"/>
      <c r="J19" s="88"/>
      <c r="K19" s="89"/>
      <c r="L19" s="12"/>
    </row>
    <row r="20" spans="2:18" ht="13.5" customHeight="1" x14ac:dyDescent="0.2">
      <c r="B20" s="11"/>
      <c r="C20" s="50">
        <f>C18+31</f>
        <v>43528</v>
      </c>
      <c r="D20" s="1"/>
      <c r="E20" s="229">
        <f>'DCR3'!E20</f>
        <v>567763494</v>
      </c>
      <c r="F20" s="239"/>
      <c r="G20" s="229">
        <f>'DCR3'!G20</f>
        <v>144873043</v>
      </c>
      <c r="H20" s="88"/>
      <c r="I20" s="229">
        <f>'DCR3'!I20</f>
        <v>12752294</v>
      </c>
      <c r="J20" s="88"/>
      <c r="K20" s="229">
        <f>'DCR3'!K20</f>
        <v>376953209</v>
      </c>
      <c r="L20" s="12"/>
    </row>
    <row r="21" spans="2:18" ht="13.5" customHeight="1" x14ac:dyDescent="0.2">
      <c r="B21" s="11"/>
      <c r="C21" s="1"/>
      <c r="D21" s="34"/>
      <c r="E21" s="89"/>
      <c r="F21" s="239"/>
      <c r="G21" s="89"/>
      <c r="H21" s="88"/>
      <c r="I21" s="89"/>
      <c r="J21" s="88"/>
      <c r="K21" s="89"/>
      <c r="L21" s="12"/>
    </row>
    <row r="22" spans="2:18" ht="13.5" customHeight="1" x14ac:dyDescent="0.2">
      <c r="B22" s="11"/>
      <c r="C22" s="50">
        <f>C20+31</f>
        <v>43559</v>
      </c>
      <c r="D22" s="1"/>
      <c r="E22" s="229">
        <f>'DCR3'!E22</f>
        <v>413063031</v>
      </c>
      <c r="F22" s="239"/>
      <c r="G22" s="229">
        <f>'DCR3'!G22</f>
        <v>124231119</v>
      </c>
      <c r="H22" s="88"/>
      <c r="I22" s="229">
        <f>'DCR3'!I22</f>
        <v>11251809</v>
      </c>
      <c r="J22" s="88"/>
      <c r="K22" s="229">
        <f>'DCR3'!K22</f>
        <v>371537008</v>
      </c>
      <c r="L22" s="12"/>
    </row>
    <row r="23" spans="2:18" ht="13.5" customHeight="1" x14ac:dyDescent="0.2">
      <c r="B23" s="11"/>
      <c r="C23" s="1"/>
      <c r="D23" s="34"/>
      <c r="E23" s="89"/>
      <c r="F23" s="240"/>
      <c r="G23" s="89"/>
      <c r="H23" s="90"/>
      <c r="I23" s="89"/>
      <c r="J23" s="90"/>
      <c r="K23" s="89"/>
      <c r="L23" s="12"/>
    </row>
    <row r="24" spans="2:18" ht="13.5" customHeight="1" x14ac:dyDescent="0.2">
      <c r="B24" s="11"/>
      <c r="C24" s="50">
        <f>C22+31</f>
        <v>43590</v>
      </c>
      <c r="D24" s="34"/>
      <c r="E24" s="229">
        <f>'DCR3'!E24</f>
        <v>340729390</v>
      </c>
      <c r="F24" s="240"/>
      <c r="G24" s="229">
        <f>'DCR3'!G24</f>
        <v>121225830</v>
      </c>
      <c r="H24" s="88"/>
      <c r="I24" s="229">
        <f>'DCR3'!I24</f>
        <v>10382429</v>
      </c>
      <c r="J24" s="88"/>
      <c r="K24" s="229">
        <f>'DCR3'!K24</f>
        <v>378743693</v>
      </c>
      <c r="L24" s="12"/>
    </row>
    <row r="25" spans="2:18" ht="13.5" customHeight="1" x14ac:dyDescent="0.2">
      <c r="B25" s="11"/>
      <c r="C25" s="1"/>
      <c r="D25" s="33"/>
      <c r="E25" s="89"/>
      <c r="F25" s="240"/>
      <c r="G25" s="89"/>
      <c r="H25" s="89"/>
      <c r="I25" s="89"/>
      <c r="J25" s="89"/>
      <c r="K25" s="89"/>
      <c r="L25" s="12"/>
    </row>
    <row r="26" spans="2:18" ht="13.5" customHeight="1" x14ac:dyDescent="0.2">
      <c r="B26" s="11"/>
      <c r="C26" s="50">
        <f>C24+31</f>
        <v>43621</v>
      </c>
      <c r="D26" s="33"/>
      <c r="E26" s="229">
        <f>'DCR3'!E26</f>
        <v>425135312</v>
      </c>
      <c r="F26" s="90"/>
      <c r="G26" s="229">
        <f>'DCR3'!G26</f>
        <v>142680985</v>
      </c>
      <c r="H26" s="88"/>
      <c r="I26" s="229">
        <f>'DCR3'!I26</f>
        <v>9940758</v>
      </c>
      <c r="J26" s="88"/>
      <c r="K26" s="229">
        <f>'DCR3'!K26</f>
        <v>417789854</v>
      </c>
      <c r="L26" s="12"/>
    </row>
    <row r="27" spans="2:18" ht="13.5" customHeight="1" x14ac:dyDescent="0.2">
      <c r="B27" s="11"/>
      <c r="C27" s="1"/>
      <c r="D27" s="33"/>
      <c r="E27" s="89"/>
      <c r="F27" s="90"/>
      <c r="G27" s="89"/>
      <c r="H27" s="89"/>
      <c r="I27" s="89"/>
      <c r="J27" s="89"/>
      <c r="K27" s="89"/>
      <c r="L27" s="12"/>
    </row>
    <row r="28" spans="2:18" ht="13.5" customHeight="1" x14ac:dyDescent="0.2">
      <c r="B28" s="11"/>
      <c r="C28" s="50">
        <f>C26+31</f>
        <v>43652</v>
      </c>
      <c r="D28" s="33"/>
      <c r="E28" s="229">
        <f>'DCR3'!E28</f>
        <v>524412782</v>
      </c>
      <c r="F28" s="90"/>
      <c r="G28" s="229">
        <f>'DCR3'!G28</f>
        <v>159373224</v>
      </c>
      <c r="H28" s="88"/>
      <c r="I28" s="229">
        <f>'DCR3'!I28</f>
        <v>8782146</v>
      </c>
      <c r="J28" s="88"/>
      <c r="K28" s="229">
        <f>'DCR3'!K28</f>
        <v>435467117</v>
      </c>
      <c r="L28" s="12"/>
    </row>
    <row r="29" spans="2:18" ht="13.5" customHeight="1" x14ac:dyDescent="0.2">
      <c r="B29" s="11"/>
      <c r="C29" s="1"/>
      <c r="D29" s="33"/>
      <c r="E29" s="229"/>
      <c r="F29" s="90"/>
      <c r="G29" s="229"/>
      <c r="H29" s="88"/>
      <c r="I29" s="229"/>
      <c r="J29" s="88"/>
      <c r="K29" s="229"/>
      <c r="L29" s="12"/>
      <c r="O29" s="249" t="s">
        <v>18</v>
      </c>
      <c r="P29" s="3" t="s">
        <v>141</v>
      </c>
    </row>
    <row r="30" spans="2:18" ht="13.5" customHeight="1" x14ac:dyDescent="0.2">
      <c r="B30" s="11"/>
      <c r="C30" s="50">
        <f>C28+31</f>
        <v>43683</v>
      </c>
      <c r="D30" s="33"/>
      <c r="E30" s="229">
        <f>'DCR3'!E30</f>
        <v>541273797</v>
      </c>
      <c r="F30" s="90"/>
      <c r="G30" s="229">
        <f>'DCR3'!G30</f>
        <v>163191888</v>
      </c>
      <c r="H30" s="88"/>
      <c r="I30" s="229">
        <f>'DCR3'!I30</f>
        <v>9873302</v>
      </c>
      <c r="J30" s="88"/>
      <c r="K30" s="229">
        <f>'DCR3'!K30</f>
        <v>447182099</v>
      </c>
      <c r="L30" s="12"/>
      <c r="N30" s="2" t="s">
        <v>139</v>
      </c>
      <c r="O30" s="258">
        <v>6565532</v>
      </c>
      <c r="P30" s="259">
        <v>5.5100000000000003E-2</v>
      </c>
      <c r="R30" s="93"/>
    </row>
    <row r="31" spans="2:18" ht="13.5" customHeight="1" x14ac:dyDescent="0.2">
      <c r="B31" s="11"/>
      <c r="C31" s="1"/>
      <c r="D31" s="33"/>
      <c r="E31" s="89"/>
      <c r="F31" s="89"/>
      <c r="G31" s="89"/>
      <c r="H31" s="89"/>
      <c r="I31" s="89"/>
      <c r="J31" s="89"/>
      <c r="K31" s="89"/>
      <c r="L31" s="12"/>
      <c r="N31" s="2" t="s">
        <v>1</v>
      </c>
      <c r="O31" s="258">
        <v>6987806</v>
      </c>
      <c r="P31" s="259">
        <v>6.5199999999999994E-2</v>
      </c>
      <c r="R31" s="93"/>
    </row>
    <row r="32" spans="2:18" ht="13.5" customHeight="1" x14ac:dyDescent="0.2">
      <c r="B32" s="11"/>
      <c r="C32" s="50">
        <f>C30+31</f>
        <v>43714</v>
      </c>
      <c r="D32" s="29"/>
      <c r="E32" s="229">
        <f>'DCR3'!E32</f>
        <v>493345705</v>
      </c>
      <c r="F32" s="91"/>
      <c r="G32" s="229">
        <f>'DCR3'!G32</f>
        <v>158856519</v>
      </c>
      <c r="H32" s="88"/>
      <c r="I32" s="229">
        <f>'DCR3'!I32</f>
        <v>12950116</v>
      </c>
      <c r="J32" s="88"/>
      <c r="K32" s="229">
        <f>'DCR3'!K32</f>
        <v>448694137</v>
      </c>
      <c r="L32" s="12"/>
      <c r="N32" s="250" t="s">
        <v>58</v>
      </c>
      <c r="O32" s="258">
        <v>3078695</v>
      </c>
      <c r="P32" s="259">
        <v>4.8300000000000003E-2</v>
      </c>
      <c r="R32" s="93"/>
    </row>
    <row r="33" spans="2:18" ht="13.5" customHeight="1" x14ac:dyDescent="0.2">
      <c r="B33" s="11"/>
      <c r="C33" s="1"/>
      <c r="D33" s="29"/>
      <c r="E33" s="89"/>
      <c r="F33" s="91"/>
      <c r="G33" s="89"/>
      <c r="H33" s="91"/>
      <c r="I33" s="89"/>
      <c r="J33" s="91"/>
      <c r="K33" s="89"/>
      <c r="L33" s="12"/>
      <c r="N33" s="250" t="s">
        <v>152</v>
      </c>
      <c r="O33" s="258">
        <v>19871615</v>
      </c>
      <c r="P33" s="259">
        <v>5.6800000000000003E-2</v>
      </c>
      <c r="R33" s="93"/>
    </row>
    <row r="34" spans="2:18" ht="13.5" customHeight="1" x14ac:dyDescent="0.2">
      <c r="B34" s="11"/>
      <c r="C34" s="50">
        <f>C32+31</f>
        <v>43745</v>
      </c>
      <c r="D34" s="29"/>
      <c r="E34" s="229">
        <f>'DCR3'!E34</f>
        <v>364959387</v>
      </c>
      <c r="F34" s="91"/>
      <c r="G34" s="229">
        <f>'DCR3'!G34</f>
        <v>134061937</v>
      </c>
      <c r="H34" s="88"/>
      <c r="I34" s="229">
        <f>'DCR3'!I34</f>
        <v>11050359</v>
      </c>
      <c r="J34" s="88"/>
      <c r="K34" s="229">
        <f>'DCR3'!K34</f>
        <v>392760718</v>
      </c>
      <c r="L34" s="12"/>
    </row>
    <row r="35" spans="2:18" ht="13.5" customHeight="1" x14ac:dyDescent="0.2">
      <c r="B35" s="11"/>
      <c r="C35" s="1"/>
      <c r="D35" s="33"/>
      <c r="E35" s="89"/>
      <c r="F35" s="89"/>
      <c r="G35" s="89"/>
      <c r="H35" s="89"/>
      <c r="I35" s="89"/>
      <c r="J35" s="89"/>
      <c r="K35" s="89"/>
      <c r="L35" s="12"/>
    </row>
    <row r="36" spans="2:18" ht="13.5" customHeight="1" x14ac:dyDescent="0.2">
      <c r="B36" s="11"/>
      <c r="C36" s="50">
        <f>C34+31</f>
        <v>43776</v>
      </c>
      <c r="D36" s="29"/>
      <c r="E36" s="229">
        <f>'DCR3'!E36</f>
        <v>378241657</v>
      </c>
      <c r="F36" s="91"/>
      <c r="G36" s="229">
        <f>'DCR3'!G36</f>
        <v>124771424</v>
      </c>
      <c r="H36" s="88"/>
      <c r="I36" s="229">
        <f>'DCR3'!I36</f>
        <v>10203664</v>
      </c>
      <c r="J36" s="88"/>
      <c r="K36" s="229">
        <f>'DCR3'!K36</f>
        <v>372188872</v>
      </c>
      <c r="L36" s="12"/>
    </row>
    <row r="37" spans="2:18" ht="13.5" customHeight="1" x14ac:dyDescent="0.2">
      <c r="B37" s="11"/>
      <c r="C37" s="1"/>
      <c r="D37" s="29"/>
      <c r="E37" s="89"/>
      <c r="F37" s="91"/>
      <c r="G37" s="89"/>
      <c r="H37" s="91"/>
      <c r="I37" s="89"/>
      <c r="J37" s="91"/>
      <c r="K37" s="89"/>
      <c r="L37" s="12"/>
    </row>
    <row r="38" spans="2:18" ht="13.5" customHeight="1" x14ac:dyDescent="0.2">
      <c r="B38" s="11"/>
      <c r="C38" s="50">
        <f>C36+31</f>
        <v>43807</v>
      </c>
      <c r="D38" s="29"/>
      <c r="E38" s="229">
        <f>'DCR3'!E38</f>
        <v>549673857</v>
      </c>
      <c r="F38" s="91"/>
      <c r="G38" s="229">
        <f>'DCR3'!G38</f>
        <v>142899253</v>
      </c>
      <c r="H38" s="88"/>
      <c r="I38" s="229">
        <f>'DCR3'!I38</f>
        <v>13659470</v>
      </c>
      <c r="J38" s="88"/>
      <c r="K38" s="229">
        <f>'DCR3'!K38</f>
        <v>385334455</v>
      </c>
      <c r="L38" s="12"/>
    </row>
    <row r="39" spans="2:18" ht="9.75" customHeight="1" x14ac:dyDescent="0.2">
      <c r="B39" s="11"/>
      <c r="C39" s="50"/>
      <c r="D39" s="29"/>
      <c r="E39" s="19"/>
      <c r="F39" s="54"/>
      <c r="G39" s="19"/>
      <c r="H39" s="54"/>
      <c r="I39" s="19"/>
      <c r="J39" s="54"/>
      <c r="K39" s="19"/>
      <c r="L39" s="12"/>
      <c r="N39" s="199"/>
    </row>
    <row r="40" spans="2:18" ht="9.75" customHeight="1" x14ac:dyDescent="0.2">
      <c r="B40" s="11"/>
      <c r="C40" s="51"/>
      <c r="D40" s="51"/>
      <c r="E40" s="55"/>
      <c r="F40" s="56"/>
      <c r="G40" s="55"/>
      <c r="H40" s="56"/>
      <c r="I40" s="55"/>
      <c r="J40" s="56"/>
      <c r="K40" s="55"/>
      <c r="L40" s="12"/>
      <c r="N40" s="207"/>
    </row>
    <row r="41" spans="2:18" ht="13.5" customHeight="1" x14ac:dyDescent="0.2">
      <c r="B41" s="11"/>
      <c r="C41" s="52" t="s">
        <v>17</v>
      </c>
      <c r="D41" s="52"/>
      <c r="E41" s="229">
        <f>SUM(E16:E38)</f>
        <v>5937999736</v>
      </c>
      <c r="F41" s="230"/>
      <c r="G41" s="229">
        <f>SUM(G16:G38)</f>
        <v>1731846043</v>
      </c>
      <c r="H41" s="229"/>
      <c r="I41" s="229">
        <f>SUM(I16:I38)</f>
        <v>139096970</v>
      </c>
      <c r="J41" s="230"/>
      <c r="K41" s="229">
        <f>SUM(K16:K38)</f>
        <v>4803241912</v>
      </c>
      <c r="L41" s="12"/>
      <c r="N41" s="262"/>
    </row>
    <row r="42" spans="2:18" ht="7.5" customHeight="1" x14ac:dyDescent="0.2">
      <c r="B42" s="11"/>
      <c r="C42" s="35"/>
      <c r="D42" s="35"/>
      <c r="E42" s="35"/>
      <c r="F42" s="35"/>
      <c r="G42" s="35"/>
      <c r="H42" s="35"/>
      <c r="I42" s="35"/>
      <c r="J42" s="35"/>
      <c r="K42" s="35"/>
      <c r="L42" s="12"/>
      <c r="N42" s="207"/>
    </row>
    <row r="43" spans="2:18" ht="13.5" customHeight="1" x14ac:dyDescent="0.2">
      <c r="B43" s="11"/>
      <c r="C43" s="30"/>
      <c r="D43" s="36"/>
      <c r="E43" s="36"/>
      <c r="F43" s="36"/>
      <c r="G43" s="36"/>
      <c r="H43" s="36"/>
      <c r="I43" s="36"/>
      <c r="J43" s="36"/>
      <c r="K43" s="36"/>
      <c r="L43" s="12"/>
    </row>
    <row r="44" spans="2:18" ht="13.5" customHeight="1" x14ac:dyDescent="0.2">
      <c r="B44" s="11"/>
      <c r="C44" s="36" t="s">
        <v>46</v>
      </c>
      <c r="D44" s="36"/>
      <c r="E44" s="197">
        <f>O30</f>
        <v>6565532</v>
      </c>
      <c r="F44" s="197"/>
      <c r="G44" s="197">
        <f>O31</f>
        <v>6987806</v>
      </c>
      <c r="H44" s="86"/>
      <c r="I44" s="197">
        <f>O32</f>
        <v>3078695</v>
      </c>
      <c r="J44" s="197"/>
      <c r="K44" s="197">
        <f>O33</f>
        <v>19871615</v>
      </c>
      <c r="L44" s="12"/>
      <c r="N44" s="262"/>
    </row>
    <row r="45" spans="2:18" ht="13.5" customHeight="1" x14ac:dyDescent="0.2">
      <c r="B45" s="11"/>
      <c r="C45" s="34"/>
      <c r="D45" s="34"/>
      <c r="E45" s="34"/>
      <c r="F45" s="34"/>
      <c r="G45" s="34"/>
      <c r="H45" s="34"/>
      <c r="I45" s="34"/>
      <c r="J45" s="34"/>
      <c r="K45" s="34"/>
      <c r="L45" s="12"/>
      <c r="N45" s="262"/>
    </row>
    <row r="46" spans="2:18" ht="13.5" customHeight="1" x14ac:dyDescent="0.2">
      <c r="B46" s="11"/>
      <c r="C46" s="34" t="s">
        <v>47</v>
      </c>
      <c r="D46" s="34"/>
      <c r="E46" s="198">
        <f>P30</f>
        <v>5.5100000000000003E-2</v>
      </c>
      <c r="F46" s="198"/>
      <c r="G46" s="198">
        <f>P31</f>
        <v>6.5199999999999994E-2</v>
      </c>
      <c r="H46" s="198"/>
      <c r="I46" s="198">
        <f>P32</f>
        <v>4.8300000000000003E-2</v>
      </c>
      <c r="J46" s="198"/>
      <c r="K46" s="198">
        <f>P33</f>
        <v>5.6800000000000003E-2</v>
      </c>
      <c r="L46" s="12"/>
      <c r="N46" s="262"/>
    </row>
    <row r="47" spans="2:18" ht="13.5" customHeight="1" x14ac:dyDescent="0.2">
      <c r="B47" s="11"/>
      <c r="C47" s="34"/>
      <c r="D47" s="34"/>
      <c r="E47" s="34"/>
      <c r="F47" s="34"/>
      <c r="G47" s="34"/>
      <c r="H47" s="34"/>
      <c r="I47" s="34"/>
      <c r="J47" s="34"/>
      <c r="K47" s="34"/>
      <c r="L47" s="12"/>
    </row>
    <row r="48" spans="2:18" ht="13.5" customHeight="1" x14ac:dyDescent="0.2">
      <c r="B48" s="11"/>
      <c r="C48" s="34" t="s">
        <v>48</v>
      </c>
      <c r="D48" s="34"/>
      <c r="E48" s="58">
        <f>ROUND(E44*E46,2)</f>
        <v>361760.81</v>
      </c>
      <c r="F48" s="58"/>
      <c r="G48" s="58">
        <f>ROUND(G44*G46,2)</f>
        <v>455604.95</v>
      </c>
      <c r="H48" s="58"/>
      <c r="I48" s="58">
        <f>ROUND(I44*I46,2)</f>
        <v>148700.97</v>
      </c>
      <c r="J48" s="58"/>
      <c r="K48" s="58">
        <f>ROUND(K44*K46,2)</f>
        <v>1128707.73</v>
      </c>
      <c r="L48" s="12"/>
    </row>
    <row r="49" spans="2:15" ht="13.5" customHeight="1" x14ac:dyDescent="0.2">
      <c r="B49" s="11"/>
      <c r="C49" s="34"/>
      <c r="D49" s="34"/>
      <c r="E49" s="34"/>
      <c r="F49" s="34"/>
      <c r="G49" s="34"/>
      <c r="H49" s="34"/>
      <c r="I49" s="34"/>
      <c r="J49" s="34"/>
      <c r="K49" s="34"/>
      <c r="L49" s="12"/>
      <c r="O49" s="93"/>
    </row>
    <row r="50" spans="2:15" ht="13.5" customHeight="1" x14ac:dyDescent="0.2">
      <c r="B50" s="11"/>
      <c r="C50" s="59"/>
      <c r="D50" s="59"/>
      <c r="E50" s="59"/>
      <c r="F50" s="59"/>
      <c r="G50" s="59"/>
      <c r="H50" s="59"/>
      <c r="I50" s="59"/>
      <c r="J50" s="59"/>
      <c r="K50" s="59"/>
      <c r="L50" s="12"/>
      <c r="O50" s="93"/>
    </row>
    <row r="51" spans="2:15" ht="13.5" customHeight="1" x14ac:dyDescent="0.2">
      <c r="B51" s="11"/>
      <c r="C51" s="4" t="s">
        <v>98</v>
      </c>
      <c r="D51" s="4"/>
      <c r="E51" s="57">
        <f>E48/E41*100</f>
        <v>6.0923008771248616E-3</v>
      </c>
      <c r="F51" s="57"/>
      <c r="G51" s="57">
        <f>G48/G41*100</f>
        <v>2.6307474145379331E-2</v>
      </c>
      <c r="H51" s="57"/>
      <c r="I51" s="57">
        <f>I48/I41*100</f>
        <v>0.10690453573503433</v>
      </c>
      <c r="J51" s="57"/>
      <c r="K51" s="57">
        <f>K48/K41*100</f>
        <v>2.349887327515475E-2</v>
      </c>
      <c r="L51" s="12"/>
      <c r="O51" s="93"/>
    </row>
    <row r="52" spans="2:15" ht="13.5" customHeight="1" x14ac:dyDescent="0.2">
      <c r="B52" s="11"/>
      <c r="C52" s="4"/>
      <c r="D52" s="4"/>
      <c r="E52" s="4"/>
      <c r="F52" s="4"/>
      <c r="G52" s="4"/>
      <c r="H52" s="4"/>
      <c r="I52" s="4"/>
      <c r="J52" s="4"/>
      <c r="K52" s="4"/>
      <c r="L52" s="12"/>
      <c r="O52" s="93"/>
    </row>
    <row r="53" spans="2:15" ht="13.5" customHeight="1" x14ac:dyDescent="0.2">
      <c r="B53" s="11"/>
      <c r="C53" s="4"/>
      <c r="D53" s="4"/>
      <c r="E53" s="4"/>
      <c r="F53" s="4"/>
      <c r="G53" s="4"/>
      <c r="H53" s="4"/>
      <c r="I53" s="4"/>
      <c r="J53" s="4"/>
      <c r="K53" s="4"/>
      <c r="L53" s="12"/>
    </row>
    <row r="54" spans="2:15" ht="13.5" customHeight="1" x14ac:dyDescent="0.2">
      <c r="B54" s="11"/>
      <c r="C54" s="4"/>
      <c r="D54" s="4"/>
      <c r="E54" s="4"/>
      <c r="F54" s="4"/>
      <c r="G54" s="4"/>
      <c r="H54" s="4"/>
      <c r="I54" s="4"/>
      <c r="J54" s="4"/>
      <c r="K54" s="4"/>
      <c r="L54" s="12"/>
    </row>
    <row r="55" spans="2:15" ht="9.75" customHeight="1" thickBot="1" x14ac:dyDescent="0.25">
      <c r="B55" s="14"/>
      <c r="C55" s="15"/>
      <c r="D55" s="15"/>
      <c r="E55" s="15"/>
      <c r="F55" s="15"/>
      <c r="G55" s="15"/>
      <c r="H55" s="15"/>
      <c r="I55" s="15"/>
      <c r="J55" s="15"/>
      <c r="K55" s="15"/>
      <c r="L55" s="17"/>
    </row>
    <row r="58" spans="2:15" x14ac:dyDescent="0.2">
      <c r="E58" s="208"/>
      <c r="F58" s="209"/>
      <c r="G58" s="208"/>
      <c r="H58" s="209"/>
      <c r="I58" s="208"/>
      <c r="J58" s="209"/>
      <c r="K58" s="208"/>
    </row>
    <row r="59" spans="2:15" x14ac:dyDescent="0.2">
      <c r="E59" s="93"/>
      <c r="F59" s="96"/>
      <c r="G59" s="93"/>
      <c r="H59" s="93"/>
      <c r="I59" s="93"/>
      <c r="J59" s="93"/>
      <c r="K59" s="93"/>
    </row>
    <row r="60" spans="2:15" x14ac:dyDescent="0.2">
      <c r="E60" s="93"/>
      <c r="G60" s="96"/>
      <c r="H60" s="96"/>
      <c r="I60" s="96"/>
      <c r="J60" s="96"/>
      <c r="K60" s="96"/>
    </row>
    <row r="61" spans="2:15" x14ac:dyDescent="0.2">
      <c r="E61" s="94"/>
      <c r="G61" s="94"/>
      <c r="H61" s="94"/>
      <c r="I61" s="94"/>
      <c r="J61" s="94"/>
      <c r="K61" s="94"/>
    </row>
    <row r="62" spans="2:15" x14ac:dyDescent="0.2">
      <c r="E62" s="93"/>
    </row>
    <row r="63" spans="2:15" x14ac:dyDescent="0.2">
      <c r="E63"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7" style="2" customWidth="1"/>
    <col min="4" max="4" width="19.28515625" style="2" customWidth="1"/>
    <col min="5" max="5" width="15.7109375" style="2" customWidth="1"/>
    <col min="6" max="6" width="15.5703125" style="2" customWidth="1"/>
    <col min="7" max="7" width="24.28515625" style="2" customWidth="1"/>
    <col min="8" max="8" width="7.140625" style="2" customWidth="1"/>
    <col min="9" max="9" width="15.8554687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53</v>
      </c>
      <c r="D3" s="4"/>
      <c r="E3" s="4"/>
      <c r="F3" s="4"/>
      <c r="G3" s="4"/>
      <c r="H3" s="4"/>
      <c r="I3" s="4"/>
      <c r="J3" s="5"/>
      <c r="K3" s="12"/>
    </row>
    <row r="4" spans="2:11" ht="15" customHeight="1" x14ac:dyDescent="0.2">
      <c r="B4" s="11"/>
      <c r="C4" s="4" t="s">
        <v>51</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56</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24</v>
      </c>
      <c r="G11" s="5"/>
      <c r="H11" s="5"/>
      <c r="I11" s="18" t="s">
        <v>24</v>
      </c>
      <c r="J11" s="1"/>
      <c r="K11" s="12"/>
    </row>
    <row r="12" spans="2:11" ht="15" customHeight="1" x14ac:dyDescent="0.2">
      <c r="B12" s="11"/>
      <c r="C12" s="1"/>
      <c r="D12" s="4"/>
      <c r="E12" s="5"/>
      <c r="F12" s="5" t="s">
        <v>10</v>
      </c>
      <c r="G12" s="278" t="s">
        <v>26</v>
      </c>
      <c r="H12" s="278"/>
      <c r="I12" s="5" t="s">
        <v>10</v>
      </c>
      <c r="J12" s="5"/>
      <c r="K12" s="12"/>
    </row>
    <row r="13" spans="2:11" ht="18" customHeight="1" x14ac:dyDescent="0.2">
      <c r="B13" s="11"/>
      <c r="C13" s="6"/>
      <c r="D13" s="4"/>
      <c r="E13" s="5"/>
      <c r="F13" s="5" t="s">
        <v>25</v>
      </c>
      <c r="G13" s="278" t="s">
        <v>27</v>
      </c>
      <c r="H13" s="278"/>
      <c r="I13" s="5" t="s">
        <v>49</v>
      </c>
      <c r="J13" s="5"/>
      <c r="K13" s="12"/>
    </row>
    <row r="14" spans="2:11" ht="7.5" customHeight="1" x14ac:dyDescent="0.2">
      <c r="B14" s="11"/>
      <c r="C14" s="20"/>
      <c r="D14" s="21"/>
      <c r="E14" s="22"/>
      <c r="F14" s="22"/>
      <c r="G14" s="22"/>
      <c r="H14" s="22"/>
      <c r="I14" s="22"/>
      <c r="J14" s="22"/>
      <c r="K14" s="12"/>
    </row>
    <row r="15" spans="2:11" ht="15" customHeight="1" x14ac:dyDescent="0.2">
      <c r="B15" s="11"/>
      <c r="C15" s="4"/>
      <c r="D15" s="4"/>
      <c r="E15" s="4"/>
      <c r="F15" s="4"/>
      <c r="G15" s="4"/>
      <c r="H15" s="4"/>
      <c r="I15" s="4"/>
      <c r="J15" s="5"/>
      <c r="K15" s="12"/>
    </row>
    <row r="16" spans="2:11" ht="38.25" x14ac:dyDescent="0.2">
      <c r="B16" s="11"/>
      <c r="C16" s="216"/>
      <c r="D16" s="216" t="s">
        <v>138</v>
      </c>
      <c r="E16" s="23"/>
      <c r="F16" s="92">
        <f>DSMI2!E44</f>
        <v>0</v>
      </c>
      <c r="G16" s="238">
        <f>DSMI2!E41</f>
        <v>5937999736</v>
      </c>
      <c r="H16" s="27" t="s">
        <v>18</v>
      </c>
      <c r="I16" s="23">
        <f>F16*100/G16</f>
        <v>0</v>
      </c>
      <c r="J16" s="5" t="s">
        <v>4</v>
      </c>
      <c r="K16" s="12"/>
    </row>
    <row r="17" spans="2:11" ht="15" customHeight="1" x14ac:dyDescent="0.2">
      <c r="B17" s="11"/>
      <c r="C17" s="4"/>
      <c r="D17" s="4"/>
      <c r="E17" s="23"/>
      <c r="F17" s="92"/>
      <c r="G17" s="238"/>
      <c r="H17" s="27"/>
      <c r="I17" s="23"/>
      <c r="J17" s="5"/>
      <c r="K17" s="12"/>
    </row>
    <row r="18" spans="2:11" ht="15" customHeight="1" x14ac:dyDescent="0.2">
      <c r="B18" s="11"/>
      <c r="C18" s="4"/>
      <c r="D18" s="4" t="s">
        <v>2</v>
      </c>
      <c r="E18" s="23"/>
      <c r="F18" s="92">
        <f>DSMI2!G44</f>
        <v>0</v>
      </c>
      <c r="G18" s="238">
        <f>DSMI2!G41</f>
        <v>1731846043</v>
      </c>
      <c r="H18" s="27" t="s">
        <v>18</v>
      </c>
      <c r="I18" s="23">
        <f>F18*100/G18</f>
        <v>0</v>
      </c>
      <c r="J18" s="5" t="s">
        <v>4</v>
      </c>
      <c r="K18" s="12"/>
    </row>
    <row r="19" spans="2:11" ht="15" customHeight="1" x14ac:dyDescent="0.2">
      <c r="B19" s="11"/>
      <c r="C19" s="4"/>
      <c r="D19" s="4"/>
      <c r="E19" s="23"/>
      <c r="F19" s="92"/>
      <c r="G19" s="238"/>
      <c r="H19" s="27"/>
      <c r="I19" s="23"/>
      <c r="J19" s="5"/>
      <c r="K19" s="12"/>
    </row>
    <row r="20" spans="2:11" ht="15" customHeight="1" x14ac:dyDescent="0.2">
      <c r="B20" s="11"/>
      <c r="C20" s="219"/>
      <c r="D20" s="13" t="s">
        <v>58</v>
      </c>
      <c r="E20" s="23"/>
      <c r="F20" s="92">
        <f>DSMI2!I44</f>
        <v>0</v>
      </c>
      <c r="G20" s="238">
        <f>DSMI2!I41</f>
        <v>139096970</v>
      </c>
      <c r="H20" s="27" t="s">
        <v>18</v>
      </c>
      <c r="I20" s="23">
        <f>F20*100/G20</f>
        <v>0</v>
      </c>
      <c r="J20" s="5" t="s">
        <v>4</v>
      </c>
      <c r="K20" s="12"/>
    </row>
    <row r="21" spans="2:11" ht="15" customHeight="1" x14ac:dyDescent="0.2">
      <c r="B21" s="11"/>
      <c r="C21" s="4"/>
      <c r="D21" s="4"/>
      <c r="E21" s="23"/>
      <c r="F21" s="92"/>
      <c r="G21" s="238"/>
      <c r="H21" s="27"/>
      <c r="I21" s="23"/>
      <c r="J21" s="5"/>
      <c r="K21" s="12"/>
    </row>
    <row r="22" spans="2:11" ht="38.25" x14ac:dyDescent="0.2">
      <c r="B22" s="11"/>
      <c r="C22" s="216"/>
      <c r="D22" s="216" t="s">
        <v>158</v>
      </c>
      <c r="E22" s="23"/>
      <c r="F22" s="92">
        <f>DSMI2!K44</f>
        <v>0</v>
      </c>
      <c r="G22" s="238">
        <f>DSMI2!K41</f>
        <v>4803241912</v>
      </c>
      <c r="H22" s="27" t="s">
        <v>18</v>
      </c>
      <c r="I22" s="23">
        <f>F22*100/G22</f>
        <v>0</v>
      </c>
      <c r="J22" s="5" t="s">
        <v>4</v>
      </c>
      <c r="K22" s="12"/>
    </row>
    <row r="23" spans="2:11" ht="15" customHeight="1" x14ac:dyDescent="0.2">
      <c r="B23" s="11"/>
      <c r="C23" s="4"/>
      <c r="D23" s="4"/>
      <c r="E23" s="23"/>
      <c r="F23" s="31"/>
      <c r="G23" s="28"/>
      <c r="H23" s="27"/>
      <c r="I23" s="23"/>
      <c r="J23" s="5"/>
      <c r="K23" s="12"/>
    </row>
    <row r="24" spans="2:11" ht="15" customHeight="1" x14ac:dyDescent="0.2">
      <c r="B24" s="11"/>
      <c r="C24" s="4"/>
      <c r="D24" s="4"/>
      <c r="E24" s="23"/>
      <c r="F24" s="31"/>
      <c r="G24" s="28"/>
      <c r="H24" s="27"/>
      <c r="I24" s="23"/>
      <c r="J24" s="5"/>
      <c r="K24" s="12"/>
    </row>
    <row r="25" spans="2:11" ht="15" customHeight="1" x14ac:dyDescent="0.2">
      <c r="B25" s="11"/>
      <c r="C25" s="4"/>
      <c r="D25" s="4"/>
      <c r="E25" s="4"/>
      <c r="F25" s="31"/>
      <c r="G25" s="4"/>
      <c r="H25" s="4"/>
      <c r="I25" s="4"/>
      <c r="J25" s="5"/>
      <c r="K25" s="12"/>
    </row>
    <row r="26" spans="2:11" ht="7.5" customHeight="1" x14ac:dyDescent="0.2">
      <c r="B26" s="11"/>
      <c r="C26" s="4"/>
      <c r="D26" s="4"/>
      <c r="E26" s="4"/>
      <c r="F26" s="31"/>
      <c r="G26" s="4"/>
      <c r="H26" s="4"/>
      <c r="I26" s="4"/>
      <c r="J26" s="5"/>
      <c r="K26" s="12"/>
    </row>
    <row r="27" spans="2:11" ht="22.5" customHeight="1" x14ac:dyDescent="0.2">
      <c r="B27" s="11"/>
      <c r="C27" s="1" t="s">
        <v>99</v>
      </c>
      <c r="D27" s="1"/>
      <c r="E27" s="1"/>
      <c r="F27" s="32">
        <f>SUM(F16:F26)</f>
        <v>0</v>
      </c>
      <c r="G27" s="1"/>
      <c r="H27" s="1"/>
      <c r="I27" s="1"/>
      <c r="J27" s="18"/>
      <c r="K27" s="12"/>
    </row>
    <row r="28" spans="2:11" ht="15" customHeight="1" x14ac:dyDescent="0.2">
      <c r="B28" s="11"/>
      <c r="C28" s="1"/>
      <c r="D28" s="1"/>
      <c r="E28" s="1"/>
      <c r="F28" s="1"/>
      <c r="G28" s="1"/>
      <c r="H28" s="1"/>
      <c r="I28" s="1"/>
      <c r="J28" s="18"/>
      <c r="K28" s="12"/>
    </row>
    <row r="29" spans="2:11" ht="18.75" customHeight="1" x14ac:dyDescent="0.2">
      <c r="B29" s="11"/>
      <c r="C29" s="1"/>
      <c r="D29" s="1"/>
      <c r="E29" s="1"/>
      <c r="F29" s="1"/>
      <c r="G29" s="1"/>
      <c r="H29" s="1"/>
      <c r="I29" s="1"/>
      <c r="J29" s="18"/>
      <c r="K29" s="12"/>
    </row>
    <row r="30" spans="2:11" ht="17.2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1"/>
      <c r="D32" s="1"/>
      <c r="E32" s="1"/>
      <c r="F32" s="1"/>
      <c r="G32" s="1"/>
      <c r="H32" s="1"/>
      <c r="I32" s="1"/>
      <c r="J32" s="18"/>
      <c r="K32" s="12"/>
    </row>
    <row r="33" spans="2:11" ht="15" customHeight="1" x14ac:dyDescent="0.2">
      <c r="B33" s="11"/>
      <c r="C33" s="1"/>
      <c r="D33" s="1"/>
      <c r="E33" s="87"/>
      <c r="F33" s="1"/>
      <c r="G33" s="1"/>
      <c r="H33" s="1"/>
      <c r="I33" s="1"/>
      <c r="J33" s="18"/>
      <c r="K33" s="12"/>
    </row>
    <row r="34" spans="2:11" ht="15" customHeight="1" x14ac:dyDescent="0.2">
      <c r="B34" s="11"/>
      <c r="C34" s="284" t="s">
        <v>129</v>
      </c>
      <c r="D34" s="280"/>
      <c r="E34" s="280"/>
      <c r="F34" s="280"/>
      <c r="G34" s="280"/>
      <c r="H34" s="280"/>
      <c r="I34" s="280"/>
      <c r="J34" s="280"/>
      <c r="K34" s="12"/>
    </row>
    <row r="35" spans="2:11" ht="12.75" customHeight="1" x14ac:dyDescent="0.2">
      <c r="B35" s="11"/>
      <c r="C35" s="280"/>
      <c r="D35" s="280"/>
      <c r="E35" s="280"/>
      <c r="F35" s="280"/>
      <c r="G35" s="280"/>
      <c r="H35" s="280"/>
      <c r="I35" s="280"/>
      <c r="J35" s="280"/>
      <c r="K35" s="12"/>
    </row>
    <row r="36" spans="2:11" ht="12.75" customHeight="1" x14ac:dyDescent="0.2">
      <c r="B36" s="11"/>
      <c r="C36" s="280"/>
      <c r="D36" s="280"/>
      <c r="E36" s="280"/>
      <c r="F36" s="280"/>
      <c r="G36" s="280"/>
      <c r="H36" s="280"/>
      <c r="I36" s="280"/>
      <c r="J36" s="280"/>
      <c r="K36" s="12"/>
    </row>
    <row r="37" spans="2:11" ht="15" customHeight="1" x14ac:dyDescent="0.2">
      <c r="B37" s="11"/>
      <c r="C37" s="1"/>
      <c r="D37" s="1"/>
      <c r="E37" s="1"/>
      <c r="F37" s="1"/>
      <c r="G37" s="1"/>
      <c r="H37" s="1"/>
      <c r="I37" s="1"/>
      <c r="J37" s="18"/>
      <c r="K37" s="12"/>
    </row>
    <row r="38" spans="2:11" ht="15" customHeight="1" x14ac:dyDescent="0.2">
      <c r="B38" s="11"/>
      <c r="C38" s="285"/>
      <c r="D38" s="286"/>
      <c r="E38" s="286"/>
      <c r="F38" s="286"/>
      <c r="G38" s="286"/>
      <c r="H38" s="286"/>
      <c r="I38" s="286"/>
      <c r="J38" s="286"/>
      <c r="K38" s="12"/>
    </row>
    <row r="39" spans="2:11" ht="15" customHeight="1" x14ac:dyDescent="0.2">
      <c r="B39" s="11"/>
      <c r="C39" s="286"/>
      <c r="D39" s="286"/>
      <c r="E39" s="286"/>
      <c r="F39" s="286"/>
      <c r="G39" s="286"/>
      <c r="H39" s="286"/>
      <c r="I39" s="286"/>
      <c r="J39" s="286"/>
      <c r="K39" s="12"/>
    </row>
    <row r="40" spans="2:11" ht="15" customHeight="1" x14ac:dyDescent="0.2">
      <c r="B40" s="11"/>
      <c r="C40" s="286"/>
      <c r="D40" s="286"/>
      <c r="E40" s="286"/>
      <c r="F40" s="286"/>
      <c r="G40" s="286"/>
      <c r="H40" s="286"/>
      <c r="I40" s="286"/>
      <c r="J40" s="286"/>
      <c r="K40" s="12"/>
    </row>
    <row r="41" spans="2:11" ht="15" customHeight="1" x14ac:dyDescent="0.2">
      <c r="B41" s="11"/>
      <c r="C41" s="286"/>
      <c r="D41" s="286"/>
      <c r="E41" s="286"/>
      <c r="F41" s="286"/>
      <c r="G41" s="286"/>
      <c r="H41" s="286"/>
      <c r="I41" s="286"/>
      <c r="J41" s="286"/>
      <c r="K41" s="12"/>
    </row>
    <row r="42" spans="2:11" ht="15" customHeight="1" x14ac:dyDescent="0.2">
      <c r="B42" s="11"/>
      <c r="C42" s="276"/>
      <c r="D42" s="277"/>
      <c r="E42" s="277"/>
      <c r="F42" s="277"/>
      <c r="G42" s="277"/>
      <c r="H42" s="277"/>
      <c r="I42" s="277"/>
      <c r="J42" s="277"/>
      <c r="K42" s="12"/>
    </row>
    <row r="43" spans="2:11" ht="15" customHeight="1" x14ac:dyDescent="0.2">
      <c r="B43" s="11"/>
      <c r="C43" s="277"/>
      <c r="D43" s="277"/>
      <c r="E43" s="277"/>
      <c r="F43" s="277"/>
      <c r="G43" s="277"/>
      <c r="H43" s="277"/>
      <c r="I43" s="277"/>
      <c r="J43" s="277"/>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2017</Year>
    <Review_x0020_Case_x0020_Doc_x0020_Types xmlns="65bfb563-8fe2-4d34-a09f-38a217d8feea">02 - 1st Data Request</Review_x0020_Case_x0020_Doc_x0020_Types>
    <Case_x0020__x0023_ xmlns="f789fa03-9022-4931-acb2-79f11ac92edf" xsi:nil="true"/>
    <Data_x0020_Request_x0020_Party xmlns="f789fa03-9022-4931-acb2-79f11ac92edf">Public Service Commission</Data_x0020_Request_x0020_Party>
    <Status_x0020__x0028_Internal_x0020_Use_x0020_Only_x0029_ xmlns="2ad705b9-adad-42ba-803b-2580de5ca47a"/>
    <Company xmlns="65bfb563-8fe2-4d34-a09f-38a217d8feea">
      <Value>KU</Value>
    </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72F13F14EA944896F40FB3D1D5F6BD" ma:contentTypeVersion="22" ma:contentTypeDescription="Create a new document." ma:contentTypeScope="" ma:versionID="fd671041f1311418e7879a55e17d1b0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fc86b71c30a519915ec005a155969d9"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minOccurs="0"/>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nillable="true" ma:displayName="Year" ma:default="2017" ma:format="Dropdown" ma:internalName="Year">
      <xsd:simpleType>
        <xsd:restriction base="dms:Choice">
          <xsd:enumeration value="2017"/>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1 - Application and Testimony"/>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Lawson, Greg"/>
          <xsd:enumeration value="Keels, Lisa"/>
          <xsd:enumeration value="Conroy, Robert"/>
          <xsd:enumeration value="Lovekamp, Rick"/>
          <xsd:enumeration value="2018 DSM Budget Filing"/>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E904B-462B-4CB2-9B77-BEE5B7D2A641}">
  <ds:schemaRefs>
    <ds:schemaRef ds:uri="65bfb563-8fe2-4d34-a09f-38a217d8feea"/>
    <ds:schemaRef ds:uri="http://purl.org/dc/elements/1.1/"/>
    <ds:schemaRef ds:uri="http://schemas.microsoft.com/office/2006/documentManagement/types"/>
    <ds:schemaRef ds:uri="http://schemas.microsoft.com/office/2006/metadata/properties"/>
    <ds:schemaRef ds:uri="http://purl.org/dc/terms/"/>
    <ds:schemaRef ds:uri="f789fa03-9022-4931-acb2-79f11ac92edf"/>
    <ds:schemaRef ds:uri="http://purl.org/dc/dcmitype/"/>
    <ds:schemaRef ds:uri="2ad705b9-adad-42ba-803b-2580de5ca47a"/>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19A2B77-BF76-426B-BDD8-4CA4BD42672F}">
  <ds:schemaRefs>
    <ds:schemaRef ds:uri="http://schemas.microsoft.com/sharepoint/v3/contenttype/forms"/>
  </ds:schemaRefs>
</ds:datastoreItem>
</file>

<file path=customXml/itemProps3.xml><?xml version="1.0" encoding="utf-8"?>
<ds:datastoreItem xmlns:ds="http://schemas.openxmlformats.org/officeDocument/2006/customXml" ds:itemID="{E0CEC3BB-3921-4CAA-9168-CA35B83828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E026212</dc:creator>
  <cp:lastModifiedBy>Lawson, Gregory (LG&amp;E Center)</cp:lastModifiedBy>
  <cp:lastPrinted>2016-11-18T20:01:02Z</cp:lastPrinted>
  <dcterms:created xsi:type="dcterms:W3CDTF">2009-01-28T19:21:21Z</dcterms:created>
  <dcterms:modified xsi:type="dcterms:W3CDTF">2018-02-06T16:08:26Z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0x0101009E72F13F14EA944896F40FB3D1D5F6BD</vt:lpwstr>
  </property>
</Properties>
</file>