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10080" tabRatio="465"/>
  </bookViews>
  <sheets>
    <sheet name="Depr Schedule" sheetId="3" r:id="rId1"/>
  </sheets>
  <definedNames>
    <definedName name="_xlnm.Print_Titles" localSheetId="0">'Depr Schedule'!$1:$7</definedName>
    <definedName name="Print_Titles_MI" localSheetId="0">'Depr Schedule'!$1:$7</definedName>
  </definedNames>
  <calcPr calcId="145621"/>
</workbook>
</file>

<file path=xl/calcChain.xml><?xml version="1.0" encoding="utf-8"?>
<calcChain xmlns="http://schemas.openxmlformats.org/spreadsheetml/2006/main">
  <c r="BG382" i="3" l="1"/>
  <c r="BG350" i="3"/>
  <c r="BC397" i="3" l="1"/>
  <c r="BG376" i="3" l="1"/>
  <c r="BG273" i="3"/>
  <c r="BG395" i="3" l="1"/>
  <c r="BG394" i="3"/>
  <c r="BG393" i="3"/>
  <c r="BG392" i="3"/>
  <c r="BG391" i="3"/>
  <c r="BG390" i="3"/>
  <c r="BG388" i="3"/>
  <c r="BG387" i="3"/>
  <c r="BG386" i="3"/>
  <c r="BG384" i="3"/>
  <c r="BG379" i="3"/>
  <c r="BG369" i="3"/>
  <c r="BG368" i="3"/>
  <c r="BG351" i="3"/>
  <c r="BG337" i="3"/>
  <c r="BG332" i="3"/>
  <c r="BG330" i="3"/>
  <c r="BG300" i="3"/>
  <c r="BG233" i="3"/>
  <c r="BG196" i="3"/>
  <c r="BG201" i="3"/>
  <c r="BG343" i="3" l="1"/>
  <c r="BG342" i="3"/>
  <c r="BG333" i="3"/>
  <c r="BG334" i="3"/>
  <c r="BG324" i="3"/>
  <c r="BG321" i="3"/>
  <c r="BG318" i="3"/>
  <c r="BG317" i="3"/>
  <c r="BG316" i="3"/>
  <c r="BG312" i="3"/>
  <c r="BG311" i="3"/>
  <c r="BG298" i="3"/>
  <c r="BG296" i="3"/>
  <c r="BG305" i="3"/>
  <c r="BG304" i="3"/>
  <c r="BG299" i="3"/>
  <c r="BG297" i="3"/>
  <c r="BG289" i="3"/>
  <c r="BG288" i="3"/>
  <c r="BG262" i="3"/>
  <c r="BG249" i="3"/>
  <c r="BG229" i="3"/>
  <c r="BG356" i="3"/>
  <c r="BG357" i="3"/>
  <c r="BG358" i="3"/>
  <c r="BG360" i="3"/>
  <c r="BG361" i="3"/>
  <c r="BG362" i="3"/>
  <c r="BG363" i="3"/>
  <c r="BG354" i="3"/>
  <c r="BG377" i="3"/>
  <c r="BG378" i="3"/>
  <c r="BG380" i="3"/>
  <c r="BG381" i="3"/>
  <c r="BG383" i="3"/>
  <c r="BG385" i="3"/>
  <c r="BG389" i="3"/>
  <c r="BG396" i="3"/>
  <c r="BG397" i="3"/>
  <c r="BG398" i="3"/>
  <c r="BG399" i="3"/>
  <c r="BG400" i="3"/>
  <c r="BG401" i="3"/>
  <c r="BG402" i="3"/>
  <c r="BG404" i="3"/>
  <c r="BG405" i="3"/>
  <c r="BG365" i="3"/>
  <c r="BG366" i="3"/>
  <c r="BG367" i="3"/>
  <c r="BG370" i="3"/>
  <c r="BG371" i="3"/>
  <c r="BG372" i="3"/>
  <c r="BG373" i="3"/>
  <c r="BG344" i="3"/>
  <c r="BG303" i="3"/>
  <c r="BG287" i="3"/>
  <c r="BG286" i="3"/>
  <c r="BG282" i="3"/>
  <c r="BG277" i="3"/>
  <c r="BG276" i="3"/>
  <c r="BG275" i="3"/>
  <c r="BG274" i="3"/>
  <c r="BG272" i="3"/>
  <c r="BG271" i="3"/>
  <c r="BG270" i="3"/>
  <c r="BG261" i="3"/>
  <c r="BG260" i="3"/>
  <c r="BG248" i="3"/>
  <c r="BG247" i="3"/>
  <c r="BG235" i="3"/>
  <c r="BG228" i="3"/>
  <c r="BG227" i="3"/>
  <c r="BG223" i="3"/>
  <c r="BG220" i="3"/>
  <c r="BG194" i="3"/>
  <c r="BG197" i="3"/>
  <c r="BG217" i="3"/>
  <c r="BG219" i="3"/>
  <c r="BG214" i="3"/>
  <c r="BG213" i="3"/>
  <c r="BG199" i="3"/>
  <c r="BG198" i="3"/>
  <c r="BG185" i="3"/>
  <c r="BG184" i="3"/>
  <c r="BG192" i="3"/>
  <c r="BG187" i="3"/>
  <c r="BG189" i="3"/>
  <c r="BG188" i="3"/>
  <c r="BG186" i="3"/>
  <c r="BG183" i="3"/>
  <c r="BG178" i="3"/>
  <c r="BG177" i="3"/>
  <c r="BG176" i="3"/>
  <c r="BG173" i="3"/>
  <c r="BG174" i="3"/>
  <c r="BG172" i="3"/>
  <c r="BG171" i="3"/>
  <c r="BG164" i="3"/>
  <c r="BG160" i="3"/>
  <c r="BG159" i="3"/>
  <c r="BG157" i="3"/>
  <c r="BG153" i="3"/>
  <c r="BG152" i="3"/>
  <c r="BG149" i="3"/>
  <c r="BG146" i="3"/>
  <c r="BG151" i="3"/>
  <c r="BG150" i="3"/>
  <c r="BG147" i="3"/>
  <c r="BG145" i="3"/>
  <c r="BG143" i="3"/>
  <c r="BG331" i="3"/>
  <c r="BG295" i="3" l="1"/>
  <c r="BG349" i="3"/>
  <c r="BG327" i="3"/>
  <c r="BG144" i="3"/>
  <c r="BG336" i="3"/>
  <c r="BC10" i="3" l="1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94" i="3"/>
  <c r="BC95" i="3"/>
  <c r="BC96" i="3"/>
  <c r="BC97" i="3"/>
  <c r="BC98" i="3"/>
  <c r="BC99" i="3"/>
  <c r="BC100" i="3"/>
  <c r="BC101" i="3"/>
  <c r="BC102" i="3"/>
  <c r="BC103" i="3"/>
  <c r="BC104" i="3"/>
  <c r="BC105" i="3"/>
  <c r="BC106" i="3"/>
  <c r="BC107" i="3"/>
  <c r="BC108" i="3"/>
  <c r="BA109" i="3"/>
  <c r="BC109" i="3"/>
  <c r="BC110" i="3"/>
  <c r="BA111" i="3"/>
  <c r="BC111" i="3"/>
  <c r="BC112" i="3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D126" i="3" s="1"/>
  <c r="BC127" i="3"/>
  <c r="AN128" i="3"/>
  <c r="BC128" i="3"/>
  <c r="BC129" i="3"/>
  <c r="BC130" i="3"/>
  <c r="BC131" i="3"/>
  <c r="BC134" i="3"/>
  <c r="BC136" i="3"/>
  <c r="BC148" i="3"/>
  <c r="AO155" i="3"/>
  <c r="AR155" i="3" s="1"/>
  <c r="AU155" i="3" s="1"/>
  <c r="AX155" i="3" s="1"/>
  <c r="BA155" i="3" s="1"/>
  <c r="BD155" i="3" s="1"/>
  <c r="BA156" i="3"/>
  <c r="BC156" i="3"/>
  <c r="BC158" i="3"/>
  <c r="BC161" i="3"/>
  <c r="BC162" i="3"/>
  <c r="BC163" i="3"/>
  <c r="BD163" i="3" s="1"/>
  <c r="BC165" i="3"/>
  <c r="BC166" i="3"/>
  <c r="BC167" i="3"/>
  <c r="BC168" i="3"/>
  <c r="BC169" i="3"/>
  <c r="BC170" i="3"/>
  <c r="BC175" i="3"/>
  <c r="BC179" i="3"/>
  <c r="BC180" i="3"/>
  <c r="BC181" i="3"/>
  <c r="BC182" i="3"/>
  <c r="BC190" i="3"/>
  <c r="BA191" i="3"/>
  <c r="BC191" i="3"/>
  <c r="BC193" i="3"/>
  <c r="BC195" i="3"/>
  <c r="BC200" i="3"/>
  <c r="BC202" i="3"/>
  <c r="BC203" i="3"/>
  <c r="BC204" i="3"/>
  <c r="BC205" i="3"/>
  <c r="BC206" i="3"/>
  <c r="BA207" i="3"/>
  <c r="BC207" i="3"/>
  <c r="BA208" i="3"/>
  <c r="BC208" i="3"/>
  <c r="BA209" i="3"/>
  <c r="BC209" i="3"/>
  <c r="BA210" i="3"/>
  <c r="BC210" i="3"/>
  <c r="BA211" i="3"/>
  <c r="BC211" i="3"/>
  <c r="BC212" i="3"/>
  <c r="BC215" i="3"/>
  <c r="BA216" i="3"/>
  <c r="BC216" i="3"/>
  <c r="AR218" i="3"/>
  <c r="AU218" i="3" s="1"/>
  <c r="AX218" i="3" s="1"/>
  <c r="BA218" i="3" s="1"/>
  <c r="BC218" i="3"/>
  <c r="BC221" i="3"/>
  <c r="BC222" i="3"/>
  <c r="AR224" i="3"/>
  <c r="AU224" i="3" s="1"/>
  <c r="AX224" i="3" s="1"/>
  <c r="BA224" i="3" s="1"/>
  <c r="BC224" i="3"/>
  <c r="AR225" i="3"/>
  <c r="AU225" i="3" s="1"/>
  <c r="AX225" i="3" s="1"/>
  <c r="BA225" i="3" s="1"/>
  <c r="BC225" i="3"/>
  <c r="BC226" i="3"/>
  <c r="BC230" i="3"/>
  <c r="BC231" i="3"/>
  <c r="BC232" i="3"/>
  <c r="BC234" i="3"/>
  <c r="BC236" i="3"/>
  <c r="AR237" i="3"/>
  <c r="AU237" i="3" s="1"/>
  <c r="AX237" i="3" s="1"/>
  <c r="BA237" i="3" s="1"/>
  <c r="BC237" i="3"/>
  <c r="AR238" i="3"/>
  <c r="AU238" i="3" s="1"/>
  <c r="AX238" i="3" s="1"/>
  <c r="BA238" i="3" s="1"/>
  <c r="BC238" i="3"/>
  <c r="BC239" i="3"/>
  <c r="BC240" i="3"/>
  <c r="BC241" i="3"/>
  <c r="BC242" i="3"/>
  <c r="BC243" i="3"/>
  <c r="BC244" i="3"/>
  <c r="BC245" i="3"/>
  <c r="AR246" i="3"/>
  <c r="AU246" i="3" s="1"/>
  <c r="AX246" i="3" s="1"/>
  <c r="BA246" i="3" s="1"/>
  <c r="BC246" i="3"/>
  <c r="BC250" i="3"/>
  <c r="BC251" i="3"/>
  <c r="BC252" i="3"/>
  <c r="BC253" i="3"/>
  <c r="BC254" i="3"/>
  <c r="BC255" i="3"/>
  <c r="BC256" i="3"/>
  <c r="BC257" i="3"/>
  <c r="BC258" i="3"/>
  <c r="BC259" i="3"/>
  <c r="BC263" i="3"/>
  <c r="BC264" i="3"/>
  <c r="BA265" i="3"/>
  <c r="BC265" i="3"/>
  <c r="BC266" i="3"/>
  <c r="BC267" i="3"/>
  <c r="AR269" i="3"/>
  <c r="AU269" i="3" s="1"/>
  <c r="AX269" i="3" s="1"/>
  <c r="BA269" i="3" s="1"/>
  <c r="BC269" i="3"/>
  <c r="BA279" i="3"/>
  <c r="BC279" i="3"/>
  <c r="BC280" i="3"/>
  <c r="BC281" i="3"/>
  <c r="BC283" i="3"/>
  <c r="BC284" i="3"/>
  <c r="BC285" i="3"/>
  <c r="BC290" i="3"/>
  <c r="BC291" i="3"/>
  <c r="AR292" i="3"/>
  <c r="AU292" i="3" s="1"/>
  <c r="AX292" i="3" s="1"/>
  <c r="BA292" i="3" s="1"/>
  <c r="BC292" i="3"/>
  <c r="AR293" i="3"/>
  <c r="AU293" i="3" s="1"/>
  <c r="AX293" i="3" s="1"/>
  <c r="BA293" i="3" s="1"/>
  <c r="BC293" i="3"/>
  <c r="AR294" i="3"/>
  <c r="AU294" i="3" s="1"/>
  <c r="AX294" i="3" s="1"/>
  <c r="BA294" i="3" s="1"/>
  <c r="BC294" i="3"/>
  <c r="AR301" i="3"/>
  <c r="AU301" i="3" s="1"/>
  <c r="AX301" i="3" s="1"/>
  <c r="BA301" i="3" s="1"/>
  <c r="BC301" i="3"/>
  <c r="AR302" i="3"/>
  <c r="AU302" i="3" s="1"/>
  <c r="AX302" i="3" s="1"/>
  <c r="BA302" i="3" s="1"/>
  <c r="BC302" i="3"/>
  <c r="BC310" i="3"/>
  <c r="BC313" i="3"/>
  <c r="BC314" i="3"/>
  <c r="BC315" i="3"/>
  <c r="BC320" i="3"/>
  <c r="AQ322" i="3"/>
  <c r="BC322" i="3"/>
  <c r="BA323" i="3"/>
  <c r="BC323" i="3"/>
  <c r="BC325" i="3"/>
  <c r="AR328" i="3"/>
  <c r="AU328" i="3" s="1"/>
  <c r="AX328" i="3" s="1"/>
  <c r="BA328" i="3" s="1"/>
  <c r="BC328" i="3"/>
  <c r="AR329" i="3"/>
  <c r="AU329" i="3" s="1"/>
  <c r="AX329" i="3" s="1"/>
  <c r="BA329" i="3" s="1"/>
  <c r="BC329" i="3"/>
  <c r="AQ338" i="3"/>
  <c r="AR338" i="3" s="1"/>
  <c r="AW338" i="3"/>
  <c r="BC338" i="3"/>
  <c r="AR339" i="3"/>
  <c r="AU339" i="3" s="1"/>
  <c r="AX339" i="3" s="1"/>
  <c r="BA339" i="3" s="1"/>
  <c r="BC339" i="3"/>
  <c r="BC340" i="3"/>
  <c r="AR347" i="3"/>
  <c r="AU347" i="3" s="1"/>
  <c r="AX347" i="3" s="1"/>
  <c r="BA347" i="3" s="1"/>
  <c r="BC347" i="3"/>
  <c r="AR348" i="3"/>
  <c r="AU348" i="3" s="1"/>
  <c r="AX348" i="3" s="1"/>
  <c r="BA348" i="3" s="1"/>
  <c r="BC348" i="3"/>
  <c r="AN349" i="3"/>
  <c r="AQ349" i="3" s="1"/>
  <c r="AT349" i="3" s="1"/>
  <c r="AW349" i="3" s="1"/>
  <c r="AZ349" i="3" s="1"/>
  <c r="BC349" i="3" s="1"/>
  <c r="AN350" i="3"/>
  <c r="AQ350" i="3" s="1"/>
  <c r="AT350" i="3" s="1"/>
  <c r="AW350" i="3" s="1"/>
  <c r="AZ350" i="3" s="1"/>
  <c r="BC350" i="3" s="1"/>
  <c r="AN351" i="3"/>
  <c r="AQ351" i="3" s="1"/>
  <c r="AT351" i="3" s="1"/>
  <c r="AW351" i="3" s="1"/>
  <c r="AZ351" i="3" s="1"/>
  <c r="BC351" i="3" s="1"/>
  <c r="AN353" i="3"/>
  <c r="AQ353" i="3" s="1"/>
  <c r="AT353" i="3" s="1"/>
  <c r="AW353" i="3" s="1"/>
  <c r="AZ353" i="3" s="1"/>
  <c r="AN354" i="3"/>
  <c r="AQ354" i="3" s="1"/>
  <c r="AT354" i="3" s="1"/>
  <c r="AW354" i="3" s="1"/>
  <c r="AZ354" i="3" s="1"/>
  <c r="BC354" i="3" s="1"/>
  <c r="BA355" i="3"/>
  <c r="BC355" i="3"/>
  <c r="AQ356" i="3"/>
  <c r="AR356" i="3" s="1"/>
  <c r="AT356" i="3"/>
  <c r="AW356" i="3"/>
  <c r="AZ356" i="3"/>
  <c r="BC356" i="3" s="1"/>
  <c r="AQ357" i="3"/>
  <c r="AR357" i="3" s="1"/>
  <c r="AT357" i="3"/>
  <c r="AW357" i="3"/>
  <c r="AZ357" i="3"/>
  <c r="BC357" i="3" s="1"/>
  <c r="AQ358" i="3"/>
  <c r="AR358" i="3" s="1"/>
  <c r="AT358" i="3"/>
  <c r="AW358" i="3"/>
  <c r="AZ358" i="3"/>
  <c r="BC358" i="3" s="1"/>
  <c r="AQ360" i="3"/>
  <c r="AR360" i="3" s="1"/>
  <c r="AT360" i="3"/>
  <c r="AW360" i="3"/>
  <c r="AZ360" i="3"/>
  <c r="BC360" i="3" s="1"/>
  <c r="AQ361" i="3"/>
  <c r="AR361" i="3" s="1"/>
  <c r="AT361" i="3"/>
  <c r="AW361" i="3"/>
  <c r="AZ361" i="3"/>
  <c r="BC361" i="3" s="1"/>
  <c r="AQ362" i="3"/>
  <c r="AR362" i="3" s="1"/>
  <c r="AT362" i="3"/>
  <c r="AW362" i="3"/>
  <c r="AZ362" i="3"/>
  <c r="BC362" i="3" s="1"/>
  <c r="AQ363" i="3"/>
  <c r="AR363" i="3" s="1"/>
  <c r="AT363" i="3"/>
  <c r="AW363" i="3"/>
  <c r="AZ363" i="3"/>
  <c r="BC363" i="3" s="1"/>
  <c r="AT365" i="3"/>
  <c r="AU365" i="3" s="1"/>
  <c r="AW365" i="3"/>
  <c r="AZ365" i="3"/>
  <c r="BC365" i="3" s="1"/>
  <c r="AT366" i="3"/>
  <c r="AU366" i="3" s="1"/>
  <c r="AW366" i="3"/>
  <c r="AZ366" i="3"/>
  <c r="BC366" i="3" s="1"/>
  <c r="AT367" i="3"/>
  <c r="AU367" i="3" s="1"/>
  <c r="AW367" i="3"/>
  <c r="AZ367" i="3"/>
  <c r="BC367" i="3" s="1"/>
  <c r="AT368" i="3"/>
  <c r="AU368" i="3" s="1"/>
  <c r="AW368" i="3"/>
  <c r="AZ368" i="3"/>
  <c r="BC368" i="3" s="1"/>
  <c r="AT369" i="3"/>
  <c r="AU369" i="3" s="1"/>
  <c r="AW369" i="3"/>
  <c r="AZ369" i="3"/>
  <c r="BC369" i="3" s="1"/>
  <c r="AT370" i="3"/>
  <c r="AU370" i="3" s="1"/>
  <c r="AW370" i="3"/>
  <c r="AZ370" i="3"/>
  <c r="BC370" i="3" s="1"/>
  <c r="AT371" i="3"/>
  <c r="AU371" i="3" s="1"/>
  <c r="AW371" i="3"/>
  <c r="AZ371" i="3"/>
  <c r="BC371" i="3" s="1"/>
  <c r="AT372" i="3"/>
  <c r="AU372" i="3" s="1"/>
  <c r="AW372" i="3"/>
  <c r="AZ372" i="3"/>
  <c r="BC372" i="3" s="1"/>
  <c r="AT373" i="3"/>
  <c r="AU373" i="3" s="1"/>
  <c r="AW373" i="3"/>
  <c r="AZ373" i="3"/>
  <c r="BC373" i="3" s="1"/>
  <c r="BA374" i="3"/>
  <c r="BC374" i="3"/>
  <c r="BA375" i="3"/>
  <c r="BC375" i="3"/>
  <c r="AW376" i="3"/>
  <c r="AX376" i="3" s="1"/>
  <c r="AZ376" i="3"/>
  <c r="BC376" i="3" s="1"/>
  <c r="AW377" i="3"/>
  <c r="AX377" i="3" s="1"/>
  <c r="AZ377" i="3"/>
  <c r="BC377" i="3" s="1"/>
  <c r="AW378" i="3"/>
  <c r="AX378" i="3" s="1"/>
  <c r="AZ378" i="3"/>
  <c r="BC378" i="3" s="1"/>
  <c r="AW379" i="3"/>
  <c r="AX379" i="3" s="1"/>
  <c r="AZ379" i="3"/>
  <c r="BC379" i="3" s="1"/>
  <c r="AW380" i="3"/>
  <c r="AX380" i="3" s="1"/>
  <c r="AZ380" i="3"/>
  <c r="BC380" i="3" s="1"/>
  <c r="AW381" i="3"/>
  <c r="AX381" i="3" s="1"/>
  <c r="AZ381" i="3"/>
  <c r="BC381" i="3" s="1"/>
  <c r="AW382" i="3"/>
  <c r="AX382" i="3" s="1"/>
  <c r="AZ382" i="3"/>
  <c r="BC382" i="3" s="1"/>
  <c r="AW383" i="3"/>
  <c r="AX383" i="3" s="1"/>
  <c r="AZ383" i="3"/>
  <c r="BC383" i="3" s="1"/>
  <c r="AW384" i="3"/>
  <c r="AX384" i="3" s="1"/>
  <c r="AZ384" i="3"/>
  <c r="BC384" i="3" s="1"/>
  <c r="AW385" i="3"/>
  <c r="AX385" i="3" s="1"/>
  <c r="AZ385" i="3"/>
  <c r="BC385" i="3" s="1"/>
  <c r="AW386" i="3"/>
  <c r="AX386" i="3" s="1"/>
  <c r="AZ386" i="3"/>
  <c r="BC386" i="3" s="1"/>
  <c r="AZ387" i="3"/>
  <c r="BA387" i="3" s="1"/>
  <c r="BC387" i="3"/>
  <c r="AZ388" i="3"/>
  <c r="BA388" i="3" s="1"/>
  <c r="BC388" i="3"/>
  <c r="AZ389" i="3"/>
  <c r="BA389" i="3" s="1"/>
  <c r="BC389" i="3"/>
  <c r="AZ390" i="3"/>
  <c r="BA390" i="3" s="1"/>
  <c r="BC390" i="3"/>
  <c r="AZ391" i="3"/>
  <c r="BA391" i="3" s="1"/>
  <c r="BC391" i="3"/>
  <c r="AZ392" i="3"/>
  <c r="BA392" i="3" s="1"/>
  <c r="BC392" i="3"/>
  <c r="AZ393" i="3"/>
  <c r="BA393" i="3" s="1"/>
  <c r="BC393" i="3"/>
  <c r="AZ394" i="3"/>
  <c r="BA394" i="3" s="1"/>
  <c r="BC394" i="3"/>
  <c r="AZ395" i="3"/>
  <c r="BA395" i="3" s="1"/>
  <c r="BC395" i="3"/>
  <c r="AZ396" i="3"/>
  <c r="BA396" i="3" s="1"/>
  <c r="BC396" i="3"/>
  <c r="BD397" i="3"/>
  <c r="BC398" i="3"/>
  <c r="BD398" i="3" s="1"/>
  <c r="BC399" i="3"/>
  <c r="BD399" i="3" s="1"/>
  <c r="BC400" i="3"/>
  <c r="BD400" i="3" s="1"/>
  <c r="BC401" i="3"/>
  <c r="BD401" i="3" s="1"/>
  <c r="BC402" i="3"/>
  <c r="BD402" i="3" s="1"/>
  <c r="BC404" i="3"/>
  <c r="BD404" i="3" s="1"/>
  <c r="BC405" i="3"/>
  <c r="BD405" i="3" s="1"/>
  <c r="BD238" i="3" l="1"/>
  <c r="BD392" i="3"/>
  <c r="BA386" i="3"/>
  <c r="BD386" i="3" s="1"/>
  <c r="BA382" i="3"/>
  <c r="BD382" i="3" s="1"/>
  <c r="BA378" i="3"/>
  <c r="BD378" i="3" s="1"/>
  <c r="BD396" i="3"/>
  <c r="BD388" i="3"/>
  <c r="BA376" i="3"/>
  <c r="BD376" i="3" s="1"/>
  <c r="BD394" i="3"/>
  <c r="BD390" i="3"/>
  <c r="BA384" i="3"/>
  <c r="BD384" i="3" s="1"/>
  <c r="BA380" i="3"/>
  <c r="BD380" i="3" s="1"/>
  <c r="AX369" i="3"/>
  <c r="BA369" i="3" s="1"/>
  <c r="BD369" i="3" s="1"/>
  <c r="AX365" i="3"/>
  <c r="BA365" i="3" s="1"/>
  <c r="BD365" i="3" s="1"/>
  <c r="AU358" i="3"/>
  <c r="AX358" i="3" s="1"/>
  <c r="BA358" i="3" s="1"/>
  <c r="BD358" i="3" s="1"/>
  <c r="BD329" i="3"/>
  <c r="BD211" i="3"/>
  <c r="AX371" i="3"/>
  <c r="BA371" i="3" s="1"/>
  <c r="BD371" i="3" s="1"/>
  <c r="BD301" i="3"/>
  <c r="BD395" i="3"/>
  <c r="BD391" i="3"/>
  <c r="BD389" i="3"/>
  <c r="BA385" i="3"/>
  <c r="BD385" i="3" s="1"/>
  <c r="BA381" i="3"/>
  <c r="BD381" i="3" s="1"/>
  <c r="BA377" i="3"/>
  <c r="BD377" i="3" s="1"/>
  <c r="AX373" i="3"/>
  <c r="BA373" i="3" s="1"/>
  <c r="BD373" i="3" s="1"/>
  <c r="AX368" i="3"/>
  <c r="BA368" i="3" s="1"/>
  <c r="BD368" i="3" s="1"/>
  <c r="BD355" i="3"/>
  <c r="BD339" i="3"/>
  <c r="AU356" i="3"/>
  <c r="AX356" i="3" s="1"/>
  <c r="BA356" i="3" s="1"/>
  <c r="BD356" i="3" s="1"/>
  <c r="BD294" i="3"/>
  <c r="BD209" i="3"/>
  <c r="BD156" i="3"/>
  <c r="BD393" i="3"/>
  <c r="BD387" i="3"/>
  <c r="BA383" i="3"/>
  <c r="BD383" i="3" s="1"/>
  <c r="BA379" i="3"/>
  <c r="BD379" i="3" s="1"/>
  <c r="AX372" i="3"/>
  <c r="BA372" i="3" s="1"/>
  <c r="BD372" i="3" s="1"/>
  <c r="AU362" i="3"/>
  <c r="AX362" i="3" s="1"/>
  <c r="BA362" i="3" s="1"/>
  <c r="BD362" i="3" s="1"/>
  <c r="AU361" i="3"/>
  <c r="AX361" i="3" s="1"/>
  <c r="BA361" i="3" s="1"/>
  <c r="BD361" i="3" s="1"/>
  <c r="BD348" i="3"/>
  <c r="BD237" i="3"/>
  <c r="BD218" i="3"/>
  <c r="BD328" i="3"/>
  <c r="BD323" i="3"/>
  <c r="BD375" i="3"/>
  <c r="AX370" i="3"/>
  <c r="BA370" i="3" s="1"/>
  <c r="BD370" i="3" s="1"/>
  <c r="AO351" i="3"/>
  <c r="AR351" i="3" s="1"/>
  <c r="AU351" i="3" s="1"/>
  <c r="AX351" i="3" s="1"/>
  <c r="BA351" i="3" s="1"/>
  <c r="BD351" i="3" s="1"/>
  <c r="BD241" i="3"/>
  <c r="BD182" i="3"/>
  <c r="AX367" i="3"/>
  <c r="BA367" i="3" s="1"/>
  <c r="BD367" i="3" s="1"/>
  <c r="AX366" i="3"/>
  <c r="BA366" i="3" s="1"/>
  <c r="BD366" i="3" s="1"/>
  <c r="AU363" i="3"/>
  <c r="AX363" i="3" s="1"/>
  <c r="BA363" i="3" s="1"/>
  <c r="BD363" i="3" s="1"/>
  <c r="AU338" i="3"/>
  <c r="AX338" i="3" s="1"/>
  <c r="BA338" i="3" s="1"/>
  <c r="BD338" i="3" s="1"/>
  <c r="BD302" i="3"/>
  <c r="BD246" i="3"/>
  <c r="BD225" i="3"/>
  <c r="BD224" i="3"/>
  <c r="AU360" i="3"/>
  <c r="AX360" i="3" s="1"/>
  <c r="BA360" i="3" s="1"/>
  <c r="BD360" i="3" s="1"/>
  <c r="AU357" i="3"/>
  <c r="AX357" i="3" s="1"/>
  <c r="BA357" i="3" s="1"/>
  <c r="BD357" i="3" s="1"/>
  <c r="BD216" i="3"/>
  <c r="AO349" i="3"/>
  <c r="AR349" i="3" s="1"/>
  <c r="AU349" i="3" s="1"/>
  <c r="AX349" i="3" s="1"/>
  <c r="BA349" i="3" s="1"/>
  <c r="BD349" i="3" s="1"/>
  <c r="BD293" i="3"/>
  <c r="BD207" i="3"/>
  <c r="BD292" i="3"/>
  <c r="BD210" i="3"/>
  <c r="BD208" i="3"/>
  <c r="BD114" i="3"/>
  <c r="AO354" i="3"/>
  <c r="AR354" i="3" s="1"/>
  <c r="AU354" i="3" s="1"/>
  <c r="AX354" i="3" s="1"/>
  <c r="BA354" i="3" s="1"/>
  <c r="BD354" i="3" s="1"/>
  <c r="AO353" i="3"/>
  <c r="AR353" i="3" s="1"/>
  <c r="AU353" i="3" s="1"/>
  <c r="AX353" i="3" s="1"/>
  <c r="BA353" i="3" s="1"/>
  <c r="BD353" i="3" s="1"/>
  <c r="AO350" i="3"/>
  <c r="AR350" i="3" s="1"/>
  <c r="AU350" i="3" s="1"/>
  <c r="AX350" i="3" s="1"/>
  <c r="BA350" i="3" s="1"/>
  <c r="BD350" i="3" s="1"/>
  <c r="BD265" i="3"/>
  <c r="BD279" i="3"/>
  <c r="BD269" i="3"/>
  <c r="BD259" i="3"/>
  <c r="BD191" i="3"/>
  <c r="BD180" i="3"/>
  <c r="BD166" i="3"/>
  <c r="BD111" i="3"/>
  <c r="BD109" i="3"/>
  <c r="BD89" i="3"/>
  <c r="BD72" i="3"/>
  <c r="D403" i="3" l="1"/>
  <c r="BG403" i="3" s="1"/>
  <c r="BC403" i="3" l="1"/>
  <c r="BD403" i="3" s="1"/>
  <c r="P267" i="3" l="1"/>
  <c r="Q267" i="3" s="1"/>
  <c r="R267" i="3" l="1"/>
  <c r="S267" i="3" s="1"/>
  <c r="T267" i="3" l="1"/>
  <c r="U267" i="3" s="1"/>
  <c r="W267" i="3" l="1"/>
  <c r="X267" i="3" s="1"/>
  <c r="Z267" i="3" l="1"/>
  <c r="AA267" i="3" s="1"/>
  <c r="AC267" i="3" l="1"/>
  <c r="AD267" i="3" s="1"/>
  <c r="F8" i="3"/>
  <c r="G8" i="3" s="1"/>
  <c r="H8" i="3" s="1"/>
  <c r="AK8" i="3"/>
  <c r="D9" i="3"/>
  <c r="AK9" i="3"/>
  <c r="F10" i="3"/>
  <c r="G10" i="3" s="1"/>
  <c r="AF10" i="3"/>
  <c r="AG10" i="3" s="1"/>
  <c r="D11" i="3"/>
  <c r="AK11" i="3"/>
  <c r="F12" i="3"/>
  <c r="G12" i="3" s="1"/>
  <c r="H12" i="3" s="1"/>
  <c r="F14" i="3"/>
  <c r="G14" i="3" s="1"/>
  <c r="H14" i="3" s="1"/>
  <c r="AF14" i="3"/>
  <c r="AG14" i="3" s="1"/>
  <c r="AK14" i="3" s="1"/>
  <c r="AO14" i="3" s="1"/>
  <c r="AR14" i="3" s="1"/>
  <c r="AU14" i="3" s="1"/>
  <c r="AX14" i="3" s="1"/>
  <c r="BA14" i="3" s="1"/>
  <c r="BD14" i="3" s="1"/>
  <c r="D15" i="3"/>
  <c r="AK15" i="3"/>
  <c r="F16" i="3"/>
  <c r="G16" i="3" s="1"/>
  <c r="H16" i="3" s="1"/>
  <c r="I16" i="3" s="1"/>
  <c r="AF16" i="3"/>
  <c r="AG16" i="3" s="1"/>
  <c r="AK16" i="3" s="1"/>
  <c r="AO16" i="3" s="1"/>
  <c r="AR16" i="3" s="1"/>
  <c r="AU16" i="3" s="1"/>
  <c r="AX16" i="3" s="1"/>
  <c r="BA16" i="3" s="1"/>
  <c r="BD16" i="3" s="1"/>
  <c r="D17" i="3"/>
  <c r="AK17" i="3"/>
  <c r="F18" i="3"/>
  <c r="G18" i="3" s="1"/>
  <c r="H18" i="3" s="1"/>
  <c r="I18" i="3" s="1"/>
  <c r="AD19" i="3"/>
  <c r="AG19" i="3" s="1"/>
  <c r="AK19" i="3" s="1"/>
  <c r="AO19" i="3" s="1"/>
  <c r="AR19" i="3" s="1"/>
  <c r="AU19" i="3" s="1"/>
  <c r="AX19" i="3" s="1"/>
  <c r="BA19" i="3" s="1"/>
  <c r="BD19" i="3" s="1"/>
  <c r="F20" i="3"/>
  <c r="G20" i="3" s="1"/>
  <c r="H20" i="3" s="1"/>
  <c r="AF20" i="3"/>
  <c r="AG20" i="3" s="1"/>
  <c r="AK20" i="3" s="1"/>
  <c r="AO20" i="3" s="1"/>
  <c r="AR20" i="3" s="1"/>
  <c r="AU20" i="3" s="1"/>
  <c r="AX20" i="3" s="1"/>
  <c r="BA20" i="3" s="1"/>
  <c r="BD20" i="3" s="1"/>
  <c r="D21" i="3"/>
  <c r="AK21" i="3"/>
  <c r="AO21" i="3" s="1"/>
  <c r="AR21" i="3" s="1"/>
  <c r="AU21" i="3" s="1"/>
  <c r="AX21" i="3" s="1"/>
  <c r="BA21" i="3" s="1"/>
  <c r="BD21" i="3" s="1"/>
  <c r="F22" i="3"/>
  <c r="G22" i="3" s="1"/>
  <c r="AF22" i="3"/>
  <c r="AG22" i="3" s="1"/>
  <c r="AK22" i="3" s="1"/>
  <c r="AO22" i="3" s="1"/>
  <c r="AR22" i="3" s="1"/>
  <c r="AU22" i="3" s="1"/>
  <c r="AX22" i="3" s="1"/>
  <c r="BA22" i="3" s="1"/>
  <c r="BD22" i="3" s="1"/>
  <c r="D23" i="3"/>
  <c r="AK23" i="3"/>
  <c r="AO23" i="3" s="1"/>
  <c r="AR23" i="3" s="1"/>
  <c r="AU23" i="3" s="1"/>
  <c r="AX23" i="3" s="1"/>
  <c r="BA23" i="3" s="1"/>
  <c r="BD23" i="3" s="1"/>
  <c r="F24" i="3"/>
  <c r="G24" i="3" s="1"/>
  <c r="H24" i="3" s="1"/>
  <c r="AF24" i="3"/>
  <c r="AG24" i="3" s="1"/>
  <c r="AJ24" i="3" s="1"/>
  <c r="D25" i="3"/>
  <c r="AK25" i="3"/>
  <c r="F26" i="3"/>
  <c r="G26" i="3" s="1"/>
  <c r="H26" i="3" s="1"/>
  <c r="AF26" i="3"/>
  <c r="AG26" i="3" s="1"/>
  <c r="AK26" i="3" s="1"/>
  <c r="D27" i="3"/>
  <c r="AK27" i="3"/>
  <c r="AO27" i="3" s="1"/>
  <c r="AR27" i="3" s="1"/>
  <c r="AU27" i="3" s="1"/>
  <c r="AX27" i="3" s="1"/>
  <c r="BA27" i="3" s="1"/>
  <c r="BD27" i="3" s="1"/>
  <c r="F28" i="3"/>
  <c r="G28" i="3" s="1"/>
  <c r="AK28" i="3"/>
  <c r="AO28" i="3" s="1"/>
  <c r="AR28" i="3" s="1"/>
  <c r="AU28" i="3" s="1"/>
  <c r="AX28" i="3" s="1"/>
  <c r="BA28" i="3" s="1"/>
  <c r="BD28" i="3" s="1"/>
  <c r="D29" i="3"/>
  <c r="AK29" i="3"/>
  <c r="F30" i="3"/>
  <c r="G30" i="3" s="1"/>
  <c r="H30" i="3" s="1"/>
  <c r="AK30" i="3"/>
  <c r="D31" i="3"/>
  <c r="AK31" i="3"/>
  <c r="F32" i="3"/>
  <c r="G32" i="3" s="1"/>
  <c r="H32" i="3" s="1"/>
  <c r="AK32" i="3"/>
  <c r="D33" i="3"/>
  <c r="AK33" i="3"/>
  <c r="AO33" i="3" s="1"/>
  <c r="AR33" i="3" s="1"/>
  <c r="AU33" i="3" s="1"/>
  <c r="AX33" i="3" s="1"/>
  <c r="BA33" i="3" s="1"/>
  <c r="BD33" i="3" s="1"/>
  <c r="F34" i="3"/>
  <c r="G34" i="3" s="1"/>
  <c r="H34" i="3" s="1"/>
  <c r="AF34" i="3"/>
  <c r="AG34" i="3" s="1"/>
  <c r="AK34" i="3" s="1"/>
  <c r="AO34" i="3" s="1"/>
  <c r="AR34" i="3" s="1"/>
  <c r="AU34" i="3" s="1"/>
  <c r="AX34" i="3" s="1"/>
  <c r="BA34" i="3" s="1"/>
  <c r="BD34" i="3" s="1"/>
  <c r="D35" i="3"/>
  <c r="AK35" i="3"/>
  <c r="AO35" i="3" s="1"/>
  <c r="AR35" i="3" s="1"/>
  <c r="AU35" i="3" s="1"/>
  <c r="AX35" i="3" s="1"/>
  <c r="BA35" i="3" s="1"/>
  <c r="BD35" i="3" s="1"/>
  <c r="F36" i="3"/>
  <c r="G36" i="3" s="1"/>
  <c r="H36" i="3" s="1"/>
  <c r="I36" i="3" s="1"/>
  <c r="AD37" i="3"/>
  <c r="AG37" i="3" s="1"/>
  <c r="AK37" i="3" s="1"/>
  <c r="AO37" i="3" s="1"/>
  <c r="AR37" i="3" s="1"/>
  <c r="AU37" i="3" s="1"/>
  <c r="AX37" i="3" s="1"/>
  <c r="BA37" i="3" s="1"/>
  <c r="BD37" i="3" s="1"/>
  <c r="F38" i="3"/>
  <c r="G38" i="3" s="1"/>
  <c r="H38" i="3" s="1"/>
  <c r="AK39" i="3"/>
  <c r="F40" i="3"/>
  <c r="G40" i="3" s="1"/>
  <c r="H40" i="3" s="1"/>
  <c r="I40" i="3" s="1"/>
  <c r="AF40" i="3"/>
  <c r="AG40" i="3" s="1"/>
  <c r="AK40" i="3" s="1"/>
  <c r="AO40" i="3" s="1"/>
  <c r="AR40" i="3" s="1"/>
  <c r="AU40" i="3" s="1"/>
  <c r="AX40" i="3" s="1"/>
  <c r="BA40" i="3" s="1"/>
  <c r="BD40" i="3" s="1"/>
  <c r="D41" i="3"/>
  <c r="AK41" i="3"/>
  <c r="AO41" i="3" s="1"/>
  <c r="AR41" i="3" s="1"/>
  <c r="AU41" i="3" s="1"/>
  <c r="AX41" i="3" s="1"/>
  <c r="BA41" i="3" s="1"/>
  <c r="BD41" i="3" s="1"/>
  <c r="G42" i="3"/>
  <c r="H42" i="3" s="1"/>
  <c r="AF42" i="3"/>
  <c r="AG42" i="3" s="1"/>
  <c r="AK42" i="3" s="1"/>
  <c r="AO42" i="3" s="1"/>
  <c r="AR42" i="3" s="1"/>
  <c r="AU42" i="3" s="1"/>
  <c r="AX42" i="3" s="1"/>
  <c r="BA42" i="3" s="1"/>
  <c r="BD42" i="3" s="1"/>
  <c r="D43" i="3"/>
  <c r="AK43" i="3"/>
  <c r="J44" i="3"/>
  <c r="K44" i="3" s="1"/>
  <c r="AK45" i="3"/>
  <c r="J46" i="3"/>
  <c r="K46" i="3" s="1"/>
  <c r="L46" i="3" s="1"/>
  <c r="AK46" i="3"/>
  <c r="D47" i="3"/>
  <c r="AK47" i="3"/>
  <c r="L48" i="3"/>
  <c r="M48" i="3" s="1"/>
  <c r="AF48" i="3"/>
  <c r="AG48" i="3" s="1"/>
  <c r="AK48" i="3" s="1"/>
  <c r="D49" i="3"/>
  <c r="AK49" i="3"/>
  <c r="N50" i="3"/>
  <c r="O50" i="3" s="1"/>
  <c r="P50" i="3" s="1"/>
  <c r="Q50" i="3" s="1"/>
  <c r="AG50" i="3"/>
  <c r="AK50" i="3" s="1"/>
  <c r="AO50" i="3" s="1"/>
  <c r="AR50" i="3" s="1"/>
  <c r="AU50" i="3" s="1"/>
  <c r="AX50" i="3" s="1"/>
  <c r="BA50" i="3" s="1"/>
  <c r="BD50" i="3" s="1"/>
  <c r="D51" i="3"/>
  <c r="AK51" i="3"/>
  <c r="N52" i="3"/>
  <c r="O52" i="3" s="1"/>
  <c r="X53" i="3"/>
  <c r="AA53" i="3" s="1"/>
  <c r="AD53" i="3" s="1"/>
  <c r="AG53" i="3" s="1"/>
  <c r="AK53" i="3" s="1"/>
  <c r="AO53" i="3" s="1"/>
  <c r="AR53" i="3" s="1"/>
  <c r="AU53" i="3" s="1"/>
  <c r="AX53" i="3" s="1"/>
  <c r="BA53" i="3" s="1"/>
  <c r="BD53" i="3" s="1"/>
  <c r="P54" i="3"/>
  <c r="Q54" i="3" s="1"/>
  <c r="R54" i="3" s="1"/>
  <c r="S54" i="3" s="1"/>
  <c r="AG54" i="3"/>
  <c r="AK54" i="3" s="1"/>
  <c r="AO54" i="3" s="1"/>
  <c r="AR54" i="3" s="1"/>
  <c r="AU54" i="3" s="1"/>
  <c r="AX54" i="3" s="1"/>
  <c r="BA54" i="3" s="1"/>
  <c r="BD54" i="3" s="1"/>
  <c r="D55" i="3"/>
  <c r="AK55" i="3"/>
  <c r="T56" i="3"/>
  <c r="U56" i="3" s="1"/>
  <c r="AK57" i="3"/>
  <c r="AK58" i="3"/>
  <c r="F59" i="3"/>
  <c r="G59" i="3" s="1"/>
  <c r="H59" i="3" s="1"/>
  <c r="F60" i="3"/>
  <c r="G60" i="3" s="1"/>
  <c r="F61" i="3"/>
  <c r="G61" i="3" s="1"/>
  <c r="F62" i="3"/>
  <c r="G62" i="3" s="1"/>
  <c r="F63" i="3"/>
  <c r="G63" i="3" s="1"/>
  <c r="H63" i="3" s="1"/>
  <c r="I63" i="3" s="1"/>
  <c r="F64" i="3"/>
  <c r="G64" i="3" s="1"/>
  <c r="H64" i="3" s="1"/>
  <c r="F65" i="3"/>
  <c r="G65" i="3" s="1"/>
  <c r="F66" i="3"/>
  <c r="G66" i="3" s="1"/>
  <c r="H66" i="3" s="1"/>
  <c r="I66" i="3" s="1"/>
  <c r="F67" i="3"/>
  <c r="G67" i="3" s="1"/>
  <c r="H67" i="3" s="1"/>
  <c r="F68" i="3"/>
  <c r="G68" i="3" s="1"/>
  <c r="F69" i="3"/>
  <c r="G69" i="3" s="1"/>
  <c r="F70" i="3"/>
  <c r="G70" i="3" s="1"/>
  <c r="H70" i="3" s="1"/>
  <c r="F71" i="3"/>
  <c r="G71" i="3" s="1"/>
  <c r="F73" i="3"/>
  <c r="G73" i="3" s="1"/>
  <c r="F74" i="3"/>
  <c r="G74" i="3" s="1"/>
  <c r="H74" i="3" s="1"/>
  <c r="F75" i="3"/>
  <c r="G75" i="3" s="1"/>
  <c r="I75" i="3" s="1"/>
  <c r="K75" i="3" s="1"/>
  <c r="M75" i="3" s="1"/>
  <c r="O75" i="3" s="1"/>
  <c r="Q75" i="3" s="1"/>
  <c r="S75" i="3" s="1"/>
  <c r="U75" i="3" s="1"/>
  <c r="X75" i="3" s="1"/>
  <c r="AA75" i="3" s="1"/>
  <c r="AD75" i="3" s="1"/>
  <c r="AG75" i="3" s="1"/>
  <c r="AK75" i="3" s="1"/>
  <c r="AO75" i="3" s="1"/>
  <c r="AR75" i="3" s="1"/>
  <c r="AU75" i="3" s="1"/>
  <c r="AX75" i="3" s="1"/>
  <c r="BA75" i="3" s="1"/>
  <c r="BD75" i="3" s="1"/>
  <c r="F76" i="3"/>
  <c r="G76" i="3" s="1"/>
  <c r="F77" i="3"/>
  <c r="G77" i="3" s="1"/>
  <c r="F78" i="3"/>
  <c r="G78" i="3" s="1"/>
  <c r="F79" i="3"/>
  <c r="G79" i="3" s="1"/>
  <c r="H79" i="3" s="1"/>
  <c r="F80" i="3"/>
  <c r="G80" i="3" s="1"/>
  <c r="F81" i="3"/>
  <c r="G81" i="3" s="1"/>
  <c r="F82" i="3"/>
  <c r="G82" i="3" s="1"/>
  <c r="F83" i="3"/>
  <c r="G83" i="3" s="1"/>
  <c r="H83" i="3" s="1"/>
  <c r="F84" i="3"/>
  <c r="G84" i="3" s="1"/>
  <c r="H84" i="3" s="1"/>
  <c r="I84" i="3" s="1"/>
  <c r="F85" i="3"/>
  <c r="G85" i="3" s="1"/>
  <c r="F86" i="3"/>
  <c r="G86" i="3" s="1"/>
  <c r="F87" i="3"/>
  <c r="G87" i="3" s="1"/>
  <c r="H87" i="3" s="1"/>
  <c r="F88" i="3"/>
  <c r="G88" i="3" s="1"/>
  <c r="F90" i="3"/>
  <c r="G90" i="3" s="1"/>
  <c r="F91" i="3"/>
  <c r="G91" i="3" s="1"/>
  <c r="H91" i="3" s="1"/>
  <c r="F92" i="3"/>
  <c r="G92" i="3" s="1"/>
  <c r="F93" i="3"/>
  <c r="G93" i="3" s="1"/>
  <c r="H93" i="3" s="1"/>
  <c r="I93" i="3" s="1"/>
  <c r="F94" i="3"/>
  <c r="G94" i="3" s="1"/>
  <c r="H94" i="3" s="1"/>
  <c r="F95" i="3"/>
  <c r="G95" i="3" s="1"/>
  <c r="F96" i="3"/>
  <c r="G96" i="3" s="1"/>
  <c r="F97" i="3"/>
  <c r="G97" i="3" s="1"/>
  <c r="H97" i="3" s="1"/>
  <c r="I97" i="3" s="1"/>
  <c r="F98" i="3"/>
  <c r="G98" i="3" s="1"/>
  <c r="H98" i="3" s="1"/>
  <c r="F99" i="3"/>
  <c r="G99" i="3" s="1"/>
  <c r="F100" i="3"/>
  <c r="G100" i="3" s="1"/>
  <c r="H100" i="3" s="1"/>
  <c r="F101" i="3"/>
  <c r="G101" i="3" s="1"/>
  <c r="H101" i="3" s="1"/>
  <c r="I101" i="3" s="1"/>
  <c r="F102" i="3"/>
  <c r="G102" i="3" s="1"/>
  <c r="H102" i="3" s="1"/>
  <c r="F103" i="3"/>
  <c r="G103" i="3" s="1"/>
  <c r="F104" i="3"/>
  <c r="G104" i="3" s="1"/>
  <c r="H104" i="3" s="1"/>
  <c r="F105" i="3"/>
  <c r="G105" i="3" s="1"/>
  <c r="F106" i="3"/>
  <c r="G106" i="3" s="1"/>
  <c r="H106" i="3" s="1"/>
  <c r="F107" i="3"/>
  <c r="G107" i="3" s="1"/>
  <c r="F108" i="3"/>
  <c r="G108" i="3" s="1"/>
  <c r="H108" i="3" s="1"/>
  <c r="F110" i="3"/>
  <c r="G110" i="3" s="1"/>
  <c r="H110" i="3" s="1"/>
  <c r="I110" i="3" s="1"/>
  <c r="F112" i="3"/>
  <c r="G112" i="3" s="1"/>
  <c r="H112" i="3" s="1"/>
  <c r="F113" i="3"/>
  <c r="G113" i="3" s="1"/>
  <c r="F115" i="3"/>
  <c r="G115" i="3" s="1"/>
  <c r="F116" i="3"/>
  <c r="G116" i="3" s="1"/>
  <c r="F117" i="3"/>
  <c r="G117" i="3" s="1"/>
  <c r="H117" i="3" s="1"/>
  <c r="F118" i="3"/>
  <c r="G118" i="3" s="1"/>
  <c r="H118" i="3" s="1"/>
  <c r="I118" i="3" s="1"/>
  <c r="F119" i="3"/>
  <c r="G119" i="3" s="1"/>
  <c r="F120" i="3"/>
  <c r="G120" i="3" s="1"/>
  <c r="F121" i="3"/>
  <c r="G121" i="3" s="1"/>
  <c r="F122" i="3"/>
  <c r="G122" i="3" s="1"/>
  <c r="H122" i="3" s="1"/>
  <c r="I122" i="3" s="1"/>
  <c r="F123" i="3"/>
  <c r="G123" i="3" s="1"/>
  <c r="F124" i="3"/>
  <c r="G124" i="3" s="1"/>
  <c r="F125" i="3"/>
  <c r="G125" i="3" s="1"/>
  <c r="F127" i="3"/>
  <c r="G127" i="3" s="1"/>
  <c r="H127" i="3" s="1"/>
  <c r="F128" i="3"/>
  <c r="G128" i="3" s="1"/>
  <c r="F129" i="3"/>
  <c r="G129" i="3" s="1"/>
  <c r="H129" i="3" s="1"/>
  <c r="F130" i="3"/>
  <c r="G130" i="3" s="1"/>
  <c r="H130" i="3" s="1"/>
  <c r="I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I136" i="3" s="1"/>
  <c r="K136" i="3" s="1"/>
  <c r="M136" i="3" s="1"/>
  <c r="O136" i="3" s="1"/>
  <c r="Q136" i="3" s="1"/>
  <c r="S136" i="3" s="1"/>
  <c r="U136" i="3" s="1"/>
  <c r="X136" i="3" s="1"/>
  <c r="AA136" i="3" s="1"/>
  <c r="AD136" i="3" s="1"/>
  <c r="F137" i="3"/>
  <c r="G137" i="3" s="1"/>
  <c r="H137" i="3" s="1"/>
  <c r="I137" i="3" s="1"/>
  <c r="F138" i="3"/>
  <c r="G138" i="3" s="1"/>
  <c r="H138" i="3" s="1"/>
  <c r="I138" i="3" s="1"/>
  <c r="F139" i="3"/>
  <c r="G139" i="3" s="1"/>
  <c r="H139" i="3" s="1"/>
  <c r="F140" i="3"/>
  <c r="G140" i="3" s="1"/>
  <c r="H140" i="3" s="1"/>
  <c r="I140" i="3" s="1"/>
  <c r="F141" i="3"/>
  <c r="G141" i="3" s="1"/>
  <c r="H141" i="3" s="1"/>
  <c r="I141" i="3" s="1"/>
  <c r="F142" i="3"/>
  <c r="G142" i="3" s="1"/>
  <c r="H142" i="3" s="1"/>
  <c r="I142" i="3" s="1"/>
  <c r="F143" i="3"/>
  <c r="G143" i="3" s="1"/>
  <c r="F144" i="3"/>
  <c r="G144" i="3" s="1"/>
  <c r="H144" i="3" s="1"/>
  <c r="F145" i="3"/>
  <c r="G145" i="3" s="1"/>
  <c r="H145" i="3" s="1"/>
  <c r="I145" i="3" s="1"/>
  <c r="F146" i="3"/>
  <c r="G146" i="3" s="1"/>
  <c r="H146" i="3" s="1"/>
  <c r="I146" i="3" s="1"/>
  <c r="F147" i="3"/>
  <c r="G147" i="3" s="1"/>
  <c r="F148" i="3"/>
  <c r="G148" i="3" s="1"/>
  <c r="I148" i="3" s="1"/>
  <c r="K148" i="3" s="1"/>
  <c r="M148" i="3" s="1"/>
  <c r="O148" i="3" s="1"/>
  <c r="Q148" i="3" s="1"/>
  <c r="S148" i="3" s="1"/>
  <c r="U148" i="3" s="1"/>
  <c r="X148" i="3" s="1"/>
  <c r="AA148" i="3" s="1"/>
  <c r="AD148" i="3" s="1"/>
  <c r="AG148" i="3" s="1"/>
  <c r="AK148" i="3" s="1"/>
  <c r="AO148" i="3" s="1"/>
  <c r="AR148" i="3" s="1"/>
  <c r="AU148" i="3" s="1"/>
  <c r="AX148" i="3" s="1"/>
  <c r="BA148" i="3" s="1"/>
  <c r="BD148" i="3" s="1"/>
  <c r="F149" i="3"/>
  <c r="G149" i="3" s="1"/>
  <c r="F150" i="3"/>
  <c r="G150" i="3" s="1"/>
  <c r="H150" i="3" s="1"/>
  <c r="F151" i="3"/>
  <c r="G151" i="3" s="1"/>
  <c r="H151" i="3" s="1"/>
  <c r="I151" i="3" s="1"/>
  <c r="F152" i="3"/>
  <c r="G152" i="3" s="1"/>
  <c r="H152" i="3" s="1"/>
  <c r="I152" i="3" s="1"/>
  <c r="F153" i="3"/>
  <c r="G153" i="3" s="1"/>
  <c r="H153" i="3" s="1"/>
  <c r="I153" i="3" s="1"/>
  <c r="F154" i="3"/>
  <c r="G154" i="3" s="1"/>
  <c r="F157" i="3"/>
  <c r="G157" i="3" s="1"/>
  <c r="H157" i="3" s="1"/>
  <c r="I157" i="3" s="1"/>
  <c r="F158" i="3"/>
  <c r="G158" i="3" s="1"/>
  <c r="H158" i="3" s="1"/>
  <c r="F159" i="3"/>
  <c r="G159" i="3" s="1"/>
  <c r="F160" i="3"/>
  <c r="G160" i="3" s="1"/>
  <c r="F161" i="3"/>
  <c r="G161" i="3" s="1"/>
  <c r="F162" i="3"/>
  <c r="G162" i="3" s="1"/>
  <c r="F164" i="3"/>
  <c r="G164" i="3" s="1"/>
  <c r="H164" i="3" s="1"/>
  <c r="I164" i="3" s="1"/>
  <c r="F165" i="3"/>
  <c r="G165" i="3" s="1"/>
  <c r="H165" i="3" s="1"/>
  <c r="I165" i="3" s="1"/>
  <c r="F167" i="3"/>
  <c r="G167" i="3" s="1"/>
  <c r="H167" i="3" s="1"/>
  <c r="F168" i="3"/>
  <c r="G168" i="3" s="1"/>
  <c r="F169" i="3"/>
  <c r="G169" i="3" s="1"/>
  <c r="I169" i="3" s="1"/>
  <c r="K169" i="3" s="1"/>
  <c r="M169" i="3" s="1"/>
  <c r="O169" i="3" s="1"/>
  <c r="Q169" i="3" s="1"/>
  <c r="S169" i="3" s="1"/>
  <c r="U169" i="3" s="1"/>
  <c r="X169" i="3" s="1"/>
  <c r="AA169" i="3" s="1"/>
  <c r="AD169" i="3" s="1"/>
  <c r="F170" i="3"/>
  <c r="G170" i="3" s="1"/>
  <c r="F171" i="3"/>
  <c r="G171" i="3" s="1"/>
  <c r="F172" i="3"/>
  <c r="G172" i="3" s="1"/>
  <c r="F173" i="3"/>
  <c r="G173" i="3" s="1"/>
  <c r="H173" i="3" s="1"/>
  <c r="F174" i="3"/>
  <c r="G174" i="3" s="1"/>
  <c r="F175" i="3"/>
  <c r="G175" i="3" s="1"/>
  <c r="F176" i="3"/>
  <c r="G176" i="3" s="1"/>
  <c r="F177" i="3"/>
  <c r="G177" i="3" s="1"/>
  <c r="H177" i="3" s="1"/>
  <c r="I177" i="3" s="1"/>
  <c r="F178" i="3"/>
  <c r="G178" i="3" s="1"/>
  <c r="F179" i="3"/>
  <c r="G179" i="3" s="1"/>
  <c r="H179" i="3" s="1"/>
  <c r="I179" i="3" s="1"/>
  <c r="F181" i="3"/>
  <c r="G181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2" i="3"/>
  <c r="G192" i="3" s="1"/>
  <c r="F193" i="3"/>
  <c r="G193" i="3" s="1"/>
  <c r="H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H199" i="3" s="1"/>
  <c r="F200" i="3"/>
  <c r="G200" i="3" s="1"/>
  <c r="F201" i="3"/>
  <c r="G201" i="3" s="1"/>
  <c r="F202" i="3"/>
  <c r="G202" i="3" s="1"/>
  <c r="H202" i="3" s="1"/>
  <c r="I202" i="3" s="1"/>
  <c r="F203" i="3"/>
  <c r="G203" i="3" s="1"/>
  <c r="G204" i="3"/>
  <c r="I204" i="3" s="1"/>
  <c r="K204" i="3" s="1"/>
  <c r="M204" i="3" s="1"/>
  <c r="O204" i="3" s="1"/>
  <c r="Q204" i="3" s="1"/>
  <c r="S204" i="3" s="1"/>
  <c r="U204" i="3" s="1"/>
  <c r="X204" i="3" s="1"/>
  <c r="AA204" i="3" s="1"/>
  <c r="AD204" i="3" s="1"/>
  <c r="AG204" i="3" s="1"/>
  <c r="AK204" i="3" s="1"/>
  <c r="AO204" i="3" s="1"/>
  <c r="AR204" i="3" s="1"/>
  <c r="AU204" i="3" s="1"/>
  <c r="AX204" i="3" s="1"/>
  <c r="BA204" i="3" s="1"/>
  <c r="BD204" i="3" s="1"/>
  <c r="F205" i="3"/>
  <c r="G205" i="3" s="1"/>
  <c r="I205" i="3" s="1"/>
  <c r="K205" i="3" s="1"/>
  <c r="M205" i="3" s="1"/>
  <c r="O205" i="3" s="1"/>
  <c r="Q205" i="3" s="1"/>
  <c r="S205" i="3" s="1"/>
  <c r="U205" i="3" s="1"/>
  <c r="X205" i="3" s="1"/>
  <c r="AA205" i="3" s="1"/>
  <c r="AD205" i="3" s="1"/>
  <c r="AG205" i="3" s="1"/>
  <c r="AK205" i="3" s="1"/>
  <c r="F206" i="3"/>
  <c r="G206" i="3" s="1"/>
  <c r="H206" i="3" s="1"/>
  <c r="E207" i="3"/>
  <c r="E210" i="3" s="1"/>
  <c r="E409" i="3" s="1"/>
  <c r="K207" i="3"/>
  <c r="M207" i="3" s="1"/>
  <c r="O207" i="3" s="1"/>
  <c r="Q207" i="3" s="1"/>
  <c r="S207" i="3" s="1"/>
  <c r="U207" i="3" s="1"/>
  <c r="X207" i="3" s="1"/>
  <c r="AA207" i="3" s="1"/>
  <c r="AK207" i="3"/>
  <c r="K208" i="3"/>
  <c r="M208" i="3" s="1"/>
  <c r="O208" i="3" s="1"/>
  <c r="Q208" i="3" s="1"/>
  <c r="S208" i="3" s="1"/>
  <c r="U208" i="3" s="1"/>
  <c r="X208" i="3" s="1"/>
  <c r="AA208" i="3" s="1"/>
  <c r="AD208" i="3" s="1"/>
  <c r="AG208" i="3" s="1"/>
  <c r="AK208" i="3" s="1"/>
  <c r="K209" i="3"/>
  <c r="M209" i="3" s="1"/>
  <c r="O209" i="3" s="1"/>
  <c r="AK209" i="3"/>
  <c r="K210" i="3"/>
  <c r="M210" i="3" s="1"/>
  <c r="O210" i="3" s="1"/>
  <c r="Q210" i="3" s="1"/>
  <c r="S210" i="3" s="1"/>
  <c r="U210" i="3" s="1"/>
  <c r="X210" i="3" s="1"/>
  <c r="AA210" i="3" s="1"/>
  <c r="AK210" i="3"/>
  <c r="AK211" i="3"/>
  <c r="F212" i="3"/>
  <c r="G212" i="3" s="1"/>
  <c r="I212" i="3" s="1"/>
  <c r="K212" i="3" s="1"/>
  <c r="M212" i="3" s="1"/>
  <c r="O212" i="3" s="1"/>
  <c r="Q212" i="3" s="1"/>
  <c r="S212" i="3" s="1"/>
  <c r="U212" i="3" s="1"/>
  <c r="X212" i="3" s="1"/>
  <c r="AA212" i="3" s="1"/>
  <c r="AC212" i="3" s="1"/>
  <c r="F213" i="3"/>
  <c r="G213" i="3" s="1"/>
  <c r="H213" i="3" s="1"/>
  <c r="I213" i="3" s="1"/>
  <c r="F214" i="3"/>
  <c r="G214" i="3" s="1"/>
  <c r="F215" i="3"/>
  <c r="G215" i="3" s="1"/>
  <c r="H215" i="3" s="1"/>
  <c r="G217" i="3"/>
  <c r="G219" i="3"/>
  <c r="H219" i="3" s="1"/>
  <c r="G220" i="3"/>
  <c r="G221" i="3"/>
  <c r="G222" i="3"/>
  <c r="H222" i="3" s="1"/>
  <c r="G223" i="3"/>
  <c r="H223" i="3" s="1"/>
  <c r="I223" i="3" s="1"/>
  <c r="X224" i="3"/>
  <c r="AA224" i="3" s="1"/>
  <c r="AD224" i="3" s="1"/>
  <c r="AG224" i="3" s="1"/>
  <c r="AK224" i="3" s="1"/>
  <c r="AL224" i="3" s="1"/>
  <c r="X225" i="3"/>
  <c r="AA225" i="3" s="1"/>
  <c r="AD225" i="3" s="1"/>
  <c r="AG225" i="3" s="1"/>
  <c r="AK225" i="3" s="1"/>
  <c r="AL225" i="3" s="1"/>
  <c r="J226" i="3"/>
  <c r="K226" i="3" s="1"/>
  <c r="J227" i="3"/>
  <c r="L227" i="3"/>
  <c r="M227" i="3" s="1"/>
  <c r="N227" i="3" s="1"/>
  <c r="J228" i="3"/>
  <c r="K228" i="3" s="1"/>
  <c r="L228" i="3" s="1"/>
  <c r="J229" i="3"/>
  <c r="K229" i="3" s="1"/>
  <c r="L229" i="3" s="1"/>
  <c r="J230" i="3"/>
  <c r="K230" i="3" s="1"/>
  <c r="L230" i="3" s="1"/>
  <c r="J231" i="3"/>
  <c r="K231" i="3" s="1"/>
  <c r="J232" i="3"/>
  <c r="K232" i="3" s="1"/>
  <c r="L232" i="3" s="1"/>
  <c r="J233" i="3"/>
  <c r="K233" i="3" s="1"/>
  <c r="L233" i="3" s="1"/>
  <c r="M233" i="3" s="1"/>
  <c r="L234" i="3"/>
  <c r="M234" i="3" s="1"/>
  <c r="N234" i="3" s="1"/>
  <c r="O234" i="3" s="1"/>
  <c r="L235" i="3"/>
  <c r="M235" i="3" s="1"/>
  <c r="N235" i="3" s="1"/>
  <c r="L236" i="3"/>
  <c r="M236" i="3" s="1"/>
  <c r="N236" i="3" s="1"/>
  <c r="AK237" i="3"/>
  <c r="AK238" i="3"/>
  <c r="K239" i="3"/>
  <c r="N239" i="3"/>
  <c r="O239" i="3" s="1"/>
  <c r="P239" i="3" s="1"/>
  <c r="N240" i="3"/>
  <c r="O240" i="3" s="1"/>
  <c r="N242" i="3"/>
  <c r="O242" i="3" s="1"/>
  <c r="P242" i="3" s="1"/>
  <c r="N243" i="3"/>
  <c r="O243" i="3" s="1"/>
  <c r="N244" i="3"/>
  <c r="O244" i="3" s="1"/>
  <c r="P244" i="3" s="1"/>
  <c r="X245" i="3"/>
  <c r="AA245" i="3" s="1"/>
  <c r="AD245" i="3" s="1"/>
  <c r="AG245" i="3" s="1"/>
  <c r="AK245" i="3" s="1"/>
  <c r="AO245" i="3" s="1"/>
  <c r="AR245" i="3" s="1"/>
  <c r="AU245" i="3" s="1"/>
  <c r="AX245" i="3" s="1"/>
  <c r="BA245" i="3" s="1"/>
  <c r="BD245" i="3" s="1"/>
  <c r="AK246" i="3"/>
  <c r="N247" i="3"/>
  <c r="O247" i="3" s="1"/>
  <c r="N248" i="3"/>
  <c r="O248" i="3" s="1"/>
  <c r="N249" i="3"/>
  <c r="O249" i="3" s="1"/>
  <c r="N250" i="3"/>
  <c r="O250" i="3" s="1"/>
  <c r="O251" i="3"/>
  <c r="P251" i="3" s="1"/>
  <c r="Q251" i="3" s="1"/>
  <c r="O252" i="3"/>
  <c r="O253" i="3"/>
  <c r="P253" i="3" s="1"/>
  <c r="Q253" i="3" s="1"/>
  <c r="O254" i="3"/>
  <c r="O255" i="3"/>
  <c r="O256" i="3"/>
  <c r="O257" i="3"/>
  <c r="P257" i="3" s="1"/>
  <c r="O258" i="3"/>
  <c r="P258" i="3" s="1"/>
  <c r="P260" i="3"/>
  <c r="Q260" i="3" s="1"/>
  <c r="P261" i="3"/>
  <c r="Q261" i="3" s="1"/>
  <c r="R261" i="3" s="1"/>
  <c r="S261" i="3" s="1"/>
  <c r="P262" i="3"/>
  <c r="Q262" i="3" s="1"/>
  <c r="R262" i="3" s="1"/>
  <c r="P263" i="3"/>
  <c r="Q263" i="3" s="1"/>
  <c r="P264" i="3"/>
  <c r="Q264" i="3" s="1"/>
  <c r="R264" i="3" s="1"/>
  <c r="S264" i="3" s="1"/>
  <c r="P266" i="3"/>
  <c r="Q266" i="3" s="1"/>
  <c r="P268" i="3"/>
  <c r="Q268" i="3" s="1"/>
  <c r="P270" i="3"/>
  <c r="Q270" i="3" s="1"/>
  <c r="R270" i="3" s="1"/>
  <c r="S270" i="3" s="1"/>
  <c r="P271" i="3"/>
  <c r="Q271" i="3" s="1"/>
  <c r="P272" i="3"/>
  <c r="Q272" i="3" s="1"/>
  <c r="R272" i="3" s="1"/>
  <c r="P273" i="3"/>
  <c r="Q273" i="3" s="1"/>
  <c r="P274" i="3"/>
  <c r="Q274" i="3" s="1"/>
  <c r="R274" i="3" s="1"/>
  <c r="S274" i="3" s="1"/>
  <c r="P275" i="3"/>
  <c r="Q275" i="3" s="1"/>
  <c r="P276" i="3"/>
  <c r="Q276" i="3" s="1"/>
  <c r="R276" i="3" s="1"/>
  <c r="S276" i="3" s="1"/>
  <c r="P277" i="3"/>
  <c r="Q277" i="3" s="1"/>
  <c r="P278" i="3"/>
  <c r="Q278" i="3" s="1"/>
  <c r="R278" i="3" s="1"/>
  <c r="P280" i="3"/>
  <c r="Q280" i="3" s="1"/>
  <c r="R281" i="3"/>
  <c r="S281" i="3" s="1"/>
  <c r="R282" i="3"/>
  <c r="S282" i="3" s="1"/>
  <c r="R283" i="3"/>
  <c r="S283" i="3" s="1"/>
  <c r="R284" i="3"/>
  <c r="S284" i="3" s="1"/>
  <c r="R285" i="3"/>
  <c r="S285" i="3" s="1"/>
  <c r="R286" i="3"/>
  <c r="S286" i="3" s="1"/>
  <c r="R287" i="3"/>
  <c r="S287" i="3" s="1"/>
  <c r="T287" i="3" s="1"/>
  <c r="R288" i="3"/>
  <c r="S288" i="3" s="1"/>
  <c r="T288" i="3" s="1"/>
  <c r="R289" i="3"/>
  <c r="S289" i="3" s="1"/>
  <c r="D290" i="3"/>
  <c r="R291" i="3"/>
  <c r="S291" i="3" s="1"/>
  <c r="S292" i="3"/>
  <c r="U292" i="3" s="1"/>
  <c r="X292" i="3" s="1"/>
  <c r="AA292" i="3" s="1"/>
  <c r="AK292" i="3"/>
  <c r="X293" i="3"/>
  <c r="AA293" i="3" s="1"/>
  <c r="AD293" i="3" s="1"/>
  <c r="AG293" i="3" s="1"/>
  <c r="AK293" i="3" s="1"/>
  <c r="AL293" i="3" s="1"/>
  <c r="AK294" i="3"/>
  <c r="T295" i="3"/>
  <c r="U295" i="3" s="1"/>
  <c r="T296" i="3"/>
  <c r="U296" i="3" s="1"/>
  <c r="T297" i="3"/>
  <c r="U297" i="3" s="1"/>
  <c r="T298" i="3"/>
  <c r="U298" i="3" s="1"/>
  <c r="T299" i="3"/>
  <c r="U299" i="3" s="1"/>
  <c r="T300" i="3"/>
  <c r="U300" i="3" s="1"/>
  <c r="AK301" i="3"/>
  <c r="AK302" i="3"/>
  <c r="W303" i="3"/>
  <c r="X303" i="3" s="1"/>
  <c r="W304" i="3"/>
  <c r="X304" i="3" s="1"/>
  <c r="W305" i="3"/>
  <c r="X305" i="3" s="1"/>
  <c r="W306" i="3"/>
  <c r="X306" i="3" s="1"/>
  <c r="W307" i="3"/>
  <c r="X307" i="3" s="1"/>
  <c r="Z308" i="3"/>
  <c r="AA308" i="3" s="1"/>
  <c r="D309" i="3"/>
  <c r="Z310" i="3"/>
  <c r="AA310" i="3" s="1"/>
  <c r="Z311" i="3"/>
  <c r="AA311" i="3" s="1"/>
  <c r="AC312" i="3"/>
  <c r="AD312" i="3" s="1"/>
  <c r="Z313" i="3"/>
  <c r="AA313" i="3" s="1"/>
  <c r="AC313" i="3" s="1"/>
  <c r="D314" i="3"/>
  <c r="Z315" i="3"/>
  <c r="AA315" i="3" s="1"/>
  <c r="Z316" i="3"/>
  <c r="AA316" i="3" s="1"/>
  <c r="Z317" i="3"/>
  <c r="AA317" i="3" s="1"/>
  <c r="Z318" i="3"/>
  <c r="AA318" i="3" s="1"/>
  <c r="AC318" i="3" s="1"/>
  <c r="Z319" i="3"/>
  <c r="AA319" i="3" s="1"/>
  <c r="AK320" i="3"/>
  <c r="AC321" i="3"/>
  <c r="AD321" i="3"/>
  <c r="AC322" i="3"/>
  <c r="AD322" i="3"/>
  <c r="AF322" i="3" s="1"/>
  <c r="AC324" i="3"/>
  <c r="AD324" i="3" s="1"/>
  <c r="AF324" i="3" s="1"/>
  <c r="AC325" i="3"/>
  <c r="AD325" i="3" s="1"/>
  <c r="AF325" i="3" s="1"/>
  <c r="AF327" i="3"/>
  <c r="AG327" i="3" s="1"/>
  <c r="AC328" i="3"/>
  <c r="AD328" i="3" s="1"/>
  <c r="AC330" i="3"/>
  <c r="AD330" i="3" s="1"/>
  <c r="AF331" i="3"/>
  <c r="AG331" i="3" s="1"/>
  <c r="AF332" i="3"/>
  <c r="AG332" i="3" s="1"/>
  <c r="AF333" i="3"/>
  <c r="AG333" i="3" s="1"/>
  <c r="AF334" i="3"/>
  <c r="AG334" i="3" s="1"/>
  <c r="AG335" i="3"/>
  <c r="AF336" i="3"/>
  <c r="AG336" i="3" s="1"/>
  <c r="AG337" i="3"/>
  <c r="AK338" i="3"/>
  <c r="AK339" i="3"/>
  <c r="AK340" i="3"/>
  <c r="AO340" i="3" s="1"/>
  <c r="AR340" i="3" s="1"/>
  <c r="AU340" i="3" s="1"/>
  <c r="AX340" i="3" s="1"/>
  <c r="BA340" i="3" s="1"/>
  <c r="D341" i="3"/>
  <c r="BG341" i="3" s="1"/>
  <c r="AJ342" i="3"/>
  <c r="AK342" i="3" s="1"/>
  <c r="AJ343" i="3"/>
  <c r="AK343" i="3" s="1"/>
  <c r="AK344" i="3"/>
  <c r="D345" i="3"/>
  <c r="AJ346" i="3"/>
  <c r="AK346" i="3" s="1"/>
  <c r="D352" i="3"/>
  <c r="AN352" i="3" s="1"/>
  <c r="D359" i="3"/>
  <c r="D364" i="3"/>
  <c r="BG364" i="3" s="1"/>
  <c r="BG409" i="3" l="1"/>
  <c r="AQ359" i="3"/>
  <c r="AR359" i="3" s="1"/>
  <c r="AW359" i="3"/>
  <c r="AT359" i="3"/>
  <c r="AZ359" i="3"/>
  <c r="BC359" i="3" s="1"/>
  <c r="AO55" i="3"/>
  <c r="AR55" i="3" s="1"/>
  <c r="AU55" i="3" s="1"/>
  <c r="AX55" i="3" s="1"/>
  <c r="BA55" i="3" s="1"/>
  <c r="BD55" i="3" s="1"/>
  <c r="AL48" i="3"/>
  <c r="AO48" i="3"/>
  <c r="AR48" i="3" s="1"/>
  <c r="AU48" i="3" s="1"/>
  <c r="AX48" i="3" s="1"/>
  <c r="BA48" i="3" s="1"/>
  <c r="BD48" i="3" s="1"/>
  <c r="AO46" i="3"/>
  <c r="AR46" i="3" s="1"/>
  <c r="AU46" i="3" s="1"/>
  <c r="AX46" i="3" s="1"/>
  <c r="BA46" i="3" s="1"/>
  <c r="BD46" i="3" s="1"/>
  <c r="AO43" i="3"/>
  <c r="AR43" i="3" s="1"/>
  <c r="AU43" i="3" s="1"/>
  <c r="AX43" i="3" s="1"/>
  <c r="BA43" i="3" s="1"/>
  <c r="BD43" i="3" s="1"/>
  <c r="AL39" i="3"/>
  <c r="AO39" i="3"/>
  <c r="AR39" i="3" s="1"/>
  <c r="AU39" i="3" s="1"/>
  <c r="AX39" i="3" s="1"/>
  <c r="BA39" i="3" s="1"/>
  <c r="BD39" i="3" s="1"/>
  <c r="AO31" i="3"/>
  <c r="AR31" i="3" s="1"/>
  <c r="AU31" i="3" s="1"/>
  <c r="AX31" i="3" s="1"/>
  <c r="BA31" i="3" s="1"/>
  <c r="BD31" i="3" s="1"/>
  <c r="AO29" i="3"/>
  <c r="AR29" i="3" s="1"/>
  <c r="AU29" i="3" s="1"/>
  <c r="AX29" i="3" s="1"/>
  <c r="BA29" i="3" s="1"/>
  <c r="BD29" i="3" s="1"/>
  <c r="AO25" i="3"/>
  <c r="AR25" i="3" s="1"/>
  <c r="AU25" i="3" s="1"/>
  <c r="AX25" i="3" s="1"/>
  <c r="BA25" i="3" s="1"/>
  <c r="BD25" i="3" s="1"/>
  <c r="AN346" i="3"/>
  <c r="AQ346" i="3" s="1"/>
  <c r="AT346" i="3" s="1"/>
  <c r="AW346" i="3" s="1"/>
  <c r="AZ346" i="3" s="1"/>
  <c r="BC346" i="3" s="1"/>
  <c r="AO320" i="3"/>
  <c r="AR320" i="3" s="1"/>
  <c r="AU320" i="3" s="1"/>
  <c r="AX320" i="3" s="1"/>
  <c r="BA320" i="3" s="1"/>
  <c r="BD320" i="3" s="1"/>
  <c r="AO58" i="3"/>
  <c r="AR58" i="3" s="1"/>
  <c r="AU58" i="3" s="1"/>
  <c r="AX58" i="3" s="1"/>
  <c r="BA58" i="3" s="1"/>
  <c r="BD58" i="3" s="1"/>
  <c r="AN342" i="3"/>
  <c r="AQ342" i="3" s="1"/>
  <c r="AT342" i="3" s="1"/>
  <c r="AW342" i="3" s="1"/>
  <c r="AZ342" i="3" s="1"/>
  <c r="BC342" i="3" s="1"/>
  <c r="AQ352" i="3"/>
  <c r="AT352" i="3" s="1"/>
  <c r="AW352" i="3" s="1"/>
  <c r="AZ352" i="3" s="1"/>
  <c r="AO352" i="3"/>
  <c r="AN344" i="3"/>
  <c r="AQ344" i="3" s="1"/>
  <c r="AT344" i="3" s="1"/>
  <c r="AW344" i="3" s="1"/>
  <c r="AZ344" i="3" s="1"/>
  <c r="BC344" i="3" s="1"/>
  <c r="AO205" i="3"/>
  <c r="AR205" i="3" s="1"/>
  <c r="AU205" i="3" s="1"/>
  <c r="AX205" i="3" s="1"/>
  <c r="BA205" i="3" s="1"/>
  <c r="BD205" i="3" s="1"/>
  <c r="AO57" i="3"/>
  <c r="AR57" i="3" s="1"/>
  <c r="AU57" i="3" s="1"/>
  <c r="AX57" i="3" s="1"/>
  <c r="BA57" i="3" s="1"/>
  <c r="BD57" i="3" s="1"/>
  <c r="AO51" i="3"/>
  <c r="AR51" i="3" s="1"/>
  <c r="AU51" i="3" s="1"/>
  <c r="AX51" i="3" s="1"/>
  <c r="BA51" i="3" s="1"/>
  <c r="BD51" i="3" s="1"/>
  <c r="AO49" i="3"/>
  <c r="AR49" i="3" s="1"/>
  <c r="AU49" i="3" s="1"/>
  <c r="AX49" i="3" s="1"/>
  <c r="BA49" i="3" s="1"/>
  <c r="BD49" i="3" s="1"/>
  <c r="AO47" i="3"/>
  <c r="AR47" i="3" s="1"/>
  <c r="AU47" i="3" s="1"/>
  <c r="AX47" i="3" s="1"/>
  <c r="BA47" i="3" s="1"/>
  <c r="BD47" i="3" s="1"/>
  <c r="AO45" i="3"/>
  <c r="AR45" i="3" s="1"/>
  <c r="AU45" i="3" s="1"/>
  <c r="AX45" i="3" s="1"/>
  <c r="BA45" i="3" s="1"/>
  <c r="BD45" i="3" s="1"/>
  <c r="AL32" i="3"/>
  <c r="AO32" i="3"/>
  <c r="AR32" i="3" s="1"/>
  <c r="AU32" i="3" s="1"/>
  <c r="AX32" i="3" s="1"/>
  <c r="BA32" i="3" s="1"/>
  <c r="BD32" i="3" s="1"/>
  <c r="AO30" i="3"/>
  <c r="AR30" i="3" s="1"/>
  <c r="AU30" i="3" s="1"/>
  <c r="AX30" i="3" s="1"/>
  <c r="BA30" i="3" s="1"/>
  <c r="BD30" i="3" s="1"/>
  <c r="AO26" i="3"/>
  <c r="AR26" i="3" s="1"/>
  <c r="AU26" i="3" s="1"/>
  <c r="AX26" i="3" s="1"/>
  <c r="BA26" i="3" s="1"/>
  <c r="BD26" i="3" s="1"/>
  <c r="AO17" i="3"/>
  <c r="AR17" i="3" s="1"/>
  <c r="AU17" i="3" s="1"/>
  <c r="AX17" i="3" s="1"/>
  <c r="BA17" i="3" s="1"/>
  <c r="BD17" i="3" s="1"/>
  <c r="AO15" i="3"/>
  <c r="AR15" i="3" s="1"/>
  <c r="AU15" i="3" s="1"/>
  <c r="AX15" i="3" s="1"/>
  <c r="BA15" i="3" s="1"/>
  <c r="BD15" i="3" s="1"/>
  <c r="AQ364" i="3"/>
  <c r="AR364" i="3" s="1"/>
  <c r="AW364" i="3"/>
  <c r="AT364" i="3"/>
  <c r="AZ364" i="3"/>
  <c r="BC364" i="3" s="1"/>
  <c r="AN343" i="3"/>
  <c r="AQ343" i="3" s="1"/>
  <c r="AT343" i="3" s="1"/>
  <c r="AW343" i="3" s="1"/>
  <c r="AZ343" i="3" s="1"/>
  <c r="BC343" i="3" s="1"/>
  <c r="AO11" i="3"/>
  <c r="AR11" i="3" s="1"/>
  <c r="AU11" i="3" s="1"/>
  <c r="AX11" i="3" s="1"/>
  <c r="BA11" i="3" s="1"/>
  <c r="BD11" i="3" s="1"/>
  <c r="D207" i="3"/>
  <c r="AF267" i="3"/>
  <c r="AG267" i="3" s="1"/>
  <c r="AJ345" i="3"/>
  <c r="AK345" i="3" s="1"/>
  <c r="AJ341" i="3"/>
  <c r="AK341" i="3" s="1"/>
  <c r="Z314" i="3"/>
  <c r="AA314" i="3" s="1"/>
  <c r="AC314" i="3" s="1"/>
  <c r="AD314" i="3" s="1"/>
  <c r="Z309" i="3"/>
  <c r="AA309" i="3" s="1"/>
  <c r="AC309" i="3" s="1"/>
  <c r="AD309" i="3" s="1"/>
  <c r="R290" i="3"/>
  <c r="S290" i="3" s="1"/>
  <c r="T290" i="3" s="1"/>
  <c r="U290" i="3" s="1"/>
  <c r="AL45" i="3"/>
  <c r="O236" i="3"/>
  <c r="P236" i="3" s="1"/>
  <c r="I219" i="3"/>
  <c r="J219" i="3" s="1"/>
  <c r="M228" i="3"/>
  <c r="N228" i="3" s="1"/>
  <c r="AK24" i="3"/>
  <c r="H214" i="3"/>
  <c r="I214" i="3" s="1"/>
  <c r="J214" i="3" s="1"/>
  <c r="K214" i="3" s="1"/>
  <c r="I98" i="3"/>
  <c r="J98" i="3" s="1"/>
  <c r="K98" i="3" s="1"/>
  <c r="AL33" i="3"/>
  <c r="I32" i="3"/>
  <c r="AL30" i="3"/>
  <c r="Q258" i="3"/>
  <c r="R258" i="3" s="1"/>
  <c r="M230" i="3"/>
  <c r="N230" i="3" s="1"/>
  <c r="S278" i="3"/>
  <c r="T278" i="3" s="1"/>
  <c r="U278" i="3" s="1"/>
  <c r="AL31" i="3"/>
  <c r="AL57" i="3"/>
  <c r="AL51" i="3"/>
  <c r="I112" i="3"/>
  <c r="J112" i="3" s="1"/>
  <c r="AF312" i="3"/>
  <c r="AG312" i="3" s="1"/>
  <c r="AJ337" i="3"/>
  <c r="AK337" i="3" s="1"/>
  <c r="T284" i="3"/>
  <c r="U284" i="3" s="1"/>
  <c r="W284" i="3" s="1"/>
  <c r="X284" i="3" s="1"/>
  <c r="AL22" i="3"/>
  <c r="AG324" i="3"/>
  <c r="AJ324" i="3" s="1"/>
  <c r="AK324" i="3" s="1"/>
  <c r="AG322" i="3"/>
  <c r="AJ322" i="3" s="1"/>
  <c r="AK322" i="3" s="1"/>
  <c r="AD318" i="3"/>
  <c r="AF318" i="3" s="1"/>
  <c r="AG318" i="3" s="1"/>
  <c r="AD313" i="3"/>
  <c r="AF313" i="3" s="1"/>
  <c r="AG313" i="3" s="1"/>
  <c r="U287" i="3"/>
  <c r="W287" i="3" s="1"/>
  <c r="X287" i="3" s="1"/>
  <c r="H176" i="3"/>
  <c r="I176" i="3" s="1"/>
  <c r="AG325" i="3"/>
  <c r="AJ325" i="3" s="1"/>
  <c r="AK325" i="3" s="1"/>
  <c r="AC310" i="3"/>
  <c r="AD310" i="3" s="1"/>
  <c r="U288" i="3"/>
  <c r="W288" i="3" s="1"/>
  <c r="X288" i="3" s="1"/>
  <c r="T285" i="3"/>
  <c r="U285" i="3" s="1"/>
  <c r="W285" i="3" s="1"/>
  <c r="X285" i="3" s="1"/>
  <c r="H178" i="3"/>
  <c r="I178" i="3" s="1"/>
  <c r="J178" i="3" s="1"/>
  <c r="K178" i="3" s="1"/>
  <c r="AL50" i="3"/>
  <c r="AL42" i="3"/>
  <c r="AL37" i="3"/>
  <c r="AJ335" i="3"/>
  <c r="AK335" i="3" s="1"/>
  <c r="AJ327" i="3"/>
  <c r="AK327" i="3" s="1"/>
  <c r="AF321" i="3"/>
  <c r="AG321" i="3" s="1"/>
  <c r="AC316" i="3"/>
  <c r="AD316" i="3" s="1"/>
  <c r="T286" i="3"/>
  <c r="U286" i="3" s="1"/>
  <c r="W286" i="3" s="1"/>
  <c r="X286" i="3" s="1"/>
  <c r="P255" i="3"/>
  <c r="Q255" i="3" s="1"/>
  <c r="R255" i="3" s="1"/>
  <c r="S255" i="3" s="1"/>
  <c r="H125" i="3"/>
  <c r="I125" i="3" s="1"/>
  <c r="I64" i="3"/>
  <c r="J64" i="3" s="1"/>
  <c r="AL29" i="3"/>
  <c r="I215" i="3"/>
  <c r="J215" i="3" s="1"/>
  <c r="K215" i="3" s="1"/>
  <c r="I144" i="3"/>
  <c r="AL35" i="3"/>
  <c r="I30" i="3"/>
  <c r="J30" i="3" s="1"/>
  <c r="K30" i="3" s="1"/>
  <c r="I20" i="3"/>
  <c r="J20" i="3" s="1"/>
  <c r="AL17" i="3"/>
  <c r="S272" i="3"/>
  <c r="T272" i="3" s="1"/>
  <c r="U272" i="3" s="1"/>
  <c r="M229" i="3"/>
  <c r="N229" i="3" s="1"/>
  <c r="I150" i="3"/>
  <c r="J150" i="3" s="1"/>
  <c r="K150" i="3" s="1"/>
  <c r="AL26" i="3"/>
  <c r="AC308" i="3"/>
  <c r="AD308" i="3" s="1"/>
  <c r="R271" i="3"/>
  <c r="S271" i="3" s="1"/>
  <c r="AJ332" i="3"/>
  <c r="AK332" i="3" s="1"/>
  <c r="AF328" i="3"/>
  <c r="AG328" i="3" s="1"/>
  <c r="AC319" i="3"/>
  <c r="AD319" i="3" s="1"/>
  <c r="AC317" i="3"/>
  <c r="AD317" i="3" s="1"/>
  <c r="AC315" i="3"/>
  <c r="AD315" i="3" s="1"/>
  <c r="Z307" i="3"/>
  <c r="AA307" i="3" s="1"/>
  <c r="Z303" i="3"/>
  <c r="AA303" i="3" s="1"/>
  <c r="W296" i="3"/>
  <c r="X296" i="3" s="1"/>
  <c r="T291" i="3"/>
  <c r="U291" i="3" s="1"/>
  <c r="T270" i="3"/>
  <c r="U270" i="3" s="1"/>
  <c r="R266" i="3"/>
  <c r="S266" i="3" s="1"/>
  <c r="R260" i="3"/>
  <c r="S260" i="3" s="1"/>
  <c r="P250" i="3"/>
  <c r="Q250" i="3" s="1"/>
  <c r="J223" i="3"/>
  <c r="K223" i="3" s="1"/>
  <c r="P247" i="3"/>
  <c r="Q247" i="3" s="1"/>
  <c r="AJ334" i="3"/>
  <c r="AK334" i="3" s="1"/>
  <c r="AC311" i="3"/>
  <c r="AD311" i="3" s="1"/>
  <c r="Z306" i="3"/>
  <c r="AA306" i="3" s="1"/>
  <c r="W298" i="3"/>
  <c r="X298" i="3" s="1"/>
  <c r="T276" i="3"/>
  <c r="U276" i="3" s="1"/>
  <c r="T274" i="3"/>
  <c r="U274" i="3" s="1"/>
  <c r="T264" i="3"/>
  <c r="U264" i="3" s="1"/>
  <c r="P249" i="3"/>
  <c r="Q249" i="3" s="1"/>
  <c r="P234" i="3"/>
  <c r="Q234" i="3" s="1"/>
  <c r="Z304" i="3"/>
  <c r="AA304" i="3" s="1"/>
  <c r="T261" i="3"/>
  <c r="U261" i="3" s="1"/>
  <c r="L231" i="3"/>
  <c r="M231" i="3" s="1"/>
  <c r="AJ336" i="3"/>
  <c r="AK336" i="3" s="1"/>
  <c r="Z305" i="3"/>
  <c r="AA305" i="3" s="1"/>
  <c r="W300" i="3"/>
  <c r="X300" i="3" s="1"/>
  <c r="T289" i="3"/>
  <c r="U289" i="3" s="1"/>
  <c r="R253" i="3"/>
  <c r="S253" i="3" s="1"/>
  <c r="P248" i="3"/>
  <c r="Q248" i="3" s="1"/>
  <c r="AL245" i="3"/>
  <c r="N233" i="3"/>
  <c r="O233" i="3" s="1"/>
  <c r="AL204" i="3"/>
  <c r="AJ333" i="3"/>
  <c r="AK333" i="3" s="1"/>
  <c r="AJ331" i="3"/>
  <c r="AK331" i="3" s="1"/>
  <c r="AF330" i="3"/>
  <c r="AG330" i="3" s="1"/>
  <c r="W299" i="3"/>
  <c r="X299" i="3" s="1"/>
  <c r="W297" i="3"/>
  <c r="X297" i="3" s="1"/>
  <c r="W295" i="3"/>
  <c r="X295" i="3" s="1"/>
  <c r="T283" i="3"/>
  <c r="U283" i="3" s="1"/>
  <c r="T282" i="3"/>
  <c r="U282" i="3" s="1"/>
  <c r="T281" i="3"/>
  <c r="U281" i="3" s="1"/>
  <c r="R280" i="3"/>
  <c r="S280" i="3" s="1"/>
  <c r="R277" i="3"/>
  <c r="S277" i="3" s="1"/>
  <c r="R275" i="3"/>
  <c r="S275" i="3" s="1"/>
  <c r="R273" i="3"/>
  <c r="S273" i="3" s="1"/>
  <c r="R268" i="3"/>
  <c r="S268" i="3" s="1"/>
  <c r="R263" i="3"/>
  <c r="S263" i="3" s="1"/>
  <c r="P254" i="3"/>
  <c r="Q254" i="3" s="1"/>
  <c r="Q244" i="3"/>
  <c r="P243" i="3"/>
  <c r="Q243" i="3" s="1"/>
  <c r="Q239" i="3"/>
  <c r="M232" i="3"/>
  <c r="L226" i="3"/>
  <c r="M226" i="3" s="1"/>
  <c r="I222" i="3"/>
  <c r="H221" i="3"/>
  <c r="I221" i="3" s="1"/>
  <c r="AL205" i="3"/>
  <c r="H197" i="3"/>
  <c r="I197" i="3" s="1"/>
  <c r="H189" i="3"/>
  <c r="I189" i="3" s="1"/>
  <c r="H160" i="3"/>
  <c r="I160" i="3" s="1"/>
  <c r="J157" i="3"/>
  <c r="K157" i="3" s="1"/>
  <c r="P256" i="3"/>
  <c r="Q256" i="3" s="1"/>
  <c r="J202" i="3"/>
  <c r="K202" i="3" s="1"/>
  <c r="H159" i="3"/>
  <c r="I159" i="3" s="1"/>
  <c r="J130" i="3"/>
  <c r="K130" i="3" s="1"/>
  <c r="Q257" i="3"/>
  <c r="J213" i="3"/>
  <c r="K213" i="3" s="1"/>
  <c r="H201" i="3"/>
  <c r="I201" i="3" s="1"/>
  <c r="H200" i="3"/>
  <c r="I200" i="3" s="1"/>
  <c r="J179" i="3"/>
  <c r="K179" i="3" s="1"/>
  <c r="J177" i="3"/>
  <c r="K177" i="3" s="1"/>
  <c r="H171" i="3"/>
  <c r="I171" i="3" s="1"/>
  <c r="S262" i="3"/>
  <c r="R251" i="3"/>
  <c r="S251" i="3" s="1"/>
  <c r="Q242" i="3"/>
  <c r="P240" i="3"/>
  <c r="Q240" i="3" s="1"/>
  <c r="O235" i="3"/>
  <c r="O227" i="3"/>
  <c r="H203" i="3"/>
  <c r="I203" i="3" s="1"/>
  <c r="H174" i="3"/>
  <c r="I174" i="3" s="1"/>
  <c r="AF136" i="3"/>
  <c r="AG136" i="3" s="1"/>
  <c r="AK136" i="3" s="1"/>
  <c r="AO136" i="3" s="1"/>
  <c r="AR136" i="3" s="1"/>
  <c r="AU136" i="3" s="1"/>
  <c r="AX136" i="3" s="1"/>
  <c r="BA136" i="3" s="1"/>
  <c r="BD136" i="3" s="1"/>
  <c r="G409" i="3"/>
  <c r="F409" i="3"/>
  <c r="P252" i="3"/>
  <c r="Q252" i="3" s="1"/>
  <c r="AD212" i="3"/>
  <c r="AG212" i="3" s="1"/>
  <c r="AK212" i="3" s="1"/>
  <c r="AO212" i="3" s="1"/>
  <c r="AR212" i="3" s="1"/>
  <c r="AU212" i="3" s="1"/>
  <c r="AX212" i="3" s="1"/>
  <c r="BA212" i="3" s="1"/>
  <c r="BD212" i="3" s="1"/>
  <c r="H185" i="3"/>
  <c r="I185" i="3" s="1"/>
  <c r="AF169" i="3"/>
  <c r="AG169" i="3" s="1"/>
  <c r="AK169" i="3" s="1"/>
  <c r="AO169" i="3" s="1"/>
  <c r="AR169" i="3" s="1"/>
  <c r="AU169" i="3" s="1"/>
  <c r="AX169" i="3" s="1"/>
  <c r="BA169" i="3" s="1"/>
  <c r="BD169" i="3" s="1"/>
  <c r="J165" i="3"/>
  <c r="K165" i="3" s="1"/>
  <c r="J141" i="3"/>
  <c r="K141" i="3" s="1"/>
  <c r="H198" i="3"/>
  <c r="I198" i="3" s="1"/>
  <c r="H190" i="3"/>
  <c r="I190" i="3" s="1"/>
  <c r="H186" i="3"/>
  <c r="I186" i="3" s="1"/>
  <c r="H181" i="3"/>
  <c r="I181" i="3" s="1"/>
  <c r="H170" i="3"/>
  <c r="I170" i="3" s="1"/>
  <c r="H168" i="3"/>
  <c r="I168" i="3" s="1"/>
  <c r="J164" i="3"/>
  <c r="K164" i="3" s="1"/>
  <c r="J153" i="3"/>
  <c r="K153" i="3" s="1"/>
  <c r="J152" i="3"/>
  <c r="K152" i="3" s="1"/>
  <c r="J151" i="3"/>
  <c r="K151" i="3" s="1"/>
  <c r="I206" i="3"/>
  <c r="I199" i="3"/>
  <c r="H196" i="3"/>
  <c r="I196" i="3" s="1"/>
  <c r="H188" i="3"/>
  <c r="I188" i="3" s="1"/>
  <c r="H184" i="3"/>
  <c r="I184" i="3" s="1"/>
  <c r="I173" i="3"/>
  <c r="H172" i="3"/>
  <c r="I172" i="3" s="1"/>
  <c r="I167" i="3"/>
  <c r="H161" i="3"/>
  <c r="I161" i="3" s="1"/>
  <c r="H154" i="3"/>
  <c r="I154" i="3" s="1"/>
  <c r="H149" i="3"/>
  <c r="I149" i="3" s="1"/>
  <c r="J145" i="3"/>
  <c r="K145" i="3" s="1"/>
  <c r="H143" i="3"/>
  <c r="I143" i="3" s="1"/>
  <c r="H220" i="3"/>
  <c r="I220" i="3" s="1"/>
  <c r="H217" i="3"/>
  <c r="I217" i="3" s="1"/>
  <c r="H195" i="3"/>
  <c r="I195" i="3" s="1"/>
  <c r="H194" i="3"/>
  <c r="I194" i="3" s="1"/>
  <c r="I193" i="3"/>
  <c r="H192" i="3"/>
  <c r="I192" i="3" s="1"/>
  <c r="H187" i="3"/>
  <c r="I187" i="3" s="1"/>
  <c r="H183" i="3"/>
  <c r="I183" i="3" s="1"/>
  <c r="H175" i="3"/>
  <c r="I175" i="3" s="1"/>
  <c r="H162" i="3"/>
  <c r="I162" i="3" s="1"/>
  <c r="AL148" i="3"/>
  <c r="H147" i="3"/>
  <c r="I147" i="3" s="1"/>
  <c r="J146" i="3"/>
  <c r="K146" i="3" s="1"/>
  <c r="J142" i="3"/>
  <c r="K142" i="3" s="1"/>
  <c r="J140" i="3"/>
  <c r="K140" i="3" s="1"/>
  <c r="J138" i="3"/>
  <c r="K138" i="3" s="1"/>
  <c r="H131" i="3"/>
  <c r="I131" i="3" s="1"/>
  <c r="I158" i="3"/>
  <c r="J137" i="3"/>
  <c r="K137" i="3" s="1"/>
  <c r="H135" i="3"/>
  <c r="I135" i="3" s="1"/>
  <c r="H132" i="3"/>
  <c r="I132" i="3" s="1"/>
  <c r="H123" i="3"/>
  <c r="I123" i="3" s="1"/>
  <c r="J122" i="3"/>
  <c r="K122" i="3" s="1"/>
  <c r="H119" i="3"/>
  <c r="I119" i="3" s="1"/>
  <c r="J118" i="3"/>
  <c r="K118" i="3" s="1"/>
  <c r="H115" i="3"/>
  <c r="I115" i="3" s="1"/>
  <c r="J110" i="3"/>
  <c r="K110" i="3" s="1"/>
  <c r="H134" i="3"/>
  <c r="I134" i="3" s="1"/>
  <c r="H121" i="3"/>
  <c r="I121" i="3" s="1"/>
  <c r="I139" i="3"/>
  <c r="H133" i="3"/>
  <c r="I133" i="3" s="1"/>
  <c r="H120" i="3"/>
  <c r="I120" i="3" s="1"/>
  <c r="H107" i="3"/>
  <c r="I107" i="3" s="1"/>
  <c r="H105" i="3"/>
  <c r="I105" i="3" s="1"/>
  <c r="J84" i="3"/>
  <c r="K84" i="3" s="1"/>
  <c r="H116" i="3"/>
  <c r="I116" i="3" s="1"/>
  <c r="H113" i="3"/>
  <c r="I113" i="3" s="1"/>
  <c r="AL75" i="3"/>
  <c r="J16" i="3"/>
  <c r="K16" i="3" s="1"/>
  <c r="I129" i="3"/>
  <c r="I127" i="3"/>
  <c r="I117" i="3"/>
  <c r="I106" i="3"/>
  <c r="I104" i="3"/>
  <c r="H73" i="3"/>
  <c r="I73" i="3" s="1"/>
  <c r="H128" i="3"/>
  <c r="I128" i="3" s="1"/>
  <c r="H124" i="3"/>
  <c r="I124" i="3" s="1"/>
  <c r="H103" i="3"/>
  <c r="I103" i="3" s="1"/>
  <c r="I102" i="3"/>
  <c r="J101" i="3"/>
  <c r="K101" i="3" s="1"/>
  <c r="J97" i="3"/>
  <c r="K97" i="3" s="1"/>
  <c r="H88" i="3"/>
  <c r="I88" i="3" s="1"/>
  <c r="H80" i="3"/>
  <c r="I80" i="3" s="1"/>
  <c r="I108" i="3"/>
  <c r="I100" i="3"/>
  <c r="H99" i="3"/>
  <c r="I99" i="3" s="1"/>
  <c r="H92" i="3"/>
  <c r="I92" i="3" s="1"/>
  <c r="H90" i="3"/>
  <c r="I90" i="3" s="1"/>
  <c r="H86" i="3"/>
  <c r="I86" i="3" s="1"/>
  <c r="H96" i="3"/>
  <c r="I96" i="3" s="1"/>
  <c r="I94" i="3"/>
  <c r="H81" i="3"/>
  <c r="I81" i="3" s="1"/>
  <c r="H69" i="3"/>
  <c r="I69" i="3" s="1"/>
  <c r="N48" i="3"/>
  <c r="O48" i="3" s="1"/>
  <c r="H95" i="3"/>
  <c r="I95" i="3" s="1"/>
  <c r="J93" i="3"/>
  <c r="K93" i="3" s="1"/>
  <c r="H85" i="3"/>
  <c r="I85" i="3" s="1"/>
  <c r="I91" i="3"/>
  <c r="I87" i="3"/>
  <c r="I83" i="3"/>
  <c r="I79" i="3"/>
  <c r="H76" i="3"/>
  <c r="I76" i="3" s="1"/>
  <c r="J66" i="3"/>
  <c r="K66" i="3" s="1"/>
  <c r="H60" i="3"/>
  <c r="I60" i="3" s="1"/>
  <c r="H78" i="3"/>
  <c r="I78" i="3" s="1"/>
  <c r="H77" i="3"/>
  <c r="I77" i="3" s="1"/>
  <c r="J63" i="3"/>
  <c r="K63" i="3" s="1"/>
  <c r="AL53" i="3"/>
  <c r="H82" i="3"/>
  <c r="I82" i="3" s="1"/>
  <c r="H71" i="3"/>
  <c r="I71" i="3" s="1"/>
  <c r="AL54" i="3"/>
  <c r="I74" i="3"/>
  <c r="H68" i="3"/>
  <c r="I68" i="3" s="1"/>
  <c r="H61" i="3"/>
  <c r="I61" i="3" s="1"/>
  <c r="T54" i="3"/>
  <c r="U54" i="3" s="1"/>
  <c r="V54" i="3" s="1"/>
  <c r="P52" i="3"/>
  <c r="Q52" i="3" s="1"/>
  <c r="L44" i="3"/>
  <c r="M44" i="3" s="1"/>
  <c r="AL21" i="3"/>
  <c r="AJ10" i="3"/>
  <c r="AK10" i="3" s="1"/>
  <c r="AO10" i="3" s="1"/>
  <c r="I70" i="3"/>
  <c r="I67" i="3"/>
  <c r="H65" i="3"/>
  <c r="I65" i="3" s="1"/>
  <c r="H62" i="3"/>
  <c r="I62" i="3" s="1"/>
  <c r="R50" i="3"/>
  <c r="S50" i="3" s="1"/>
  <c r="AL40" i="3"/>
  <c r="AL16" i="3"/>
  <c r="W56" i="3"/>
  <c r="X56" i="3" s="1"/>
  <c r="J40" i="3"/>
  <c r="K40" i="3" s="1"/>
  <c r="J36" i="3"/>
  <c r="K36" i="3" s="1"/>
  <c r="AL34" i="3"/>
  <c r="H28" i="3"/>
  <c r="I28" i="3" s="1"/>
  <c r="AL20" i="3"/>
  <c r="I59" i="3"/>
  <c r="AL41" i="3"/>
  <c r="J18" i="3"/>
  <c r="K18" i="3" s="1"/>
  <c r="H10" i="3"/>
  <c r="I10" i="3" s="1"/>
  <c r="M46" i="3"/>
  <c r="I42" i="3"/>
  <c r="I38" i="3"/>
  <c r="I34" i="3"/>
  <c r="I26" i="3"/>
  <c r="I24" i="3"/>
  <c r="I8" i="3"/>
  <c r="AL19" i="3"/>
  <c r="AL14" i="3"/>
  <c r="AL28" i="3"/>
  <c r="AL27" i="3"/>
  <c r="H22" i="3"/>
  <c r="I22" i="3" s="1"/>
  <c r="I12" i="3"/>
  <c r="AL23" i="3"/>
  <c r="I14" i="3"/>
  <c r="AO344" i="3" l="1"/>
  <c r="AR344" i="3" s="1"/>
  <c r="AU344" i="3" s="1"/>
  <c r="AX344" i="3" s="1"/>
  <c r="BA344" i="3" s="1"/>
  <c r="BD344" i="3" s="1"/>
  <c r="AO342" i="3"/>
  <c r="AR342" i="3" s="1"/>
  <c r="AU342" i="3" s="1"/>
  <c r="AX342" i="3" s="1"/>
  <c r="BA342" i="3" s="1"/>
  <c r="BD342" i="3" s="1"/>
  <c r="AU364" i="3"/>
  <c r="AX364" i="3" s="1"/>
  <c r="BA364" i="3" s="1"/>
  <c r="BD364" i="3" s="1"/>
  <c r="AU359" i="3"/>
  <c r="AX359" i="3" s="1"/>
  <c r="BA359" i="3" s="1"/>
  <c r="BD359" i="3" s="1"/>
  <c r="AN331" i="3"/>
  <c r="AQ331" i="3" s="1"/>
  <c r="AT331" i="3" s="1"/>
  <c r="AW331" i="3" s="1"/>
  <c r="AZ331" i="3" s="1"/>
  <c r="BC331" i="3" s="1"/>
  <c r="AN322" i="3"/>
  <c r="AO322" i="3" s="1"/>
  <c r="AR322" i="3" s="1"/>
  <c r="AU322" i="3" s="1"/>
  <c r="AX322" i="3" s="1"/>
  <c r="BA322" i="3" s="1"/>
  <c r="BD322" i="3" s="1"/>
  <c r="AN341" i="3"/>
  <c r="AQ341" i="3" s="1"/>
  <c r="AT341" i="3" s="1"/>
  <c r="AW341" i="3" s="1"/>
  <c r="AZ341" i="3" s="1"/>
  <c r="BC341" i="3" s="1"/>
  <c r="AO343" i="3"/>
  <c r="AR343" i="3" s="1"/>
  <c r="AU343" i="3" s="1"/>
  <c r="AX343" i="3" s="1"/>
  <c r="BA343" i="3" s="1"/>
  <c r="BD343" i="3" s="1"/>
  <c r="AN333" i="3"/>
  <c r="AQ333" i="3" s="1"/>
  <c r="AT333" i="3" s="1"/>
  <c r="AW333" i="3" s="1"/>
  <c r="AZ333" i="3" s="1"/>
  <c r="BC333" i="3" s="1"/>
  <c r="AN336" i="3"/>
  <c r="AQ336" i="3" s="1"/>
  <c r="AT336" i="3" s="1"/>
  <c r="AW336" i="3" s="1"/>
  <c r="AZ336" i="3" s="1"/>
  <c r="BC336" i="3" s="1"/>
  <c r="AN332" i="3"/>
  <c r="AQ332" i="3" s="1"/>
  <c r="AT332" i="3" s="1"/>
  <c r="AW332" i="3" s="1"/>
  <c r="AZ332" i="3" s="1"/>
  <c r="BC332" i="3" s="1"/>
  <c r="AN324" i="3"/>
  <c r="AQ324" i="3" s="1"/>
  <c r="AT324" i="3" s="1"/>
  <c r="AW324" i="3" s="1"/>
  <c r="AZ324" i="3" s="1"/>
  <c r="BC324" i="3" s="1"/>
  <c r="AN337" i="3"/>
  <c r="AQ337" i="3" s="1"/>
  <c r="AT337" i="3" s="1"/>
  <c r="AW337" i="3" s="1"/>
  <c r="AZ337" i="3" s="1"/>
  <c r="BC337" i="3" s="1"/>
  <c r="AN345" i="3"/>
  <c r="AQ345" i="3" s="1"/>
  <c r="AT345" i="3" s="1"/>
  <c r="AW345" i="3" s="1"/>
  <c r="AZ345" i="3" s="1"/>
  <c r="BC345" i="3" s="1"/>
  <c r="AN335" i="3"/>
  <c r="AQ335" i="3" s="1"/>
  <c r="AT335" i="3" s="1"/>
  <c r="AW335" i="3" s="1"/>
  <c r="AZ335" i="3" s="1"/>
  <c r="AR10" i="3"/>
  <c r="AN334" i="3"/>
  <c r="AQ334" i="3" s="1"/>
  <c r="AT334" i="3" s="1"/>
  <c r="AW334" i="3" s="1"/>
  <c r="AZ334" i="3" s="1"/>
  <c r="BC334" i="3" s="1"/>
  <c r="AN327" i="3"/>
  <c r="AQ327" i="3" s="1"/>
  <c r="AT327" i="3" s="1"/>
  <c r="AW327" i="3" s="1"/>
  <c r="AZ327" i="3" s="1"/>
  <c r="BC327" i="3" s="1"/>
  <c r="AN325" i="3"/>
  <c r="AQ325" i="3" s="1"/>
  <c r="AT325" i="3" s="1"/>
  <c r="AL24" i="3"/>
  <c r="AO24" i="3"/>
  <c r="AR24" i="3" s="1"/>
  <c r="AU24" i="3" s="1"/>
  <c r="AX24" i="3" s="1"/>
  <c r="BA24" i="3" s="1"/>
  <c r="BD24" i="3" s="1"/>
  <c r="AR352" i="3"/>
  <c r="AU352" i="3" s="1"/>
  <c r="AX352" i="3" s="1"/>
  <c r="BA352" i="3" s="1"/>
  <c r="BD352" i="3" s="1"/>
  <c r="AO346" i="3"/>
  <c r="AR346" i="3" s="1"/>
  <c r="AU346" i="3" s="1"/>
  <c r="AX346" i="3" s="1"/>
  <c r="BA346" i="3" s="1"/>
  <c r="BD346" i="3" s="1"/>
  <c r="D210" i="3"/>
  <c r="AJ267" i="3"/>
  <c r="AK267" i="3" s="1"/>
  <c r="O228" i="3"/>
  <c r="P228" i="3" s="1"/>
  <c r="Q228" i="3" s="1"/>
  <c r="Q236" i="3"/>
  <c r="R236" i="3" s="1"/>
  <c r="S236" i="3" s="1"/>
  <c r="S258" i="3"/>
  <c r="T258" i="3" s="1"/>
  <c r="U258" i="3" s="1"/>
  <c r="K20" i="3"/>
  <c r="L20" i="3" s="1"/>
  <c r="M20" i="3" s="1"/>
  <c r="O229" i="3"/>
  <c r="P229" i="3" s="1"/>
  <c r="Q229" i="3" s="1"/>
  <c r="K219" i="3"/>
  <c r="L219" i="3" s="1"/>
  <c r="M219" i="3" s="1"/>
  <c r="J32" i="3"/>
  <c r="K32" i="3" s="1"/>
  <c r="L32" i="3" s="1"/>
  <c r="M32" i="3" s="1"/>
  <c r="N32" i="3" s="1"/>
  <c r="O32" i="3" s="1"/>
  <c r="O230" i="3"/>
  <c r="P230" i="3" s="1"/>
  <c r="Q230" i="3" s="1"/>
  <c r="K64" i="3"/>
  <c r="L64" i="3" s="1"/>
  <c r="M64" i="3" s="1"/>
  <c r="K112" i="3"/>
  <c r="L112" i="3" s="1"/>
  <c r="M112" i="3" s="1"/>
  <c r="AF316" i="3"/>
  <c r="AG316" i="3" s="1"/>
  <c r="AJ316" i="3" s="1"/>
  <c r="AK316" i="3" s="1"/>
  <c r="AL337" i="3"/>
  <c r="J125" i="3"/>
  <c r="K125" i="3" s="1"/>
  <c r="AJ321" i="3"/>
  <c r="AK321" i="3" s="1"/>
  <c r="AL327" i="3"/>
  <c r="AL335" i="3"/>
  <c r="AF310" i="3"/>
  <c r="AG310" i="3" s="1"/>
  <c r="AJ310" i="3" s="1"/>
  <c r="AK310" i="3" s="1"/>
  <c r="J176" i="3"/>
  <c r="K176" i="3" s="1"/>
  <c r="L176" i="3" s="1"/>
  <c r="M176" i="3" s="1"/>
  <c r="AJ312" i="3"/>
  <c r="AK312" i="3" s="1"/>
  <c r="J144" i="3"/>
  <c r="K144" i="3" s="1"/>
  <c r="L144" i="3" s="1"/>
  <c r="M144" i="3" s="1"/>
  <c r="L36" i="3"/>
  <c r="M36" i="3" s="1"/>
  <c r="J61" i="3"/>
  <c r="K61" i="3" s="1"/>
  <c r="J90" i="3"/>
  <c r="K90" i="3" s="1"/>
  <c r="L145" i="3"/>
  <c r="M145" i="3" s="1"/>
  <c r="J188" i="3"/>
  <c r="K188" i="3" s="1"/>
  <c r="R240" i="3"/>
  <c r="S240" i="3" s="1"/>
  <c r="J171" i="3"/>
  <c r="K171" i="3" s="1"/>
  <c r="J200" i="3"/>
  <c r="K200" i="3" s="1"/>
  <c r="R256" i="3"/>
  <c r="S256" i="3" s="1"/>
  <c r="R254" i="3"/>
  <c r="S254" i="3" s="1"/>
  <c r="T275" i="3"/>
  <c r="U275" i="3" s="1"/>
  <c r="Z299" i="3"/>
  <c r="AA299" i="3" s="1"/>
  <c r="P233" i="3"/>
  <c r="Q233" i="3" s="1"/>
  <c r="W289" i="3"/>
  <c r="X289" i="3" s="1"/>
  <c r="AL334" i="3"/>
  <c r="T260" i="3"/>
  <c r="U260" i="3" s="1"/>
  <c r="Z296" i="3"/>
  <c r="AA296" i="3" s="1"/>
  <c r="AF315" i="3"/>
  <c r="AG315" i="3" s="1"/>
  <c r="AL324" i="3"/>
  <c r="J10" i="3"/>
  <c r="K10" i="3" s="1"/>
  <c r="L40" i="3"/>
  <c r="M40" i="3" s="1"/>
  <c r="J65" i="3"/>
  <c r="K65" i="3" s="1"/>
  <c r="J77" i="3"/>
  <c r="K77" i="3" s="1"/>
  <c r="L97" i="3"/>
  <c r="M97" i="3" s="1"/>
  <c r="J113" i="3"/>
  <c r="K113" i="3" s="1"/>
  <c r="J121" i="3"/>
  <c r="K121" i="3" s="1"/>
  <c r="J119" i="3"/>
  <c r="K119" i="3" s="1"/>
  <c r="J183" i="3"/>
  <c r="K183" i="3" s="1"/>
  <c r="J161" i="3"/>
  <c r="K161" i="3" s="1"/>
  <c r="J170" i="3"/>
  <c r="K170" i="3" s="1"/>
  <c r="J190" i="3"/>
  <c r="K190" i="3" s="1"/>
  <c r="L141" i="3"/>
  <c r="M141" i="3" s="1"/>
  <c r="J174" i="3"/>
  <c r="K174" i="3" s="1"/>
  <c r="L177" i="3"/>
  <c r="M177" i="3" s="1"/>
  <c r="L130" i="3"/>
  <c r="M130" i="3" s="1"/>
  <c r="T263" i="3"/>
  <c r="U263" i="3" s="1"/>
  <c r="W282" i="3"/>
  <c r="X282" i="3" s="1"/>
  <c r="AJ330" i="3"/>
  <c r="AK330" i="3" s="1"/>
  <c r="Z300" i="3"/>
  <c r="AA300" i="3" s="1"/>
  <c r="AC304" i="3"/>
  <c r="AD304" i="3" s="1"/>
  <c r="R234" i="3"/>
  <c r="S234" i="3" s="1"/>
  <c r="W274" i="3"/>
  <c r="X274" i="3" s="1"/>
  <c r="Z298" i="3"/>
  <c r="AA298" i="3" s="1"/>
  <c r="Z285" i="3"/>
  <c r="AA285" i="3" s="1"/>
  <c r="AC303" i="3"/>
  <c r="AD303" i="3" s="1"/>
  <c r="AF317" i="3"/>
  <c r="AG317" i="3" s="1"/>
  <c r="AJ328" i="3"/>
  <c r="AK328" i="3" s="1"/>
  <c r="AL328" i="3" s="1"/>
  <c r="T271" i="3"/>
  <c r="U271" i="3" s="1"/>
  <c r="N44" i="3"/>
  <c r="O44" i="3" s="1"/>
  <c r="J124" i="3"/>
  <c r="K124" i="3" s="1"/>
  <c r="J192" i="3"/>
  <c r="K192" i="3" s="1"/>
  <c r="J185" i="3"/>
  <c r="K185" i="3" s="1"/>
  <c r="Z287" i="3"/>
  <c r="AA287" i="3" s="1"/>
  <c r="L18" i="3"/>
  <c r="M18" i="3" s="1"/>
  <c r="T50" i="3"/>
  <c r="U50" i="3" s="1"/>
  <c r="V50" i="3" s="1"/>
  <c r="J68" i="3"/>
  <c r="K68" i="3" s="1"/>
  <c r="J69" i="3"/>
  <c r="K69" i="3" s="1"/>
  <c r="J96" i="3"/>
  <c r="K96" i="3" s="1"/>
  <c r="J80" i="3"/>
  <c r="K80" i="3" s="1"/>
  <c r="L98" i="3"/>
  <c r="M98" i="3" s="1"/>
  <c r="L16" i="3"/>
  <c r="M16" i="3" s="1"/>
  <c r="J134" i="3"/>
  <c r="K134" i="3" s="1"/>
  <c r="L150" i="3"/>
  <c r="M150" i="3" s="1"/>
  <c r="J194" i="3"/>
  <c r="K194" i="3" s="1"/>
  <c r="J220" i="3"/>
  <c r="K220" i="3" s="1"/>
  <c r="L164" i="3"/>
  <c r="M164" i="3" s="1"/>
  <c r="L165" i="3"/>
  <c r="M165" i="3" s="1"/>
  <c r="AL136" i="3"/>
  <c r="T251" i="3"/>
  <c r="U251" i="3" s="1"/>
  <c r="L215" i="3"/>
  <c r="M215" i="3" s="1"/>
  <c r="L202" i="3"/>
  <c r="M202" i="3" s="1"/>
  <c r="R243" i="3"/>
  <c r="S243" i="3" s="1"/>
  <c r="W283" i="3"/>
  <c r="X283" i="3" s="1"/>
  <c r="AL331" i="3"/>
  <c r="R249" i="3"/>
  <c r="S249" i="3" s="1"/>
  <c r="W276" i="3"/>
  <c r="X276" i="3" s="1"/>
  <c r="R247" i="3"/>
  <c r="S247" i="3" s="1"/>
  <c r="Z284" i="3"/>
  <c r="AA284" i="3" s="1"/>
  <c r="AC307" i="3"/>
  <c r="AD307" i="3" s="1"/>
  <c r="AF319" i="3"/>
  <c r="AG319" i="3" s="1"/>
  <c r="L63" i="3"/>
  <c r="M63" i="3" s="1"/>
  <c r="J123" i="3"/>
  <c r="K123" i="3" s="1"/>
  <c r="J175" i="3"/>
  <c r="K175" i="3" s="1"/>
  <c r="J186" i="3"/>
  <c r="K186" i="3" s="1"/>
  <c r="W281" i="3"/>
  <c r="X281" i="3" s="1"/>
  <c r="J86" i="3"/>
  <c r="K86" i="3" s="1"/>
  <c r="J99" i="3"/>
  <c r="K99" i="3" s="1"/>
  <c r="L101" i="3"/>
  <c r="M101" i="3" s="1"/>
  <c r="J147" i="3"/>
  <c r="K147" i="3" s="1"/>
  <c r="J162" i="3"/>
  <c r="K162" i="3" s="1"/>
  <c r="J143" i="3"/>
  <c r="K143" i="3" s="1"/>
  <c r="L152" i="3"/>
  <c r="M152" i="3" s="1"/>
  <c r="AL169" i="3"/>
  <c r="T255" i="3"/>
  <c r="U255" i="3" s="1"/>
  <c r="L213" i="3"/>
  <c r="M213" i="3" s="1"/>
  <c r="N226" i="3"/>
  <c r="O226" i="3" s="1"/>
  <c r="T273" i="3"/>
  <c r="U273" i="3" s="1"/>
  <c r="T280" i="3"/>
  <c r="U280" i="3" s="1"/>
  <c r="Z286" i="3"/>
  <c r="AA286" i="3" s="1"/>
  <c r="Z297" i="3"/>
  <c r="AA297" i="3" s="1"/>
  <c r="AL333" i="3"/>
  <c r="R248" i="3"/>
  <c r="S248" i="3" s="1"/>
  <c r="W272" i="3"/>
  <c r="X272" i="3" s="1"/>
  <c r="W261" i="3"/>
  <c r="X261" i="3" s="1"/>
  <c r="W290" i="3"/>
  <c r="X290" i="3" s="1"/>
  <c r="R250" i="3"/>
  <c r="S250" i="3" s="1"/>
  <c r="AJ313" i="3"/>
  <c r="AK313" i="3" s="1"/>
  <c r="AL322" i="3"/>
  <c r="J62" i="3"/>
  <c r="K62" i="3" s="1"/>
  <c r="R52" i="3"/>
  <c r="S52" i="3" s="1"/>
  <c r="L66" i="3"/>
  <c r="M66" i="3" s="1"/>
  <c r="J95" i="3"/>
  <c r="K95" i="3" s="1"/>
  <c r="J81" i="3"/>
  <c r="K81" i="3" s="1"/>
  <c r="L178" i="3"/>
  <c r="M178" i="3" s="1"/>
  <c r="P235" i="3"/>
  <c r="Q235" i="3" s="1"/>
  <c r="L179" i="3"/>
  <c r="M179" i="3" s="1"/>
  <c r="L214" i="3"/>
  <c r="M214" i="3" s="1"/>
  <c r="J159" i="3"/>
  <c r="K159" i="3" s="1"/>
  <c r="Z288" i="3"/>
  <c r="AA288" i="3" s="1"/>
  <c r="W278" i="3"/>
  <c r="X278" i="3" s="1"/>
  <c r="L223" i="3"/>
  <c r="M223" i="3" s="1"/>
  <c r="T266" i="3"/>
  <c r="U266" i="3" s="1"/>
  <c r="J14" i="3"/>
  <c r="K14" i="3" s="1"/>
  <c r="J74" i="3"/>
  <c r="K74" i="3" s="1"/>
  <c r="J92" i="3"/>
  <c r="K92" i="3" s="1"/>
  <c r="J100" i="3"/>
  <c r="K100" i="3" s="1"/>
  <c r="J88" i="3"/>
  <c r="K88" i="3" s="1"/>
  <c r="J102" i="3"/>
  <c r="K102" i="3" s="1"/>
  <c r="J127" i="3"/>
  <c r="K127" i="3" s="1"/>
  <c r="J116" i="3"/>
  <c r="K116" i="3" s="1"/>
  <c r="L110" i="3"/>
  <c r="M110" i="3" s="1"/>
  <c r="L118" i="3"/>
  <c r="M118" i="3" s="1"/>
  <c r="L122" i="3"/>
  <c r="M122" i="3" s="1"/>
  <c r="J132" i="3"/>
  <c r="K132" i="3" s="1"/>
  <c r="L137" i="3"/>
  <c r="M137" i="3" s="1"/>
  <c r="J195" i="3"/>
  <c r="K195" i="3" s="1"/>
  <c r="J149" i="3"/>
  <c r="K149" i="3" s="1"/>
  <c r="J199" i="3"/>
  <c r="K199" i="3" s="1"/>
  <c r="J217" i="3"/>
  <c r="K217" i="3" s="1"/>
  <c r="J203" i="3"/>
  <c r="K203" i="3" s="1"/>
  <c r="J222" i="3"/>
  <c r="K222" i="3" s="1"/>
  <c r="R239" i="3"/>
  <c r="S239" i="3" s="1"/>
  <c r="T268" i="3"/>
  <c r="U268" i="3" s="1"/>
  <c r="AC305" i="3"/>
  <c r="AD305" i="3" s="1"/>
  <c r="Z295" i="3"/>
  <c r="AA295" i="3" s="1"/>
  <c r="N46" i="3"/>
  <c r="O46" i="3" s="1"/>
  <c r="J67" i="3"/>
  <c r="K67" i="3" s="1"/>
  <c r="J85" i="3"/>
  <c r="K85" i="3" s="1"/>
  <c r="J135" i="3"/>
  <c r="K135" i="3" s="1"/>
  <c r="L140" i="3"/>
  <c r="M140" i="3" s="1"/>
  <c r="J187" i="3"/>
  <c r="K187" i="3" s="1"/>
  <c r="J184" i="3"/>
  <c r="K184" i="3" s="1"/>
  <c r="L153" i="3"/>
  <c r="M153" i="3" s="1"/>
  <c r="J181" i="3"/>
  <c r="K181" i="3" s="1"/>
  <c r="J197" i="3"/>
  <c r="K197" i="3" s="1"/>
  <c r="AL336" i="3"/>
  <c r="N231" i="3"/>
  <c r="O231" i="3" s="1"/>
  <c r="AC306" i="3"/>
  <c r="AD306" i="3" s="1"/>
  <c r="AF311" i="3"/>
  <c r="AG311" i="3" s="1"/>
  <c r="AL332" i="3"/>
  <c r="J38" i="3"/>
  <c r="K38" i="3" s="1"/>
  <c r="J70" i="3"/>
  <c r="K70" i="3" s="1"/>
  <c r="J26" i="3"/>
  <c r="K26" i="3" s="1"/>
  <c r="J28" i="3"/>
  <c r="K28" i="3" s="1"/>
  <c r="Z56" i="3"/>
  <c r="AA56" i="3" s="1"/>
  <c r="AL10" i="3"/>
  <c r="J78" i="3"/>
  <c r="K78" i="3" s="1"/>
  <c r="J60" i="3"/>
  <c r="K60" i="3" s="1"/>
  <c r="J76" i="3"/>
  <c r="K76" i="3" s="1"/>
  <c r="J87" i="3"/>
  <c r="K87" i="3" s="1"/>
  <c r="L93" i="3"/>
  <c r="M93" i="3" s="1"/>
  <c r="L30" i="3"/>
  <c r="M30" i="3" s="1"/>
  <c r="J94" i="3"/>
  <c r="K94" i="3" s="1"/>
  <c r="J108" i="3"/>
  <c r="K108" i="3" s="1"/>
  <c r="J103" i="3"/>
  <c r="K103" i="3" s="1"/>
  <c r="J128" i="3"/>
  <c r="K128" i="3" s="1"/>
  <c r="J104" i="3"/>
  <c r="K104" i="3" s="1"/>
  <c r="J129" i="3"/>
  <c r="K129" i="3" s="1"/>
  <c r="J105" i="3"/>
  <c r="K105" i="3" s="1"/>
  <c r="J120" i="3"/>
  <c r="K120" i="3" s="1"/>
  <c r="J133" i="3"/>
  <c r="K133" i="3" s="1"/>
  <c r="L138" i="3"/>
  <c r="M138" i="3" s="1"/>
  <c r="L142" i="3"/>
  <c r="M142" i="3" s="1"/>
  <c r="L146" i="3"/>
  <c r="M146" i="3" s="1"/>
  <c r="J193" i="3"/>
  <c r="K193" i="3" s="1"/>
  <c r="J173" i="3"/>
  <c r="K173" i="3" s="1"/>
  <c r="J206" i="3"/>
  <c r="K206" i="3" s="1"/>
  <c r="T262" i="3"/>
  <c r="U262" i="3" s="1"/>
  <c r="L157" i="3"/>
  <c r="M157" i="3" s="1"/>
  <c r="J189" i="3"/>
  <c r="K189" i="3" s="1"/>
  <c r="AJ318" i="3"/>
  <c r="AK318" i="3" s="1"/>
  <c r="W264" i="3"/>
  <c r="X264" i="3" s="1"/>
  <c r="AF309" i="3"/>
  <c r="AG309" i="3" s="1"/>
  <c r="AF314" i="3"/>
  <c r="AG314" i="3" s="1"/>
  <c r="W270" i="3"/>
  <c r="X270" i="3" s="1"/>
  <c r="W291" i="3"/>
  <c r="X291" i="3" s="1"/>
  <c r="AF308" i="3"/>
  <c r="AG308" i="3" s="1"/>
  <c r="J12" i="3"/>
  <c r="K12" i="3" s="1"/>
  <c r="J8" i="3"/>
  <c r="K8" i="3" s="1"/>
  <c r="J71" i="3"/>
  <c r="K71" i="3" s="1"/>
  <c r="J79" i="3"/>
  <c r="K79" i="3" s="1"/>
  <c r="P48" i="3"/>
  <c r="Q48" i="3" s="1"/>
  <c r="J73" i="3"/>
  <c r="K73" i="3" s="1"/>
  <c r="J117" i="3"/>
  <c r="K117" i="3" s="1"/>
  <c r="L84" i="3"/>
  <c r="M84" i="3" s="1"/>
  <c r="J107" i="3"/>
  <c r="K107" i="3" s="1"/>
  <c r="J139" i="3"/>
  <c r="K139" i="3" s="1"/>
  <c r="J115" i="3"/>
  <c r="K115" i="3" s="1"/>
  <c r="J131" i="3"/>
  <c r="K131" i="3" s="1"/>
  <c r="J154" i="3"/>
  <c r="K154" i="3" s="1"/>
  <c r="J172" i="3"/>
  <c r="K172" i="3" s="1"/>
  <c r="J196" i="3"/>
  <c r="K196" i="3" s="1"/>
  <c r="L151" i="3"/>
  <c r="M151" i="3" s="1"/>
  <c r="J168" i="3"/>
  <c r="K168" i="3" s="1"/>
  <c r="J198" i="3"/>
  <c r="K198" i="3" s="1"/>
  <c r="R252" i="3"/>
  <c r="S252" i="3" s="1"/>
  <c r="J201" i="3"/>
  <c r="K201" i="3" s="1"/>
  <c r="J160" i="3"/>
  <c r="K160" i="3" s="1"/>
  <c r="J221" i="3"/>
  <c r="K221" i="3" s="1"/>
  <c r="N232" i="3"/>
  <c r="O232" i="3" s="1"/>
  <c r="T253" i="3"/>
  <c r="U253" i="3" s="1"/>
  <c r="AL325" i="3"/>
  <c r="T277" i="3"/>
  <c r="U277" i="3" s="1"/>
  <c r="J24" i="3"/>
  <c r="K24" i="3" s="1"/>
  <c r="J83" i="3"/>
  <c r="K83" i="3" s="1"/>
  <c r="J22" i="3"/>
  <c r="K22" i="3" s="1"/>
  <c r="J82" i="3"/>
  <c r="K82" i="3" s="1"/>
  <c r="J34" i="3"/>
  <c r="K34" i="3" s="1"/>
  <c r="J42" i="3"/>
  <c r="K42" i="3" s="1"/>
  <c r="J59" i="3"/>
  <c r="I409" i="3"/>
  <c r="H409" i="3"/>
  <c r="J91" i="3"/>
  <c r="K91" i="3" s="1"/>
  <c r="J106" i="3"/>
  <c r="K106" i="3" s="1"/>
  <c r="J158" i="3"/>
  <c r="K158" i="3" s="1"/>
  <c r="J167" i="3"/>
  <c r="K167" i="3" s="1"/>
  <c r="AL212" i="3"/>
  <c r="P227" i="3"/>
  <c r="Q227" i="3" s="1"/>
  <c r="R242" i="3"/>
  <c r="S242" i="3" s="1"/>
  <c r="R257" i="3"/>
  <c r="S257" i="3" s="1"/>
  <c r="R244" i="3"/>
  <c r="S244" i="3" s="1"/>
  <c r="AO333" i="3" l="1"/>
  <c r="AR333" i="3" s="1"/>
  <c r="AU333" i="3" s="1"/>
  <c r="AX333" i="3" s="1"/>
  <c r="BA333" i="3" s="1"/>
  <c r="BD333" i="3" s="1"/>
  <c r="AO335" i="3"/>
  <c r="AR335" i="3" s="1"/>
  <c r="AU335" i="3" s="1"/>
  <c r="AX335" i="3" s="1"/>
  <c r="BA335" i="3" s="1"/>
  <c r="BD335" i="3" s="1"/>
  <c r="AN318" i="3"/>
  <c r="AQ318" i="3" s="1"/>
  <c r="AT318" i="3" s="1"/>
  <c r="AW318" i="3" s="1"/>
  <c r="AZ318" i="3" s="1"/>
  <c r="BC318" i="3" s="1"/>
  <c r="AN310" i="3"/>
  <c r="AQ310" i="3" s="1"/>
  <c r="AT310" i="3" s="1"/>
  <c r="AN321" i="3"/>
  <c r="AQ321" i="3" s="1"/>
  <c r="AT321" i="3" s="1"/>
  <c r="AW321" i="3" s="1"/>
  <c r="AZ321" i="3" s="1"/>
  <c r="BC321" i="3" s="1"/>
  <c r="AN316" i="3"/>
  <c r="AQ316" i="3" s="1"/>
  <c r="AT316" i="3" s="1"/>
  <c r="AW316" i="3" s="1"/>
  <c r="AZ316" i="3" s="1"/>
  <c r="BC316" i="3" s="1"/>
  <c r="AO327" i="3"/>
  <c r="AR327" i="3" s="1"/>
  <c r="AU327" i="3" s="1"/>
  <c r="AX327" i="3" s="1"/>
  <c r="BA327" i="3" s="1"/>
  <c r="BD327" i="3" s="1"/>
  <c r="AU10" i="3"/>
  <c r="AO345" i="3"/>
  <c r="AR345" i="3" s="1"/>
  <c r="AU345" i="3" s="1"/>
  <c r="AX345" i="3" s="1"/>
  <c r="BA345" i="3" s="1"/>
  <c r="BD345" i="3" s="1"/>
  <c r="AO324" i="3"/>
  <c r="AR324" i="3" s="1"/>
  <c r="AU324" i="3" s="1"/>
  <c r="AX324" i="3" s="1"/>
  <c r="BA324" i="3" s="1"/>
  <c r="BD324" i="3" s="1"/>
  <c r="AO336" i="3"/>
  <c r="AR336" i="3" s="1"/>
  <c r="AU336" i="3" s="1"/>
  <c r="AX336" i="3" s="1"/>
  <c r="BA336" i="3" s="1"/>
  <c r="BD336" i="3" s="1"/>
  <c r="AO325" i="3"/>
  <c r="AR325" i="3" s="1"/>
  <c r="AU325" i="3" s="1"/>
  <c r="AX325" i="3" s="1"/>
  <c r="BA325" i="3" s="1"/>
  <c r="BD325" i="3" s="1"/>
  <c r="AO334" i="3"/>
  <c r="AR334" i="3" s="1"/>
  <c r="AU334" i="3" s="1"/>
  <c r="AX334" i="3" s="1"/>
  <c r="BA334" i="3" s="1"/>
  <c r="BD334" i="3" s="1"/>
  <c r="AO337" i="3"/>
  <c r="AR337" i="3" s="1"/>
  <c r="AU337" i="3" s="1"/>
  <c r="AX337" i="3" s="1"/>
  <c r="BA337" i="3" s="1"/>
  <c r="BD337" i="3" s="1"/>
  <c r="AO332" i="3"/>
  <c r="AR332" i="3" s="1"/>
  <c r="AU332" i="3" s="1"/>
  <c r="AX332" i="3" s="1"/>
  <c r="BA332" i="3" s="1"/>
  <c r="BD332" i="3" s="1"/>
  <c r="AO341" i="3"/>
  <c r="AR341" i="3" s="1"/>
  <c r="AU341" i="3" s="1"/>
  <c r="AX341" i="3" s="1"/>
  <c r="BA341" i="3" s="1"/>
  <c r="BD341" i="3" s="1"/>
  <c r="AN313" i="3"/>
  <c r="AO313" i="3" s="1"/>
  <c r="AR313" i="3" s="1"/>
  <c r="AU313" i="3" s="1"/>
  <c r="AX313" i="3" s="1"/>
  <c r="BA313" i="3" s="1"/>
  <c r="BD313" i="3" s="1"/>
  <c r="AN312" i="3"/>
  <c r="AQ312" i="3" s="1"/>
  <c r="AT312" i="3" s="1"/>
  <c r="AW312" i="3" s="1"/>
  <c r="AZ312" i="3" s="1"/>
  <c r="BC312" i="3" s="1"/>
  <c r="AN330" i="3"/>
  <c r="AQ330" i="3" s="1"/>
  <c r="AT330" i="3" s="1"/>
  <c r="AW330" i="3" s="1"/>
  <c r="AZ330" i="3" s="1"/>
  <c r="BC330" i="3" s="1"/>
  <c r="AN267" i="3"/>
  <c r="AO267" i="3" s="1"/>
  <c r="AR267" i="3" s="1"/>
  <c r="AU267" i="3" s="1"/>
  <c r="AX267" i="3" s="1"/>
  <c r="BA267" i="3" s="1"/>
  <c r="BD267" i="3" s="1"/>
  <c r="AO331" i="3"/>
  <c r="AR331" i="3" s="1"/>
  <c r="AU331" i="3" s="1"/>
  <c r="AX331" i="3" s="1"/>
  <c r="BA331" i="3" s="1"/>
  <c r="BD331" i="3" s="1"/>
  <c r="AL267" i="3"/>
  <c r="L125" i="3"/>
  <c r="M125" i="3" s="1"/>
  <c r="N125" i="3" s="1"/>
  <c r="O125" i="3" s="1"/>
  <c r="AL312" i="3"/>
  <c r="N144" i="3"/>
  <c r="O144" i="3" s="1"/>
  <c r="P144" i="3" s="1"/>
  <c r="Q144" i="3" s="1"/>
  <c r="AL321" i="3"/>
  <c r="R227" i="3"/>
  <c r="S227" i="3" s="1"/>
  <c r="L221" i="3"/>
  <c r="M221" i="3" s="1"/>
  <c r="L139" i="3"/>
  <c r="M139" i="3" s="1"/>
  <c r="Z291" i="3"/>
  <c r="AA291" i="3" s="1"/>
  <c r="L38" i="3"/>
  <c r="M38" i="3" s="1"/>
  <c r="R228" i="3"/>
  <c r="S228" i="3" s="1"/>
  <c r="L199" i="3"/>
  <c r="M199" i="3" s="1"/>
  <c r="L74" i="3"/>
  <c r="M74" i="3" s="1"/>
  <c r="N179" i="3"/>
  <c r="O179" i="3" s="1"/>
  <c r="Z261" i="3"/>
  <c r="AA261" i="3" s="1"/>
  <c r="AC286" i="3"/>
  <c r="AD286" i="3" s="1"/>
  <c r="L162" i="3"/>
  <c r="M162" i="3" s="1"/>
  <c r="L186" i="3"/>
  <c r="M186" i="3" s="1"/>
  <c r="AF307" i="3"/>
  <c r="AG307" i="3" s="1"/>
  <c r="Z276" i="3"/>
  <c r="AA276" i="3" s="1"/>
  <c r="N202" i="3"/>
  <c r="O202" i="3" s="1"/>
  <c r="L194" i="3"/>
  <c r="M194" i="3" s="1"/>
  <c r="N16" i="3"/>
  <c r="O16" i="3" s="1"/>
  <c r="W271" i="3"/>
  <c r="X271" i="3" s="1"/>
  <c r="AC298" i="3"/>
  <c r="AD298" i="3" s="1"/>
  <c r="AC300" i="3"/>
  <c r="AD300" i="3" s="1"/>
  <c r="N97" i="3"/>
  <c r="O97" i="3" s="1"/>
  <c r="AJ315" i="3"/>
  <c r="AK315" i="3" s="1"/>
  <c r="W275" i="3"/>
  <c r="X275" i="3" s="1"/>
  <c r="T240" i="3"/>
  <c r="U240" i="3" s="1"/>
  <c r="T257" i="3"/>
  <c r="U257" i="3" s="1"/>
  <c r="L24" i="3"/>
  <c r="M24" i="3" s="1"/>
  <c r="W253" i="3"/>
  <c r="X253" i="3" s="1"/>
  <c r="L168" i="3"/>
  <c r="M168" i="3" s="1"/>
  <c r="L172" i="3"/>
  <c r="M172" i="3" s="1"/>
  <c r="L71" i="3"/>
  <c r="M71" i="3" s="1"/>
  <c r="L103" i="3"/>
  <c r="M103" i="3" s="1"/>
  <c r="N20" i="3"/>
  <c r="O20" i="3" s="1"/>
  <c r="L187" i="3"/>
  <c r="M187" i="3" s="1"/>
  <c r="P46" i="3"/>
  <c r="Q46" i="3" s="1"/>
  <c r="L203" i="3"/>
  <c r="M203" i="3" s="1"/>
  <c r="N137" i="3"/>
  <c r="O137" i="3" s="1"/>
  <c r="N118" i="3"/>
  <c r="O118" i="3" s="1"/>
  <c r="L14" i="3"/>
  <c r="M14" i="3" s="1"/>
  <c r="R235" i="3"/>
  <c r="S235" i="3" s="1"/>
  <c r="Z272" i="3"/>
  <c r="AA272" i="3" s="1"/>
  <c r="P226" i="3"/>
  <c r="Q226" i="3" s="1"/>
  <c r="L147" i="3"/>
  <c r="M147" i="3" s="1"/>
  <c r="L86" i="3"/>
  <c r="M86" i="3" s="1"/>
  <c r="AC284" i="3"/>
  <c r="AD284" i="3" s="1"/>
  <c r="L68" i="3"/>
  <c r="M68" i="3" s="1"/>
  <c r="AF303" i="3"/>
  <c r="AG303" i="3" s="1"/>
  <c r="Z274" i="3"/>
  <c r="AA274" i="3" s="1"/>
  <c r="AL330" i="3"/>
  <c r="T244" i="3"/>
  <c r="U244" i="3" s="1"/>
  <c r="L79" i="3"/>
  <c r="M79" i="3" s="1"/>
  <c r="L28" i="3"/>
  <c r="M28" i="3" s="1"/>
  <c r="R229" i="3"/>
  <c r="S229" i="3" s="1"/>
  <c r="AC288" i="3"/>
  <c r="AD288" i="3" s="1"/>
  <c r="L22" i="3"/>
  <c r="M22" i="3" s="1"/>
  <c r="W277" i="3"/>
  <c r="X277" i="3" s="1"/>
  <c r="N151" i="3"/>
  <c r="O151" i="3" s="1"/>
  <c r="L73" i="3"/>
  <c r="M73" i="3" s="1"/>
  <c r="L8" i="3"/>
  <c r="M8" i="3" s="1"/>
  <c r="L108" i="3"/>
  <c r="M108" i="3" s="1"/>
  <c r="AL316" i="3"/>
  <c r="P32" i="3"/>
  <c r="Q32" i="3" s="1"/>
  <c r="R230" i="3"/>
  <c r="S230" i="3" s="1"/>
  <c r="L132" i="3"/>
  <c r="M132" i="3" s="1"/>
  <c r="N110" i="3"/>
  <c r="O110" i="3" s="1"/>
  <c r="L100" i="3"/>
  <c r="M100" i="3" s="1"/>
  <c r="AL310" i="3"/>
  <c r="N178" i="3"/>
  <c r="O178" i="3" s="1"/>
  <c r="N213" i="3"/>
  <c r="O213" i="3" s="1"/>
  <c r="N152" i="3"/>
  <c r="O152" i="3" s="1"/>
  <c r="N101" i="3"/>
  <c r="O101" i="3" s="1"/>
  <c r="T234" i="3"/>
  <c r="U234" i="3" s="1"/>
  <c r="Z282" i="3"/>
  <c r="AA282" i="3" s="1"/>
  <c r="L170" i="3"/>
  <c r="M170" i="3" s="1"/>
  <c r="L198" i="3"/>
  <c r="M198" i="3" s="1"/>
  <c r="L120" i="3"/>
  <c r="M120" i="3" s="1"/>
  <c r="AJ311" i="3"/>
  <c r="AK311" i="3" s="1"/>
  <c r="L184" i="3"/>
  <c r="M184" i="3" s="1"/>
  <c r="N66" i="3"/>
  <c r="O66" i="3" s="1"/>
  <c r="W258" i="3"/>
  <c r="X258" i="3" s="1"/>
  <c r="T252" i="3"/>
  <c r="U252" i="3" s="1"/>
  <c r="N84" i="3"/>
  <c r="O84" i="3" s="1"/>
  <c r="R48" i="3"/>
  <c r="S48" i="3" s="1"/>
  <c r="Z264" i="3"/>
  <c r="AA264" i="3" s="1"/>
  <c r="N93" i="3"/>
  <c r="O93" i="3" s="1"/>
  <c r="L70" i="3"/>
  <c r="M70" i="3" s="1"/>
  <c r="L197" i="3"/>
  <c r="M197" i="3" s="1"/>
  <c r="N153" i="3"/>
  <c r="O153" i="3" s="1"/>
  <c r="L217" i="3"/>
  <c r="M217" i="3" s="1"/>
  <c r="L116" i="3"/>
  <c r="M116" i="3" s="1"/>
  <c r="L92" i="3"/>
  <c r="M92" i="3" s="1"/>
  <c r="Z278" i="3"/>
  <c r="AA278" i="3" s="1"/>
  <c r="N214" i="3"/>
  <c r="O214" i="3" s="1"/>
  <c r="N112" i="3"/>
  <c r="O112" i="3" s="1"/>
  <c r="L62" i="3"/>
  <c r="M62" i="3" s="1"/>
  <c r="AC297" i="3"/>
  <c r="AD297" i="3" s="1"/>
  <c r="W255" i="3"/>
  <c r="X255" i="3" s="1"/>
  <c r="L143" i="3"/>
  <c r="M143" i="3" s="1"/>
  <c r="L123" i="3"/>
  <c r="M123" i="3" s="1"/>
  <c r="T243" i="3"/>
  <c r="U243" i="3" s="1"/>
  <c r="W251" i="3"/>
  <c r="X251" i="3" s="1"/>
  <c r="L134" i="3"/>
  <c r="M134" i="3" s="1"/>
  <c r="AF304" i="3"/>
  <c r="AG304" i="3" s="1"/>
  <c r="W263" i="3"/>
  <c r="X263" i="3" s="1"/>
  <c r="L119" i="3"/>
  <c r="M119" i="3" s="1"/>
  <c r="W260" i="3"/>
  <c r="X260" i="3" s="1"/>
  <c r="Z289" i="3"/>
  <c r="AA289" i="3" s="1"/>
  <c r="T256" i="3"/>
  <c r="U256" i="3" s="1"/>
  <c r="N145" i="3"/>
  <c r="O145" i="3" s="1"/>
  <c r="L131" i="3"/>
  <c r="M131" i="3" s="1"/>
  <c r="Z270" i="3"/>
  <c r="AA270" i="3" s="1"/>
  <c r="N176" i="3"/>
  <c r="O176" i="3" s="1"/>
  <c r="L128" i="3"/>
  <c r="M128" i="3" s="1"/>
  <c r="L60" i="3"/>
  <c r="M60" i="3" s="1"/>
  <c r="L85" i="3"/>
  <c r="M85" i="3" s="1"/>
  <c r="W268" i="3"/>
  <c r="X268" i="3" s="1"/>
  <c r="L222" i="3"/>
  <c r="M222" i="3" s="1"/>
  <c r="L149" i="3"/>
  <c r="M149" i="3" s="1"/>
  <c r="N122" i="3"/>
  <c r="O122" i="3" s="1"/>
  <c r="N223" i="3"/>
  <c r="O223" i="3" s="1"/>
  <c r="L159" i="3"/>
  <c r="M159" i="3" s="1"/>
  <c r="Z290" i="3"/>
  <c r="AA290" i="3" s="1"/>
  <c r="W280" i="3"/>
  <c r="X280" i="3" s="1"/>
  <c r="N98" i="3"/>
  <c r="O98" i="3" s="1"/>
  <c r="N18" i="3"/>
  <c r="O18" i="3" s="1"/>
  <c r="AJ317" i="3"/>
  <c r="AK317" i="3" s="1"/>
  <c r="AC296" i="3"/>
  <c r="AD296" i="3" s="1"/>
  <c r="R233" i="3"/>
  <c r="S233" i="3" s="1"/>
  <c r="L61" i="3"/>
  <c r="M61" i="3" s="1"/>
  <c r="T242" i="3"/>
  <c r="U242" i="3" s="1"/>
  <c r="L158" i="3"/>
  <c r="M158" i="3" s="1"/>
  <c r="L160" i="3"/>
  <c r="M160" i="3" s="1"/>
  <c r="L201" i="3"/>
  <c r="M201" i="3" s="1"/>
  <c r="L196" i="3"/>
  <c r="M196" i="3" s="1"/>
  <c r="L154" i="3"/>
  <c r="M154" i="3" s="1"/>
  <c r="L115" i="3"/>
  <c r="M115" i="3" s="1"/>
  <c r="L107" i="3"/>
  <c r="M107" i="3" s="1"/>
  <c r="L117" i="3"/>
  <c r="M117" i="3" s="1"/>
  <c r="L12" i="3"/>
  <c r="M12" i="3" s="1"/>
  <c r="L99" i="3"/>
  <c r="M99" i="3" s="1"/>
  <c r="Z281" i="3"/>
  <c r="AA281" i="3" s="1"/>
  <c r="L175" i="3"/>
  <c r="M175" i="3" s="1"/>
  <c r="N63" i="3"/>
  <c r="O63" i="3" s="1"/>
  <c r="T247" i="3"/>
  <c r="U247" i="3" s="1"/>
  <c r="T249" i="3"/>
  <c r="U249" i="3" s="1"/>
  <c r="L106" i="3"/>
  <c r="M106" i="3" s="1"/>
  <c r="AL318" i="3"/>
  <c r="L173" i="3"/>
  <c r="M173" i="3" s="1"/>
  <c r="L87" i="3"/>
  <c r="M87" i="3" s="1"/>
  <c r="L26" i="3"/>
  <c r="M26" i="3" s="1"/>
  <c r="L67" i="3"/>
  <c r="M67" i="3" s="1"/>
  <c r="L88" i="3"/>
  <c r="M88" i="3" s="1"/>
  <c r="N164" i="3"/>
  <c r="O164" i="3" s="1"/>
  <c r="L96" i="3"/>
  <c r="M96" i="3" s="1"/>
  <c r="N177" i="3"/>
  <c r="O177" i="3" s="1"/>
  <c r="N141" i="3"/>
  <c r="O141" i="3" s="1"/>
  <c r="L183" i="3"/>
  <c r="M183" i="3" s="1"/>
  <c r="L121" i="3"/>
  <c r="M121" i="3" s="1"/>
  <c r="L65" i="3"/>
  <c r="M65" i="3" s="1"/>
  <c r="L10" i="3"/>
  <c r="M10" i="3" s="1"/>
  <c r="L171" i="3"/>
  <c r="M171" i="3" s="1"/>
  <c r="L91" i="3"/>
  <c r="M91" i="3" s="1"/>
  <c r="P232" i="3"/>
  <c r="Q232" i="3" s="1"/>
  <c r="L34" i="3"/>
  <c r="M34" i="3" s="1"/>
  <c r="L83" i="3"/>
  <c r="M83" i="3" s="1"/>
  <c r="AJ314" i="3"/>
  <c r="AK314" i="3" s="1"/>
  <c r="N157" i="3"/>
  <c r="O157" i="3" s="1"/>
  <c r="L193" i="3"/>
  <c r="M193" i="3" s="1"/>
  <c r="L133" i="3"/>
  <c r="M133" i="3" s="1"/>
  <c r="L104" i="3"/>
  <c r="M104" i="3" s="1"/>
  <c r="L76" i="3"/>
  <c r="M76" i="3" s="1"/>
  <c r="L78" i="3"/>
  <c r="M78" i="3" s="1"/>
  <c r="AF306" i="3"/>
  <c r="AG306" i="3" s="1"/>
  <c r="P231" i="3"/>
  <c r="Q231" i="3" s="1"/>
  <c r="L181" i="3"/>
  <c r="M181" i="3" s="1"/>
  <c r="N140" i="3"/>
  <c r="O140" i="3" s="1"/>
  <c r="AF305" i="3"/>
  <c r="AG305" i="3" s="1"/>
  <c r="T239" i="3"/>
  <c r="U239" i="3" s="1"/>
  <c r="L195" i="3"/>
  <c r="M195" i="3" s="1"/>
  <c r="L102" i="3"/>
  <c r="M102" i="3" s="1"/>
  <c r="W266" i="3"/>
  <c r="X266" i="3" s="1"/>
  <c r="L95" i="3"/>
  <c r="M95" i="3" s="1"/>
  <c r="T52" i="3"/>
  <c r="U52" i="3" s="1"/>
  <c r="T250" i="3"/>
  <c r="U250" i="3" s="1"/>
  <c r="T248" i="3"/>
  <c r="U248" i="3" s="1"/>
  <c r="W273" i="3"/>
  <c r="X273" i="3" s="1"/>
  <c r="Z283" i="3"/>
  <c r="AA283" i="3" s="1"/>
  <c r="N165" i="3"/>
  <c r="O165" i="3" s="1"/>
  <c r="L220" i="3"/>
  <c r="M220" i="3" s="1"/>
  <c r="N150" i="3"/>
  <c r="O150" i="3" s="1"/>
  <c r="L80" i="3"/>
  <c r="M80" i="3" s="1"/>
  <c r="L69" i="3"/>
  <c r="M69" i="3" s="1"/>
  <c r="AC287" i="3"/>
  <c r="AD287" i="3" s="1"/>
  <c r="L192" i="3"/>
  <c r="M192" i="3" s="1"/>
  <c r="P44" i="3"/>
  <c r="Q44" i="3" s="1"/>
  <c r="N130" i="3"/>
  <c r="O130" i="3" s="1"/>
  <c r="L174" i="3"/>
  <c r="M174" i="3" s="1"/>
  <c r="L190" i="3"/>
  <c r="M190" i="3" s="1"/>
  <c r="L161" i="3"/>
  <c r="M161" i="3" s="1"/>
  <c r="L113" i="3"/>
  <c r="M113" i="3" s="1"/>
  <c r="L77" i="3"/>
  <c r="M77" i="3" s="1"/>
  <c r="N40" i="3"/>
  <c r="O40" i="3" s="1"/>
  <c r="AC299" i="3"/>
  <c r="AD299" i="3" s="1"/>
  <c r="T254" i="3"/>
  <c r="U254" i="3" s="1"/>
  <c r="L200" i="3"/>
  <c r="M200" i="3" s="1"/>
  <c r="L90" i="3"/>
  <c r="M90" i="3" s="1"/>
  <c r="N36" i="3"/>
  <c r="O36" i="3" s="1"/>
  <c r="L167" i="3"/>
  <c r="M167" i="3" s="1"/>
  <c r="L42" i="3"/>
  <c r="M42" i="3" s="1"/>
  <c r="L82" i="3"/>
  <c r="M82" i="3" s="1"/>
  <c r="AJ308" i="3"/>
  <c r="AK308" i="3" s="1"/>
  <c r="AJ309" i="3"/>
  <c r="AK309" i="3" s="1"/>
  <c r="L189" i="3"/>
  <c r="M189" i="3" s="1"/>
  <c r="T236" i="3"/>
  <c r="U236" i="3" s="1"/>
  <c r="N146" i="3"/>
  <c r="O146" i="3" s="1"/>
  <c r="N138" i="3"/>
  <c r="O138" i="3" s="1"/>
  <c r="L129" i="3"/>
  <c r="M129" i="3" s="1"/>
  <c r="N30" i="3"/>
  <c r="O30" i="3" s="1"/>
  <c r="AC56" i="3"/>
  <c r="AD56" i="3" s="1"/>
  <c r="L135" i="3"/>
  <c r="M135" i="3" s="1"/>
  <c r="AC295" i="3"/>
  <c r="AD295" i="3" s="1"/>
  <c r="L127" i="3"/>
  <c r="M127" i="3" s="1"/>
  <c r="L81" i="3"/>
  <c r="M81" i="3" s="1"/>
  <c r="AL313" i="3"/>
  <c r="AJ319" i="3"/>
  <c r="AK319" i="3" s="1"/>
  <c r="N215" i="3"/>
  <c r="O215" i="3" s="1"/>
  <c r="L185" i="3"/>
  <c r="M185" i="3" s="1"/>
  <c r="L124" i="3"/>
  <c r="M124" i="3" s="1"/>
  <c r="AC285" i="3"/>
  <c r="AD285" i="3" s="1"/>
  <c r="L188" i="3"/>
  <c r="M188" i="3" s="1"/>
  <c r="J409" i="3"/>
  <c r="N64" i="3"/>
  <c r="O64" i="3" s="1"/>
  <c r="N219" i="3"/>
  <c r="O219" i="3" s="1"/>
  <c r="W262" i="3"/>
  <c r="X262" i="3" s="1"/>
  <c r="L206" i="3"/>
  <c r="M206" i="3" s="1"/>
  <c r="N142" i="3"/>
  <c r="O142" i="3" s="1"/>
  <c r="L105" i="3"/>
  <c r="M105" i="3" s="1"/>
  <c r="L94" i="3"/>
  <c r="M94" i="3" s="1"/>
  <c r="K59" i="3"/>
  <c r="AO318" i="3" l="1"/>
  <c r="AR318" i="3" s="1"/>
  <c r="AU318" i="3" s="1"/>
  <c r="AX318" i="3" s="1"/>
  <c r="BA318" i="3" s="1"/>
  <c r="BD318" i="3" s="1"/>
  <c r="AO330" i="3"/>
  <c r="AR330" i="3" s="1"/>
  <c r="AU330" i="3" s="1"/>
  <c r="AX330" i="3" s="1"/>
  <c r="BA330" i="3" s="1"/>
  <c r="BD330" i="3" s="1"/>
  <c r="AO312" i="3"/>
  <c r="AR312" i="3" s="1"/>
  <c r="AU312" i="3" s="1"/>
  <c r="AX312" i="3" s="1"/>
  <c r="BA312" i="3" s="1"/>
  <c r="BD312" i="3" s="1"/>
  <c r="AO310" i="3"/>
  <c r="AR310" i="3" s="1"/>
  <c r="AU310" i="3" s="1"/>
  <c r="AX310" i="3" s="1"/>
  <c r="BA310" i="3" s="1"/>
  <c r="BD310" i="3" s="1"/>
  <c r="AN309" i="3"/>
  <c r="AQ309" i="3" s="1"/>
  <c r="AT309" i="3" s="1"/>
  <c r="AW309" i="3" s="1"/>
  <c r="AZ309" i="3" s="1"/>
  <c r="BC309" i="3" s="1"/>
  <c r="AN314" i="3"/>
  <c r="AO314" i="3" s="1"/>
  <c r="AR314" i="3" s="1"/>
  <c r="AU314" i="3" s="1"/>
  <c r="AX314" i="3" s="1"/>
  <c r="BA314" i="3" s="1"/>
  <c r="BD314" i="3" s="1"/>
  <c r="AO316" i="3"/>
  <c r="AR316" i="3" s="1"/>
  <c r="AU316" i="3" s="1"/>
  <c r="AX316" i="3" s="1"/>
  <c r="BA316" i="3" s="1"/>
  <c r="BD316" i="3" s="1"/>
  <c r="AN317" i="3"/>
  <c r="AQ317" i="3" s="1"/>
  <c r="AT317" i="3" s="1"/>
  <c r="AW317" i="3" s="1"/>
  <c r="AZ317" i="3" s="1"/>
  <c r="BC317" i="3" s="1"/>
  <c r="AN308" i="3"/>
  <c r="AQ308" i="3" s="1"/>
  <c r="AT308" i="3" s="1"/>
  <c r="AW308" i="3" s="1"/>
  <c r="AZ308" i="3" s="1"/>
  <c r="BC308" i="3" s="1"/>
  <c r="AN311" i="3"/>
  <c r="AQ311" i="3" s="1"/>
  <c r="AT311" i="3" s="1"/>
  <c r="AW311" i="3" s="1"/>
  <c r="AZ311" i="3" s="1"/>
  <c r="BC311" i="3" s="1"/>
  <c r="AN315" i="3"/>
  <c r="AO315" i="3" s="1"/>
  <c r="AR315" i="3" s="1"/>
  <c r="AU315" i="3" s="1"/>
  <c r="AX315" i="3" s="1"/>
  <c r="BA315" i="3" s="1"/>
  <c r="BD315" i="3" s="1"/>
  <c r="AX10" i="3"/>
  <c r="AO321" i="3"/>
  <c r="AR321" i="3" s="1"/>
  <c r="AU321" i="3" s="1"/>
  <c r="AX321" i="3" s="1"/>
  <c r="BA321" i="3" s="1"/>
  <c r="BD321" i="3" s="1"/>
  <c r="AN319" i="3"/>
  <c r="AQ319" i="3" s="1"/>
  <c r="AT319" i="3" s="1"/>
  <c r="AW319" i="3" s="1"/>
  <c r="AZ319" i="3" s="1"/>
  <c r="BC319" i="3" s="1"/>
  <c r="N206" i="3"/>
  <c r="O206" i="3" s="1"/>
  <c r="P30" i="3"/>
  <c r="Q30" i="3" s="1"/>
  <c r="N42" i="3"/>
  <c r="O42" i="3" s="1"/>
  <c r="P140" i="3"/>
  <c r="Q140" i="3" s="1"/>
  <c r="AJ306" i="3"/>
  <c r="AK306" i="3" s="1"/>
  <c r="N91" i="3"/>
  <c r="O91" i="3" s="1"/>
  <c r="N10" i="3"/>
  <c r="O10" i="3" s="1"/>
  <c r="N173" i="3"/>
  <c r="O173" i="3" s="1"/>
  <c r="N99" i="3"/>
  <c r="O99" i="3" s="1"/>
  <c r="N201" i="3"/>
  <c r="O201" i="3" s="1"/>
  <c r="AL317" i="3"/>
  <c r="N149" i="3"/>
  <c r="O149" i="3" s="1"/>
  <c r="N60" i="3"/>
  <c r="O60" i="3" s="1"/>
  <c r="AJ304" i="3"/>
  <c r="AK304" i="3" s="1"/>
  <c r="W243" i="3"/>
  <c r="X243" i="3" s="1"/>
  <c r="N92" i="3"/>
  <c r="O92" i="3" s="1"/>
  <c r="AC264" i="3"/>
  <c r="AD264" i="3" s="1"/>
  <c r="P101" i="3"/>
  <c r="Q101" i="3" s="1"/>
  <c r="N73" i="3"/>
  <c r="O73" i="3" s="1"/>
  <c r="N28" i="3"/>
  <c r="O28" i="3" s="1"/>
  <c r="R226" i="3"/>
  <c r="S226" i="3" s="1"/>
  <c r="N187" i="3"/>
  <c r="O187" i="3" s="1"/>
  <c r="N71" i="3"/>
  <c r="O71" i="3" s="1"/>
  <c r="Z275" i="3"/>
  <c r="AA275" i="3" s="1"/>
  <c r="Z271" i="3"/>
  <c r="AA271" i="3" s="1"/>
  <c r="AJ307" i="3"/>
  <c r="AK307" i="3" s="1"/>
  <c r="AC261" i="3"/>
  <c r="AD261" i="3" s="1"/>
  <c r="T228" i="3"/>
  <c r="U228" i="3" s="1"/>
  <c r="N105" i="3"/>
  <c r="O105" i="3" s="1"/>
  <c r="Z262" i="3"/>
  <c r="AA262" i="3" s="1"/>
  <c r="N124" i="3"/>
  <c r="O124" i="3" s="1"/>
  <c r="N127" i="3"/>
  <c r="O127" i="3" s="1"/>
  <c r="AL309" i="3"/>
  <c r="N167" i="3"/>
  <c r="O167" i="3" s="1"/>
  <c r="N181" i="3"/>
  <c r="O181" i="3" s="1"/>
  <c r="N104" i="3"/>
  <c r="O104" i="3" s="1"/>
  <c r="P157" i="3"/>
  <c r="Q157" i="3" s="1"/>
  <c r="R144" i="3"/>
  <c r="S144" i="3" s="1"/>
  <c r="N65" i="3"/>
  <c r="O65" i="3" s="1"/>
  <c r="P164" i="3"/>
  <c r="Q164" i="3" s="1"/>
  <c r="N107" i="3"/>
  <c r="O107" i="3" s="1"/>
  <c r="P18" i="3"/>
  <c r="Q18" i="3" s="1"/>
  <c r="N222" i="3"/>
  <c r="O222" i="3" s="1"/>
  <c r="N128" i="3"/>
  <c r="O128" i="3" s="1"/>
  <c r="N119" i="3"/>
  <c r="O119" i="3" s="1"/>
  <c r="N134" i="3"/>
  <c r="O134" i="3" s="1"/>
  <c r="N123" i="3"/>
  <c r="O123" i="3" s="1"/>
  <c r="T48" i="3"/>
  <c r="U48" i="3" s="1"/>
  <c r="V48" i="3" s="1"/>
  <c r="N100" i="3"/>
  <c r="O100" i="3" s="1"/>
  <c r="AC272" i="3"/>
  <c r="AD272" i="3" s="1"/>
  <c r="P20" i="3"/>
  <c r="Q20" i="3" s="1"/>
  <c r="N172" i="3"/>
  <c r="O172" i="3" s="1"/>
  <c r="AF300" i="3"/>
  <c r="AG300" i="3" s="1"/>
  <c r="N186" i="3"/>
  <c r="O186" i="3" s="1"/>
  <c r="P179" i="3"/>
  <c r="Q179" i="3" s="1"/>
  <c r="N139" i="3"/>
  <c r="O139" i="3" s="1"/>
  <c r="N81" i="3"/>
  <c r="O81" i="3" s="1"/>
  <c r="N90" i="3"/>
  <c r="O90" i="3" s="1"/>
  <c r="N193" i="3"/>
  <c r="O193" i="3" s="1"/>
  <c r="P219" i="3"/>
  <c r="Q219" i="3" s="1"/>
  <c r="N185" i="3"/>
  <c r="O185" i="3" s="1"/>
  <c r="AL308" i="3"/>
  <c r="P130" i="3"/>
  <c r="Q130" i="3" s="1"/>
  <c r="W52" i="3"/>
  <c r="X52" i="3" s="1"/>
  <c r="N102" i="3"/>
  <c r="O102" i="3" s="1"/>
  <c r="N121" i="3"/>
  <c r="O121" i="3" s="1"/>
  <c r="P177" i="3"/>
  <c r="Q177" i="3" s="1"/>
  <c r="N88" i="3"/>
  <c r="O88" i="3" s="1"/>
  <c r="P223" i="3"/>
  <c r="Q223" i="3" s="1"/>
  <c r="Z268" i="3"/>
  <c r="AA268" i="3" s="1"/>
  <c r="N131" i="3"/>
  <c r="O131" i="3" s="1"/>
  <c r="AC289" i="3"/>
  <c r="AD289" i="3" s="1"/>
  <c r="N70" i="3"/>
  <c r="O70" i="3" s="1"/>
  <c r="P84" i="3"/>
  <c r="Q84" i="3" s="1"/>
  <c r="AL311" i="3"/>
  <c r="T230" i="3"/>
  <c r="U230" i="3" s="1"/>
  <c r="N86" i="3"/>
  <c r="O86" i="3" s="1"/>
  <c r="T235" i="3"/>
  <c r="U235" i="3" s="1"/>
  <c r="N168" i="3"/>
  <c r="O168" i="3" s="1"/>
  <c r="W257" i="3"/>
  <c r="X257" i="3" s="1"/>
  <c r="N162" i="3"/>
  <c r="O162" i="3" s="1"/>
  <c r="N74" i="3"/>
  <c r="O74" i="3" s="1"/>
  <c r="N221" i="3"/>
  <c r="O221" i="3" s="1"/>
  <c r="P64" i="3"/>
  <c r="Q64" i="3" s="1"/>
  <c r="P146" i="3"/>
  <c r="Q146" i="3" s="1"/>
  <c r="W239" i="3"/>
  <c r="X239" i="3" s="1"/>
  <c r="N83" i="3"/>
  <c r="O83" i="3" s="1"/>
  <c r="N188" i="3"/>
  <c r="O188" i="3" s="1"/>
  <c r="P215" i="3"/>
  <c r="Q215" i="3" s="1"/>
  <c r="P138" i="3"/>
  <c r="Q138" i="3" s="1"/>
  <c r="N82" i="3"/>
  <c r="O82" i="3" s="1"/>
  <c r="N113" i="3"/>
  <c r="O113" i="3" s="1"/>
  <c r="N80" i="3"/>
  <c r="O80" i="3" s="1"/>
  <c r="N95" i="3"/>
  <c r="O95" i="3" s="1"/>
  <c r="N195" i="3"/>
  <c r="O195" i="3" s="1"/>
  <c r="P125" i="3"/>
  <c r="Q125" i="3" s="1"/>
  <c r="R231" i="3"/>
  <c r="S231" i="3" s="1"/>
  <c r="R232" i="3"/>
  <c r="S232" i="3" s="1"/>
  <c r="N183" i="3"/>
  <c r="O183" i="3" s="1"/>
  <c r="N67" i="3"/>
  <c r="O67" i="3" s="1"/>
  <c r="N158" i="3"/>
  <c r="O158" i="3" s="1"/>
  <c r="P122" i="3"/>
  <c r="Q122" i="3" s="1"/>
  <c r="N85" i="3"/>
  <c r="O85" i="3" s="1"/>
  <c r="P145" i="3"/>
  <c r="Q145" i="3" s="1"/>
  <c r="P93" i="3"/>
  <c r="Q93" i="3" s="1"/>
  <c r="P66" i="3"/>
  <c r="Q66" i="3" s="1"/>
  <c r="N120" i="3"/>
  <c r="O120" i="3" s="1"/>
  <c r="N22" i="3"/>
  <c r="O22" i="3" s="1"/>
  <c r="W244" i="3"/>
  <c r="X244" i="3" s="1"/>
  <c r="AC274" i="3"/>
  <c r="AD274" i="3" s="1"/>
  <c r="N147" i="3"/>
  <c r="O147" i="3" s="1"/>
  <c r="N14" i="3"/>
  <c r="O14" i="3" s="1"/>
  <c r="Z253" i="3"/>
  <c r="AA253" i="3" s="1"/>
  <c r="W240" i="3"/>
  <c r="X240" i="3" s="1"/>
  <c r="AC276" i="3"/>
  <c r="AD276" i="3" s="1"/>
  <c r="AF286" i="3"/>
  <c r="AG286" i="3" s="1"/>
  <c r="N199" i="3"/>
  <c r="O199" i="3" s="1"/>
  <c r="T227" i="3"/>
  <c r="U227" i="3" s="1"/>
  <c r="AF285" i="3"/>
  <c r="AG285" i="3" s="1"/>
  <c r="AL319" i="3"/>
  <c r="N135" i="3"/>
  <c r="O135" i="3" s="1"/>
  <c r="W236" i="3"/>
  <c r="X236" i="3" s="1"/>
  <c r="W254" i="3"/>
  <c r="X254" i="3" s="1"/>
  <c r="P40" i="3"/>
  <c r="Q40" i="3" s="1"/>
  <c r="N190" i="3"/>
  <c r="O190" i="3" s="1"/>
  <c r="N69" i="3"/>
  <c r="O69" i="3" s="1"/>
  <c r="P150" i="3"/>
  <c r="Q150" i="3" s="1"/>
  <c r="Z273" i="3"/>
  <c r="AA273" i="3" s="1"/>
  <c r="W250" i="3"/>
  <c r="X250" i="3" s="1"/>
  <c r="N76" i="3"/>
  <c r="O76" i="3" s="1"/>
  <c r="N133" i="3"/>
  <c r="O133" i="3" s="1"/>
  <c r="P141" i="3"/>
  <c r="Q141" i="3" s="1"/>
  <c r="N96" i="3"/>
  <c r="O96" i="3" s="1"/>
  <c r="N26" i="3"/>
  <c r="O26" i="3" s="1"/>
  <c r="P63" i="3"/>
  <c r="Q63" i="3" s="1"/>
  <c r="N154" i="3"/>
  <c r="O154" i="3" s="1"/>
  <c r="AC270" i="3"/>
  <c r="AD270" i="3" s="1"/>
  <c r="Z255" i="3"/>
  <c r="AA255" i="3" s="1"/>
  <c r="N217" i="3"/>
  <c r="O217" i="3" s="1"/>
  <c r="N197" i="3"/>
  <c r="O197" i="3" s="1"/>
  <c r="Z258" i="3"/>
  <c r="AA258" i="3" s="1"/>
  <c r="N184" i="3"/>
  <c r="O184" i="3" s="1"/>
  <c r="N170" i="3"/>
  <c r="O170" i="3" s="1"/>
  <c r="W234" i="3"/>
  <c r="X234" i="3" s="1"/>
  <c r="P152" i="3"/>
  <c r="Q152" i="3" s="1"/>
  <c r="P178" i="3"/>
  <c r="Q178" i="3" s="1"/>
  <c r="N132" i="3"/>
  <c r="O132" i="3" s="1"/>
  <c r="R32" i="3"/>
  <c r="S32" i="3" s="1"/>
  <c r="N8" i="3"/>
  <c r="O8" i="3" s="1"/>
  <c r="P151" i="3"/>
  <c r="Q151" i="3" s="1"/>
  <c r="Z277" i="3"/>
  <c r="AA277" i="3" s="1"/>
  <c r="AF288" i="3"/>
  <c r="AG288" i="3" s="1"/>
  <c r="N68" i="3"/>
  <c r="O68" i="3" s="1"/>
  <c r="P118" i="3"/>
  <c r="Q118" i="3" s="1"/>
  <c r="N203" i="3"/>
  <c r="O203" i="3" s="1"/>
  <c r="N103" i="3"/>
  <c r="O103" i="3" s="1"/>
  <c r="P97" i="3"/>
  <c r="Q97" i="3" s="1"/>
  <c r="AF298" i="3"/>
  <c r="AG298" i="3" s="1"/>
  <c r="P16" i="3"/>
  <c r="Q16" i="3" s="1"/>
  <c r="P202" i="3"/>
  <c r="Q202" i="3" s="1"/>
  <c r="AC291" i="3"/>
  <c r="AD291" i="3" s="1"/>
  <c r="N192" i="3"/>
  <c r="O192" i="3" s="1"/>
  <c r="AC281" i="3"/>
  <c r="AD281" i="3" s="1"/>
  <c r="N61" i="3"/>
  <c r="O61" i="3" s="1"/>
  <c r="N62" i="3"/>
  <c r="O62" i="3" s="1"/>
  <c r="AF295" i="3"/>
  <c r="AG295" i="3" s="1"/>
  <c r="AF56" i="3"/>
  <c r="AG56" i="3" s="1"/>
  <c r="AK56" i="3" s="1"/>
  <c r="AO56" i="3" s="1"/>
  <c r="AR56" i="3" s="1"/>
  <c r="AU56" i="3" s="1"/>
  <c r="AX56" i="3" s="1"/>
  <c r="BA56" i="3" s="1"/>
  <c r="BD56" i="3" s="1"/>
  <c r="N129" i="3"/>
  <c r="O129" i="3" s="1"/>
  <c r="N189" i="3"/>
  <c r="O189" i="3" s="1"/>
  <c r="P36" i="3"/>
  <c r="Q36" i="3" s="1"/>
  <c r="N200" i="3"/>
  <c r="O200" i="3" s="1"/>
  <c r="AF299" i="3"/>
  <c r="AG299" i="3" s="1"/>
  <c r="N77" i="3"/>
  <c r="O77" i="3" s="1"/>
  <c r="N161" i="3"/>
  <c r="O161" i="3" s="1"/>
  <c r="N174" i="3"/>
  <c r="O174" i="3" s="1"/>
  <c r="R44" i="3"/>
  <c r="S44" i="3" s="1"/>
  <c r="AF287" i="3"/>
  <c r="AG287" i="3" s="1"/>
  <c r="N220" i="3"/>
  <c r="O220" i="3" s="1"/>
  <c r="AC283" i="3"/>
  <c r="AD283" i="3" s="1"/>
  <c r="W248" i="3"/>
  <c r="X248" i="3" s="1"/>
  <c r="Z266" i="3"/>
  <c r="AA266" i="3" s="1"/>
  <c r="AJ305" i="3"/>
  <c r="AK305" i="3" s="1"/>
  <c r="N78" i="3"/>
  <c r="O78" i="3" s="1"/>
  <c r="AL314" i="3"/>
  <c r="N34" i="3"/>
  <c r="O34" i="3" s="1"/>
  <c r="N171" i="3"/>
  <c r="O171" i="3" s="1"/>
  <c r="N87" i="3"/>
  <c r="O87" i="3" s="1"/>
  <c r="N106" i="3"/>
  <c r="O106" i="3" s="1"/>
  <c r="W247" i="3"/>
  <c r="X247" i="3" s="1"/>
  <c r="N175" i="3"/>
  <c r="O175" i="3" s="1"/>
  <c r="N117" i="3"/>
  <c r="O117" i="3" s="1"/>
  <c r="N115" i="3"/>
  <c r="O115" i="3" s="1"/>
  <c r="N196" i="3"/>
  <c r="O196" i="3" s="1"/>
  <c r="N160" i="3"/>
  <c r="O160" i="3" s="1"/>
  <c r="W242" i="3"/>
  <c r="X242" i="3" s="1"/>
  <c r="T233" i="3"/>
  <c r="U233" i="3" s="1"/>
  <c r="P98" i="3"/>
  <c r="Q98" i="3" s="1"/>
  <c r="AC290" i="3"/>
  <c r="AD290" i="3" s="1"/>
  <c r="P176" i="3"/>
  <c r="Q176" i="3" s="1"/>
  <c r="W256" i="3"/>
  <c r="X256" i="3" s="1"/>
  <c r="Z260" i="3"/>
  <c r="AA260" i="3" s="1"/>
  <c r="Z263" i="3"/>
  <c r="AA263" i="3" s="1"/>
  <c r="N143" i="3"/>
  <c r="O143" i="3" s="1"/>
  <c r="AF297" i="3"/>
  <c r="AG297" i="3" s="1"/>
  <c r="P112" i="3"/>
  <c r="Q112" i="3" s="1"/>
  <c r="AC278" i="3"/>
  <c r="AD278" i="3" s="1"/>
  <c r="N116" i="3"/>
  <c r="O116" i="3" s="1"/>
  <c r="P153" i="3"/>
  <c r="Q153" i="3" s="1"/>
  <c r="W252" i="3"/>
  <c r="X252" i="3" s="1"/>
  <c r="N198" i="3"/>
  <c r="O198" i="3" s="1"/>
  <c r="AC282" i="3"/>
  <c r="AD282" i="3" s="1"/>
  <c r="P213" i="3"/>
  <c r="Q213" i="3" s="1"/>
  <c r="P110" i="3"/>
  <c r="Q110" i="3" s="1"/>
  <c r="N108" i="3"/>
  <c r="O108" i="3" s="1"/>
  <c r="T229" i="3"/>
  <c r="U229" i="3" s="1"/>
  <c r="N79" i="3"/>
  <c r="O79" i="3" s="1"/>
  <c r="AJ303" i="3"/>
  <c r="AK303" i="3" s="1"/>
  <c r="AF284" i="3"/>
  <c r="AG284" i="3" s="1"/>
  <c r="P137" i="3"/>
  <c r="Q137" i="3" s="1"/>
  <c r="R46" i="3"/>
  <c r="S46" i="3" s="1"/>
  <c r="N24" i="3"/>
  <c r="O24" i="3" s="1"/>
  <c r="AL315" i="3"/>
  <c r="N194" i="3"/>
  <c r="O194" i="3" s="1"/>
  <c r="N38" i="3"/>
  <c r="O38" i="3" s="1"/>
  <c r="P165" i="3"/>
  <c r="Q165" i="3" s="1"/>
  <c r="W249" i="3"/>
  <c r="X249" i="3" s="1"/>
  <c r="N12" i="3"/>
  <c r="O12" i="3" s="1"/>
  <c r="AF296" i="3"/>
  <c r="AG296" i="3" s="1"/>
  <c r="Z280" i="3"/>
  <c r="AA280" i="3" s="1"/>
  <c r="N159" i="3"/>
  <c r="O159" i="3" s="1"/>
  <c r="Z251" i="3"/>
  <c r="AA251" i="3" s="1"/>
  <c r="P214" i="3"/>
  <c r="Q214" i="3" s="1"/>
  <c r="N94" i="3"/>
  <c r="O94" i="3" s="1"/>
  <c r="P142" i="3"/>
  <c r="Q142" i="3" s="1"/>
  <c r="L59" i="3"/>
  <c r="L409" i="3" s="1"/>
  <c r="K409" i="3"/>
  <c r="AN307" i="3" l="1"/>
  <c r="AQ307" i="3" s="1"/>
  <c r="AT307" i="3" s="1"/>
  <c r="AW307" i="3" s="1"/>
  <c r="AZ307" i="3" s="1"/>
  <c r="AN304" i="3"/>
  <c r="AQ304" i="3" s="1"/>
  <c r="AT304" i="3" s="1"/>
  <c r="AW304" i="3" s="1"/>
  <c r="AZ304" i="3" s="1"/>
  <c r="BC304" i="3" s="1"/>
  <c r="AO319" i="3"/>
  <c r="AR319" i="3" s="1"/>
  <c r="AU319" i="3" s="1"/>
  <c r="AX319" i="3" s="1"/>
  <c r="BA319" i="3" s="1"/>
  <c r="BD319" i="3" s="1"/>
  <c r="BA10" i="3"/>
  <c r="AO311" i="3"/>
  <c r="AR311" i="3" s="1"/>
  <c r="AU311" i="3" s="1"/>
  <c r="AX311" i="3" s="1"/>
  <c r="BA311" i="3" s="1"/>
  <c r="BD311" i="3" s="1"/>
  <c r="AO317" i="3"/>
  <c r="AR317" i="3" s="1"/>
  <c r="AU317" i="3" s="1"/>
  <c r="AX317" i="3" s="1"/>
  <c r="BA317" i="3" s="1"/>
  <c r="BD317" i="3" s="1"/>
  <c r="AO309" i="3"/>
  <c r="AR309" i="3" s="1"/>
  <c r="AU309" i="3" s="1"/>
  <c r="AX309" i="3" s="1"/>
  <c r="BA309" i="3" s="1"/>
  <c r="BD309" i="3" s="1"/>
  <c r="AN303" i="3"/>
  <c r="AQ303" i="3" s="1"/>
  <c r="AT303" i="3" s="1"/>
  <c r="AW303" i="3" s="1"/>
  <c r="AZ303" i="3" s="1"/>
  <c r="BC303" i="3" s="1"/>
  <c r="AN305" i="3"/>
  <c r="AQ305" i="3" s="1"/>
  <c r="AT305" i="3" s="1"/>
  <c r="AW305" i="3" s="1"/>
  <c r="AZ305" i="3" s="1"/>
  <c r="BC305" i="3" s="1"/>
  <c r="AN306" i="3"/>
  <c r="AQ306" i="3" s="1"/>
  <c r="AT306" i="3" s="1"/>
  <c r="AW306" i="3" s="1"/>
  <c r="AZ306" i="3" s="1"/>
  <c r="AO308" i="3"/>
  <c r="AR308" i="3" s="1"/>
  <c r="AU308" i="3" s="1"/>
  <c r="AX308" i="3" s="1"/>
  <c r="BA308" i="3" s="1"/>
  <c r="BD308" i="3" s="1"/>
  <c r="M59" i="3"/>
  <c r="M409" i="3" s="1"/>
  <c r="P194" i="3"/>
  <c r="Q194" i="3" s="1"/>
  <c r="R112" i="3"/>
  <c r="S112" i="3" s="1"/>
  <c r="Z248" i="3"/>
  <c r="AA248" i="3" s="1"/>
  <c r="AL56" i="3"/>
  <c r="P192" i="3"/>
  <c r="Q192" i="3" s="1"/>
  <c r="P8" i="3"/>
  <c r="Q8" i="3" s="1"/>
  <c r="AC258" i="3"/>
  <c r="AD258" i="3" s="1"/>
  <c r="AC255" i="3"/>
  <c r="AD255" i="3" s="1"/>
  <c r="R141" i="3"/>
  <c r="S141" i="3" s="1"/>
  <c r="Z250" i="3"/>
  <c r="AA250" i="3" s="1"/>
  <c r="P190" i="3"/>
  <c r="Q190" i="3" s="1"/>
  <c r="AF276" i="3"/>
  <c r="AG276" i="3" s="1"/>
  <c r="R145" i="3"/>
  <c r="S145" i="3" s="1"/>
  <c r="P195" i="3"/>
  <c r="Q195" i="3" s="1"/>
  <c r="P102" i="3"/>
  <c r="Q102" i="3" s="1"/>
  <c r="P222" i="3"/>
  <c r="Q222" i="3" s="1"/>
  <c r="AF261" i="3"/>
  <c r="AG261" i="3" s="1"/>
  <c r="P187" i="3"/>
  <c r="Q187" i="3" s="1"/>
  <c r="Z243" i="3"/>
  <c r="AA243" i="3" s="1"/>
  <c r="R142" i="3"/>
  <c r="S142" i="3" s="1"/>
  <c r="P108" i="3"/>
  <c r="Q108" i="3" s="1"/>
  <c r="Z252" i="3"/>
  <c r="AA252" i="3" s="1"/>
  <c r="AJ297" i="3"/>
  <c r="AK297" i="3" s="1"/>
  <c r="P106" i="3"/>
  <c r="Q106" i="3" s="1"/>
  <c r="AF283" i="3"/>
  <c r="AG283" i="3" s="1"/>
  <c r="P61" i="3"/>
  <c r="Q61" i="3" s="1"/>
  <c r="AC277" i="3"/>
  <c r="AD277" i="3" s="1"/>
  <c r="R63" i="3"/>
  <c r="S63" i="3" s="1"/>
  <c r="P133" i="3"/>
  <c r="Q133" i="3" s="1"/>
  <c r="AC273" i="3"/>
  <c r="AD273" i="3" s="1"/>
  <c r="R40" i="3"/>
  <c r="S40" i="3" s="1"/>
  <c r="Z240" i="3"/>
  <c r="AA240" i="3" s="1"/>
  <c r="P95" i="3"/>
  <c r="Q95" i="3" s="1"/>
  <c r="Z52" i="3"/>
  <c r="AA52" i="3" s="1"/>
  <c r="AJ300" i="3"/>
  <c r="AK300" i="3" s="1"/>
  <c r="P119" i="3"/>
  <c r="Q119" i="3" s="1"/>
  <c r="R18" i="3"/>
  <c r="S18" i="3" s="1"/>
  <c r="P181" i="3"/>
  <c r="Q181" i="3" s="1"/>
  <c r="AC275" i="3"/>
  <c r="AD275" i="3" s="1"/>
  <c r="T226" i="3"/>
  <c r="U226" i="3" s="1"/>
  <c r="P91" i="3"/>
  <c r="Q91" i="3" s="1"/>
  <c r="P42" i="3"/>
  <c r="Q42" i="3" s="1"/>
  <c r="Z249" i="3"/>
  <c r="AA249" i="3" s="1"/>
  <c r="R213" i="3"/>
  <c r="S213" i="3" s="1"/>
  <c r="P171" i="3"/>
  <c r="Q171" i="3" s="1"/>
  <c r="AJ288" i="3"/>
  <c r="AK288" i="3" s="1"/>
  <c r="AL303" i="3"/>
  <c r="P160" i="3"/>
  <c r="Q160" i="3" s="1"/>
  <c r="P220" i="3"/>
  <c r="Q220" i="3" s="1"/>
  <c r="R16" i="3"/>
  <c r="S16" i="3" s="1"/>
  <c r="R118" i="3"/>
  <c r="S118" i="3" s="1"/>
  <c r="R152" i="3"/>
  <c r="S152" i="3" s="1"/>
  <c r="P26" i="3"/>
  <c r="Q26" i="3" s="1"/>
  <c r="R150" i="3"/>
  <c r="S150" i="3" s="1"/>
  <c r="Z254" i="3"/>
  <c r="AA254" i="3" s="1"/>
  <c r="Z244" i="3"/>
  <c r="AA244" i="3" s="1"/>
  <c r="R66" i="3"/>
  <c r="S66" i="3" s="1"/>
  <c r="R215" i="3"/>
  <c r="S215" i="3" s="1"/>
  <c r="P74" i="3"/>
  <c r="Q74" i="3" s="1"/>
  <c r="R223" i="3"/>
  <c r="S223" i="3" s="1"/>
  <c r="R130" i="3"/>
  <c r="S130" i="3" s="1"/>
  <c r="P81" i="3"/>
  <c r="Q81" i="3" s="1"/>
  <c r="P123" i="3"/>
  <c r="Q123" i="3" s="1"/>
  <c r="P107" i="3"/>
  <c r="Q107" i="3" s="1"/>
  <c r="P167" i="3"/>
  <c r="Q167" i="3" s="1"/>
  <c r="P105" i="3"/>
  <c r="Q105" i="3" s="1"/>
  <c r="P28" i="3"/>
  <c r="Q28" i="3" s="1"/>
  <c r="AF264" i="3"/>
  <c r="AG264" i="3" s="1"/>
  <c r="AL306" i="3"/>
  <c r="R30" i="3"/>
  <c r="S30" i="3" s="1"/>
  <c r="P24" i="3"/>
  <c r="Q24" i="3" s="1"/>
  <c r="AC263" i="3"/>
  <c r="AD263" i="3" s="1"/>
  <c r="AJ299" i="3"/>
  <c r="AK299" i="3" s="1"/>
  <c r="P38" i="3"/>
  <c r="Q38" i="3" s="1"/>
  <c r="R137" i="3"/>
  <c r="S137" i="3" s="1"/>
  <c r="Z256" i="3"/>
  <c r="AA256" i="3" s="1"/>
  <c r="AJ287" i="3"/>
  <c r="AK287" i="3" s="1"/>
  <c r="P129" i="3"/>
  <c r="Q129" i="3" s="1"/>
  <c r="AJ298" i="3"/>
  <c r="AK298" i="3" s="1"/>
  <c r="P68" i="3"/>
  <c r="Q68" i="3" s="1"/>
  <c r="P132" i="3"/>
  <c r="Q132" i="3" s="1"/>
  <c r="Z234" i="3"/>
  <c r="AA234" i="3" s="1"/>
  <c r="P217" i="3"/>
  <c r="Q217" i="3" s="1"/>
  <c r="P96" i="3"/>
  <c r="Q96" i="3" s="1"/>
  <c r="P69" i="3"/>
  <c r="Q69" i="3" s="1"/>
  <c r="AJ286" i="3"/>
  <c r="AK286" i="3" s="1"/>
  <c r="P22" i="3"/>
  <c r="Q22" i="3" s="1"/>
  <c r="R93" i="3"/>
  <c r="S93" i="3" s="1"/>
  <c r="P67" i="3"/>
  <c r="Q67" i="3" s="1"/>
  <c r="Z239" i="3"/>
  <c r="AA239" i="3" s="1"/>
  <c r="P131" i="3"/>
  <c r="Q131" i="3" s="1"/>
  <c r="P121" i="3"/>
  <c r="Q121" i="3" s="1"/>
  <c r="P124" i="3"/>
  <c r="Q124" i="3" s="1"/>
  <c r="W228" i="3"/>
  <c r="X228" i="3" s="1"/>
  <c r="P73" i="3"/>
  <c r="Q73" i="3" s="1"/>
  <c r="P92" i="3"/>
  <c r="Q92" i="3" s="1"/>
  <c r="P206" i="3"/>
  <c r="Q206" i="3" s="1"/>
  <c r="T46" i="3"/>
  <c r="U46" i="3" s="1"/>
  <c r="V46" i="3" s="1"/>
  <c r="P143" i="3"/>
  <c r="Q143" i="3" s="1"/>
  <c r="Z242" i="3"/>
  <c r="AA242" i="3" s="1"/>
  <c r="P87" i="3"/>
  <c r="Q87" i="3" s="1"/>
  <c r="AF291" i="3"/>
  <c r="AG291" i="3" s="1"/>
  <c r="P170" i="3"/>
  <c r="Q170" i="3" s="1"/>
  <c r="P147" i="3"/>
  <c r="Q147" i="3" s="1"/>
  <c r="P120" i="3"/>
  <c r="Q120" i="3" s="1"/>
  <c r="P82" i="3"/>
  <c r="Q82" i="3" s="1"/>
  <c r="R146" i="3"/>
  <c r="S146" i="3" s="1"/>
  <c r="P221" i="3"/>
  <c r="Q221" i="3" s="1"/>
  <c r="P168" i="3"/>
  <c r="Q168" i="3" s="1"/>
  <c r="R84" i="3"/>
  <c r="S84" i="3" s="1"/>
  <c r="P90" i="3"/>
  <c r="Q90" i="3" s="1"/>
  <c r="AC262" i="3"/>
  <c r="AD262" i="3" s="1"/>
  <c r="AL307" i="3"/>
  <c r="AL304" i="3"/>
  <c r="P201" i="3"/>
  <c r="Q201" i="3" s="1"/>
  <c r="AC280" i="3"/>
  <c r="AD280" i="3" s="1"/>
  <c r="P78" i="3"/>
  <c r="Q78" i="3" s="1"/>
  <c r="AC266" i="3"/>
  <c r="AD266" i="3" s="1"/>
  <c r="P174" i="3"/>
  <c r="Q174" i="3" s="1"/>
  <c r="P77" i="3"/>
  <c r="Q77" i="3" s="1"/>
  <c r="P200" i="3"/>
  <c r="Q200" i="3" s="1"/>
  <c r="P189" i="3"/>
  <c r="Q189" i="3" s="1"/>
  <c r="P62" i="3"/>
  <c r="Q62" i="3" s="1"/>
  <c r="AF281" i="3"/>
  <c r="AG281" i="3" s="1"/>
  <c r="R202" i="3"/>
  <c r="S202" i="3" s="1"/>
  <c r="P103" i="3"/>
  <c r="Q103" i="3" s="1"/>
  <c r="R151" i="3"/>
  <c r="S151" i="3" s="1"/>
  <c r="T32" i="3"/>
  <c r="U32" i="3" s="1"/>
  <c r="V32" i="3" s="1"/>
  <c r="R178" i="3"/>
  <c r="S178" i="3" s="1"/>
  <c r="P184" i="3"/>
  <c r="Q184" i="3" s="1"/>
  <c r="P197" i="3"/>
  <c r="Q197" i="3" s="1"/>
  <c r="P154" i="3"/>
  <c r="Q154" i="3" s="1"/>
  <c r="P76" i="3"/>
  <c r="Q76" i="3" s="1"/>
  <c r="Z236" i="3"/>
  <c r="AA236" i="3" s="1"/>
  <c r="P70" i="3"/>
  <c r="Q70" i="3" s="1"/>
  <c r="R177" i="3"/>
  <c r="S177" i="3" s="1"/>
  <c r="P60" i="3"/>
  <c r="Q60" i="3" s="1"/>
  <c r="AF282" i="3"/>
  <c r="AG282" i="3" s="1"/>
  <c r="P116" i="3"/>
  <c r="Q116" i="3" s="1"/>
  <c r="R176" i="3"/>
  <c r="S176" i="3" s="1"/>
  <c r="P117" i="3"/>
  <c r="Q117" i="3" s="1"/>
  <c r="P34" i="3"/>
  <c r="Q34" i="3" s="1"/>
  <c r="AL305" i="3"/>
  <c r="T44" i="3"/>
  <c r="U44" i="3" s="1"/>
  <c r="R36" i="3"/>
  <c r="S36" i="3" s="1"/>
  <c r="R97" i="3"/>
  <c r="S97" i="3" s="1"/>
  <c r="AJ285" i="3"/>
  <c r="AK285" i="3" s="1"/>
  <c r="P158" i="3"/>
  <c r="Q158" i="3" s="1"/>
  <c r="T231" i="3"/>
  <c r="U231" i="3" s="1"/>
  <c r="P80" i="3"/>
  <c r="Q80" i="3" s="1"/>
  <c r="P83" i="3"/>
  <c r="Q83" i="3" s="1"/>
  <c r="P162" i="3"/>
  <c r="Q162" i="3" s="1"/>
  <c r="P86" i="3"/>
  <c r="Q86" i="3" s="1"/>
  <c r="AC268" i="3"/>
  <c r="AD268" i="3" s="1"/>
  <c r="P186" i="3"/>
  <c r="Q186" i="3" s="1"/>
  <c r="AF272" i="3"/>
  <c r="AG272" i="3" s="1"/>
  <c r="R101" i="3"/>
  <c r="S101" i="3" s="1"/>
  <c r="P149" i="3"/>
  <c r="Q149" i="3" s="1"/>
  <c r="P173" i="3"/>
  <c r="Q173" i="3" s="1"/>
  <c r="P12" i="3"/>
  <c r="Q12" i="3" s="1"/>
  <c r="R153" i="3"/>
  <c r="S153" i="3" s="1"/>
  <c r="W233" i="3"/>
  <c r="X233" i="3" s="1"/>
  <c r="W227" i="3"/>
  <c r="X227" i="3" s="1"/>
  <c r="P14" i="3"/>
  <c r="Q14" i="3" s="1"/>
  <c r="AF274" i="3"/>
  <c r="AG274" i="3" s="1"/>
  <c r="R122" i="3"/>
  <c r="S122" i="3" s="1"/>
  <c r="T232" i="3"/>
  <c r="U232" i="3" s="1"/>
  <c r="R125" i="3"/>
  <c r="S125" i="3" s="1"/>
  <c r="P113" i="3"/>
  <c r="Q113" i="3" s="1"/>
  <c r="R138" i="3"/>
  <c r="S138" i="3" s="1"/>
  <c r="P188" i="3"/>
  <c r="Q188" i="3" s="1"/>
  <c r="R64" i="3"/>
  <c r="S64" i="3" s="1"/>
  <c r="Z257" i="3"/>
  <c r="AA257" i="3" s="1"/>
  <c r="W235" i="3"/>
  <c r="X235" i="3" s="1"/>
  <c r="W230" i="3"/>
  <c r="X230" i="3" s="1"/>
  <c r="P185" i="3"/>
  <c r="Q185" i="3" s="1"/>
  <c r="P193" i="3"/>
  <c r="Q193" i="3" s="1"/>
  <c r="R179" i="3"/>
  <c r="S179" i="3" s="1"/>
  <c r="R20" i="3"/>
  <c r="S20" i="3" s="1"/>
  <c r="P100" i="3"/>
  <c r="Q100" i="3" s="1"/>
  <c r="P134" i="3"/>
  <c r="Q134" i="3" s="1"/>
  <c r="P128" i="3"/>
  <c r="Q128" i="3" s="1"/>
  <c r="R164" i="3"/>
  <c r="S164" i="3" s="1"/>
  <c r="T144" i="3"/>
  <c r="U144" i="3" s="1"/>
  <c r="P104" i="3"/>
  <c r="Q104" i="3" s="1"/>
  <c r="AC271" i="3"/>
  <c r="AD271" i="3" s="1"/>
  <c r="P71" i="3"/>
  <c r="Q71" i="3" s="1"/>
  <c r="P99" i="3"/>
  <c r="Q99" i="3" s="1"/>
  <c r="P10" i="3"/>
  <c r="Q10" i="3" s="1"/>
  <c r="R214" i="3"/>
  <c r="S214" i="3" s="1"/>
  <c r="P159" i="3"/>
  <c r="Q159" i="3" s="1"/>
  <c r="AJ296" i="3"/>
  <c r="AK296" i="3" s="1"/>
  <c r="AJ284" i="3"/>
  <c r="AK284" i="3" s="1"/>
  <c r="P79" i="3"/>
  <c r="Q79" i="3" s="1"/>
  <c r="R110" i="3"/>
  <c r="S110" i="3" s="1"/>
  <c r="AC260" i="3"/>
  <c r="AD260" i="3" s="1"/>
  <c r="R98" i="3"/>
  <c r="S98" i="3" s="1"/>
  <c r="P196" i="3"/>
  <c r="Q196" i="3" s="1"/>
  <c r="Z247" i="3"/>
  <c r="AA247" i="3" s="1"/>
  <c r="P161" i="3"/>
  <c r="Q161" i="3" s="1"/>
  <c r="AJ295" i="3"/>
  <c r="AK295" i="3" s="1"/>
  <c r="P203" i="3"/>
  <c r="Q203" i="3" s="1"/>
  <c r="AF270" i="3"/>
  <c r="AG270" i="3" s="1"/>
  <c r="P135" i="3"/>
  <c r="Q135" i="3" s="1"/>
  <c r="P199" i="3"/>
  <c r="Q199" i="3" s="1"/>
  <c r="AC253" i="3"/>
  <c r="AD253" i="3" s="1"/>
  <c r="P85" i="3"/>
  <c r="Q85" i="3" s="1"/>
  <c r="P183" i="3"/>
  <c r="Q183" i="3" s="1"/>
  <c r="AF289" i="3"/>
  <c r="AG289" i="3" s="1"/>
  <c r="P88" i="3"/>
  <c r="Q88" i="3" s="1"/>
  <c r="R219" i="3"/>
  <c r="S219" i="3" s="1"/>
  <c r="P139" i="3"/>
  <c r="Q139" i="3" s="1"/>
  <c r="P172" i="3"/>
  <c r="Q172" i="3" s="1"/>
  <c r="P65" i="3"/>
  <c r="Q65" i="3" s="1"/>
  <c r="R157" i="3"/>
  <c r="S157" i="3" s="1"/>
  <c r="P127" i="3"/>
  <c r="Q127" i="3" s="1"/>
  <c r="R140" i="3"/>
  <c r="S140" i="3" s="1"/>
  <c r="P94" i="3"/>
  <c r="Q94" i="3" s="1"/>
  <c r="AC251" i="3"/>
  <c r="AD251" i="3" s="1"/>
  <c r="R165" i="3"/>
  <c r="S165" i="3" s="1"/>
  <c r="W229" i="3"/>
  <c r="X229" i="3" s="1"/>
  <c r="P198" i="3"/>
  <c r="Q198" i="3" s="1"/>
  <c r="AF278" i="3"/>
  <c r="AG278" i="3" s="1"/>
  <c r="AF290" i="3"/>
  <c r="AG290" i="3" s="1"/>
  <c r="P115" i="3"/>
  <c r="Q115" i="3" s="1"/>
  <c r="P175" i="3"/>
  <c r="Q175" i="3" s="1"/>
  <c r="AO305" i="3" l="1"/>
  <c r="AR305" i="3" s="1"/>
  <c r="AU305" i="3" s="1"/>
  <c r="AX305" i="3" s="1"/>
  <c r="BA305" i="3" s="1"/>
  <c r="BD305" i="3" s="1"/>
  <c r="AO306" i="3"/>
  <c r="AR306" i="3" s="1"/>
  <c r="AU306" i="3" s="1"/>
  <c r="AX306" i="3" s="1"/>
  <c r="BA306" i="3" s="1"/>
  <c r="BD306" i="3" s="1"/>
  <c r="AN286" i="3"/>
  <c r="AQ286" i="3" s="1"/>
  <c r="AT286" i="3" s="1"/>
  <c r="AW286" i="3" s="1"/>
  <c r="AZ286" i="3" s="1"/>
  <c r="BC286" i="3" s="1"/>
  <c r="AN300" i="3"/>
  <c r="AQ300" i="3" s="1"/>
  <c r="AT300" i="3" s="1"/>
  <c r="AW300" i="3" s="1"/>
  <c r="AZ300" i="3" s="1"/>
  <c r="BC300" i="3" s="1"/>
  <c r="AN297" i="3"/>
  <c r="AQ297" i="3" s="1"/>
  <c r="AT297" i="3" s="1"/>
  <c r="AW297" i="3" s="1"/>
  <c r="AZ297" i="3" s="1"/>
  <c r="BC297" i="3" s="1"/>
  <c r="AO303" i="3"/>
  <c r="AR303" i="3" s="1"/>
  <c r="AU303" i="3" s="1"/>
  <c r="AX303" i="3" s="1"/>
  <c r="BA303" i="3" s="1"/>
  <c r="BD303" i="3" s="1"/>
  <c r="AO304" i="3"/>
  <c r="AR304" i="3" s="1"/>
  <c r="AU304" i="3" s="1"/>
  <c r="AX304" i="3" s="1"/>
  <c r="BA304" i="3" s="1"/>
  <c r="BD304" i="3" s="1"/>
  <c r="AN284" i="3"/>
  <c r="AQ284" i="3" s="1"/>
  <c r="AT284" i="3" s="1"/>
  <c r="AN288" i="3"/>
  <c r="AQ288" i="3" s="1"/>
  <c r="AT288" i="3" s="1"/>
  <c r="AW288" i="3" s="1"/>
  <c r="AZ288" i="3" s="1"/>
  <c r="BC288" i="3" s="1"/>
  <c r="AN285" i="3"/>
  <c r="AO285" i="3" s="1"/>
  <c r="AR285" i="3" s="1"/>
  <c r="AU285" i="3" s="1"/>
  <c r="AX285" i="3" s="1"/>
  <c r="BA285" i="3" s="1"/>
  <c r="BD285" i="3" s="1"/>
  <c r="AN287" i="3"/>
  <c r="AQ287" i="3" s="1"/>
  <c r="AT287" i="3" s="1"/>
  <c r="AW287" i="3" s="1"/>
  <c r="AZ287" i="3" s="1"/>
  <c r="BC287" i="3" s="1"/>
  <c r="BD10" i="3"/>
  <c r="AN295" i="3"/>
  <c r="AQ295" i="3" s="1"/>
  <c r="AT295" i="3" s="1"/>
  <c r="AW295" i="3" s="1"/>
  <c r="AZ295" i="3" s="1"/>
  <c r="BC295" i="3" s="1"/>
  <c r="AN299" i="3"/>
  <c r="AQ299" i="3" s="1"/>
  <c r="AT299" i="3" s="1"/>
  <c r="AW299" i="3" s="1"/>
  <c r="AN296" i="3"/>
  <c r="AQ296" i="3" s="1"/>
  <c r="AT296" i="3" s="1"/>
  <c r="AW296" i="3" s="1"/>
  <c r="AZ296" i="3" s="1"/>
  <c r="BC296" i="3" s="1"/>
  <c r="AN298" i="3"/>
  <c r="AQ298" i="3" s="1"/>
  <c r="AT298" i="3" s="1"/>
  <c r="AW298" i="3" s="1"/>
  <c r="AZ298" i="3" s="1"/>
  <c r="BC298" i="3" s="1"/>
  <c r="AO307" i="3"/>
  <c r="AR307" i="3" s="1"/>
  <c r="AU307" i="3" s="1"/>
  <c r="AX307" i="3" s="1"/>
  <c r="BA307" i="3" s="1"/>
  <c r="BD307" i="3" s="1"/>
  <c r="N59" i="3"/>
  <c r="N409" i="3" s="1"/>
  <c r="T157" i="3"/>
  <c r="U157" i="3" s="1"/>
  <c r="R159" i="3"/>
  <c r="S159" i="3" s="1"/>
  <c r="W232" i="3"/>
  <c r="X232" i="3" s="1"/>
  <c r="AJ282" i="3"/>
  <c r="AK282" i="3" s="1"/>
  <c r="R77" i="3"/>
  <c r="S77" i="3" s="1"/>
  <c r="R217" i="3"/>
  <c r="S217" i="3" s="1"/>
  <c r="R28" i="3"/>
  <c r="S28" i="3" s="1"/>
  <c r="T213" i="3"/>
  <c r="U213" i="3" s="1"/>
  <c r="T63" i="3"/>
  <c r="U63" i="3" s="1"/>
  <c r="R108" i="3"/>
  <c r="S108" i="3" s="1"/>
  <c r="R187" i="3"/>
  <c r="S187" i="3" s="1"/>
  <c r="R175" i="3"/>
  <c r="S175" i="3" s="1"/>
  <c r="AJ278" i="3"/>
  <c r="AK278" i="3" s="1"/>
  <c r="AF251" i="3"/>
  <c r="AG251" i="3" s="1"/>
  <c r="R65" i="3"/>
  <c r="S65" i="3" s="1"/>
  <c r="AJ289" i="3"/>
  <c r="AK289" i="3" s="1"/>
  <c r="AF253" i="3"/>
  <c r="AG253" i="3" s="1"/>
  <c r="AC247" i="3"/>
  <c r="AD247" i="3" s="1"/>
  <c r="T214" i="3"/>
  <c r="U214" i="3" s="1"/>
  <c r="Z235" i="3"/>
  <c r="AA235" i="3" s="1"/>
  <c r="R188" i="3"/>
  <c r="S188" i="3" s="1"/>
  <c r="Z227" i="3"/>
  <c r="AA227" i="3" s="1"/>
  <c r="R158" i="3"/>
  <c r="S158" i="3" s="1"/>
  <c r="R117" i="3"/>
  <c r="S117" i="3" s="1"/>
  <c r="AC236" i="3"/>
  <c r="AD236" i="3" s="1"/>
  <c r="R197" i="3"/>
  <c r="S197" i="3" s="1"/>
  <c r="R174" i="3"/>
  <c r="S174" i="3" s="1"/>
  <c r="AF280" i="3"/>
  <c r="AG280" i="3" s="1"/>
  <c r="AF262" i="3"/>
  <c r="AG262" i="3" s="1"/>
  <c r="AC242" i="3"/>
  <c r="AD242" i="3" s="1"/>
  <c r="R121" i="3"/>
  <c r="S121" i="3" s="1"/>
  <c r="R69" i="3"/>
  <c r="S69" i="3" s="1"/>
  <c r="AC234" i="3"/>
  <c r="AD234" i="3" s="1"/>
  <c r="AC256" i="3"/>
  <c r="AD256" i="3" s="1"/>
  <c r="R105" i="3"/>
  <c r="S105" i="3" s="1"/>
  <c r="R81" i="3"/>
  <c r="S81" i="3" s="1"/>
  <c r="AC244" i="3"/>
  <c r="AD244" i="3" s="1"/>
  <c r="R26" i="3"/>
  <c r="S26" i="3" s="1"/>
  <c r="T16" i="3"/>
  <c r="U16" i="3" s="1"/>
  <c r="V16" i="3" s="1"/>
  <c r="AL288" i="3"/>
  <c r="AC249" i="3"/>
  <c r="AD249" i="3" s="1"/>
  <c r="AF273" i="3"/>
  <c r="AG273" i="3" s="1"/>
  <c r="AF277" i="3"/>
  <c r="AG277" i="3" s="1"/>
  <c r="AJ261" i="3"/>
  <c r="AK261" i="3" s="1"/>
  <c r="R8" i="3"/>
  <c r="S8" i="3" s="1"/>
  <c r="AC248" i="3"/>
  <c r="AD248" i="3" s="1"/>
  <c r="AJ270" i="3"/>
  <c r="AK270" i="3" s="1"/>
  <c r="AF260" i="3"/>
  <c r="AG260" i="3" s="1"/>
  <c r="Z230" i="3"/>
  <c r="AA230" i="3" s="1"/>
  <c r="R14" i="3"/>
  <c r="S14" i="3" s="1"/>
  <c r="AF268" i="3"/>
  <c r="AG268" i="3" s="1"/>
  <c r="R70" i="3"/>
  <c r="S70" i="3" s="1"/>
  <c r="AL286" i="3"/>
  <c r="AL287" i="3"/>
  <c r="T66" i="3"/>
  <c r="U66" i="3" s="1"/>
  <c r="T150" i="3"/>
  <c r="U150" i="3" s="1"/>
  <c r="AC250" i="3"/>
  <c r="AD250" i="3" s="1"/>
  <c r="R115" i="3"/>
  <c r="S115" i="3" s="1"/>
  <c r="R183" i="3"/>
  <c r="S183" i="3" s="1"/>
  <c r="R196" i="3"/>
  <c r="S196" i="3" s="1"/>
  <c r="R128" i="3"/>
  <c r="S128" i="3" s="1"/>
  <c r="AC257" i="3"/>
  <c r="AD257" i="3" s="1"/>
  <c r="Z233" i="3"/>
  <c r="AA233" i="3" s="1"/>
  <c r="R149" i="3"/>
  <c r="S149" i="3" s="1"/>
  <c r="R80" i="3"/>
  <c r="S80" i="3" s="1"/>
  <c r="AL285" i="3"/>
  <c r="T176" i="3"/>
  <c r="U176" i="3" s="1"/>
  <c r="R184" i="3"/>
  <c r="S184" i="3" s="1"/>
  <c r="T151" i="3"/>
  <c r="U151" i="3" s="1"/>
  <c r="R189" i="3"/>
  <c r="S189" i="3" s="1"/>
  <c r="AF266" i="3"/>
  <c r="AG266" i="3" s="1"/>
  <c r="R201" i="3"/>
  <c r="S201" i="3" s="1"/>
  <c r="R168" i="3"/>
  <c r="S168" i="3" s="1"/>
  <c r="R206" i="3"/>
  <c r="S206" i="3" s="1"/>
  <c r="AL298" i="3"/>
  <c r="AL299" i="3"/>
  <c r="R167" i="3"/>
  <c r="S167" i="3" s="1"/>
  <c r="T130" i="3"/>
  <c r="U130" i="3" s="1"/>
  <c r="W226" i="3"/>
  <c r="X226" i="3" s="1"/>
  <c r="AL300" i="3"/>
  <c r="R61" i="3"/>
  <c r="S61" i="3" s="1"/>
  <c r="AL297" i="3"/>
  <c r="AJ276" i="3"/>
  <c r="AK276" i="3" s="1"/>
  <c r="R192" i="3"/>
  <c r="S192" i="3" s="1"/>
  <c r="T112" i="3"/>
  <c r="U112" i="3" s="1"/>
  <c r="T165" i="3"/>
  <c r="U165" i="3" s="1"/>
  <c r="R161" i="3"/>
  <c r="S161" i="3" s="1"/>
  <c r="R12" i="3"/>
  <c r="S12" i="3" s="1"/>
  <c r="R154" i="3"/>
  <c r="S154" i="3" s="1"/>
  <c r="R87" i="3"/>
  <c r="S87" i="3" s="1"/>
  <c r="R124" i="3"/>
  <c r="S124" i="3" s="1"/>
  <c r="R123" i="3"/>
  <c r="S123" i="3" s="1"/>
  <c r="T118" i="3"/>
  <c r="U118" i="3" s="1"/>
  <c r="T40" i="3"/>
  <c r="U40" i="3" s="1"/>
  <c r="V40" i="3" s="1"/>
  <c r="AF258" i="3"/>
  <c r="AG258" i="3" s="1"/>
  <c r="R198" i="3"/>
  <c r="S198" i="3" s="1"/>
  <c r="R172" i="3"/>
  <c r="S172" i="3" s="1"/>
  <c r="R199" i="3"/>
  <c r="S199" i="3" s="1"/>
  <c r="R10" i="3"/>
  <c r="S10" i="3" s="1"/>
  <c r="Z229" i="3"/>
  <c r="AA229" i="3" s="1"/>
  <c r="R135" i="3"/>
  <c r="S135" i="3" s="1"/>
  <c r="AL295" i="3"/>
  <c r="T98" i="3"/>
  <c r="U98" i="3" s="1"/>
  <c r="R79" i="3"/>
  <c r="S79" i="3" s="1"/>
  <c r="AF271" i="3"/>
  <c r="AG271" i="3" s="1"/>
  <c r="W144" i="3"/>
  <c r="X144" i="3" s="1"/>
  <c r="R134" i="3"/>
  <c r="S134" i="3" s="1"/>
  <c r="AJ274" i="3"/>
  <c r="AK274" i="3" s="1"/>
  <c r="T153" i="3"/>
  <c r="U153" i="3" s="1"/>
  <c r="T101" i="3"/>
  <c r="U101" i="3" s="1"/>
  <c r="R162" i="3"/>
  <c r="S162" i="3" s="1"/>
  <c r="T97" i="3"/>
  <c r="U97" i="3" s="1"/>
  <c r="R116" i="3"/>
  <c r="S116" i="3" s="1"/>
  <c r="T177" i="3"/>
  <c r="U177" i="3" s="1"/>
  <c r="T178" i="3"/>
  <c r="U178" i="3" s="1"/>
  <c r="AJ281" i="3"/>
  <c r="AK281" i="3" s="1"/>
  <c r="R200" i="3"/>
  <c r="S200" i="3" s="1"/>
  <c r="AJ291" i="3"/>
  <c r="AK291" i="3" s="1"/>
  <c r="Z228" i="3"/>
  <c r="AA228" i="3" s="1"/>
  <c r="R129" i="3"/>
  <c r="S129" i="3" s="1"/>
  <c r="AF263" i="3"/>
  <c r="AG263" i="3" s="1"/>
  <c r="AJ264" i="3"/>
  <c r="AK264" i="3" s="1"/>
  <c r="R107" i="3"/>
  <c r="S107" i="3" s="1"/>
  <c r="T223" i="3"/>
  <c r="U223" i="3" s="1"/>
  <c r="AF275" i="3"/>
  <c r="AG275" i="3" s="1"/>
  <c r="AC240" i="3"/>
  <c r="AD240" i="3" s="1"/>
  <c r="AJ283" i="3"/>
  <c r="AK283" i="3" s="1"/>
  <c r="AC252" i="3"/>
  <c r="AD252" i="3" s="1"/>
  <c r="AC243" i="3"/>
  <c r="AD243" i="3" s="1"/>
  <c r="R190" i="3"/>
  <c r="S190" i="3" s="1"/>
  <c r="AF255" i="3"/>
  <c r="AG255" i="3" s="1"/>
  <c r="R194" i="3"/>
  <c r="S194" i="3" s="1"/>
  <c r="R94" i="3"/>
  <c r="S94" i="3" s="1"/>
  <c r="R127" i="3"/>
  <c r="S127" i="3" s="1"/>
  <c r="R139" i="3"/>
  <c r="S139" i="3" s="1"/>
  <c r="R88" i="3"/>
  <c r="S88" i="3" s="1"/>
  <c r="T164" i="3"/>
  <c r="U164" i="3" s="1"/>
  <c r="T179" i="3"/>
  <c r="U179" i="3" s="1"/>
  <c r="T138" i="3"/>
  <c r="U138" i="3" s="1"/>
  <c r="T125" i="3"/>
  <c r="U125" i="3" s="1"/>
  <c r="R34" i="3"/>
  <c r="S34" i="3" s="1"/>
  <c r="T146" i="3"/>
  <c r="U146" i="3" s="1"/>
  <c r="R132" i="3"/>
  <c r="S132" i="3" s="1"/>
  <c r="R42" i="3"/>
  <c r="S42" i="3" s="1"/>
  <c r="R119" i="3"/>
  <c r="S119" i="3" s="1"/>
  <c r="T142" i="3"/>
  <c r="U142" i="3" s="1"/>
  <c r="R222" i="3"/>
  <c r="S222" i="3" s="1"/>
  <c r="AL296" i="3"/>
  <c r="R99" i="3"/>
  <c r="S99" i="3" s="1"/>
  <c r="R104" i="3"/>
  <c r="S104" i="3" s="1"/>
  <c r="T122" i="3"/>
  <c r="U122" i="3" s="1"/>
  <c r="R170" i="3"/>
  <c r="S170" i="3" s="1"/>
  <c r="R143" i="3"/>
  <c r="S143" i="3" s="1"/>
  <c r="R73" i="3"/>
  <c r="S73" i="3" s="1"/>
  <c r="R67" i="3"/>
  <c r="S67" i="3" s="1"/>
  <c r="T152" i="3"/>
  <c r="U152" i="3" s="1"/>
  <c r="R181" i="3"/>
  <c r="S181" i="3" s="1"/>
  <c r="AC52" i="3"/>
  <c r="AD52" i="3" s="1"/>
  <c r="R195" i="3"/>
  <c r="S195" i="3" s="1"/>
  <c r="AL284" i="3"/>
  <c r="R113" i="3"/>
  <c r="S113" i="3" s="1"/>
  <c r="R173" i="3"/>
  <c r="S173" i="3" s="1"/>
  <c r="R186" i="3"/>
  <c r="S186" i="3" s="1"/>
  <c r="T36" i="3"/>
  <c r="U36" i="3" s="1"/>
  <c r="R60" i="3"/>
  <c r="S60" i="3" s="1"/>
  <c r="R76" i="3"/>
  <c r="S76" i="3" s="1"/>
  <c r="T202" i="3"/>
  <c r="U202" i="3" s="1"/>
  <c r="R62" i="3"/>
  <c r="S62" i="3" s="1"/>
  <c r="R78" i="3"/>
  <c r="S78" i="3" s="1"/>
  <c r="T84" i="3"/>
  <c r="U84" i="3" s="1"/>
  <c r="R221" i="3"/>
  <c r="S221" i="3" s="1"/>
  <c r="R82" i="3"/>
  <c r="S82" i="3" s="1"/>
  <c r="R147" i="3"/>
  <c r="S147" i="3" s="1"/>
  <c r="R92" i="3"/>
  <c r="S92" i="3" s="1"/>
  <c r="AC239" i="3"/>
  <c r="AD239" i="3" s="1"/>
  <c r="T93" i="3"/>
  <c r="U93" i="3" s="1"/>
  <c r="R96" i="3"/>
  <c r="S96" i="3" s="1"/>
  <c r="R68" i="3"/>
  <c r="S68" i="3" s="1"/>
  <c r="R38" i="3"/>
  <c r="S38" i="3" s="1"/>
  <c r="T30" i="3"/>
  <c r="U30" i="3" s="1"/>
  <c r="V30" i="3" s="1"/>
  <c r="R74" i="3"/>
  <c r="S74" i="3" s="1"/>
  <c r="AC254" i="3"/>
  <c r="AD254" i="3" s="1"/>
  <c r="R220" i="3"/>
  <c r="S220" i="3" s="1"/>
  <c r="R171" i="3"/>
  <c r="S171" i="3" s="1"/>
  <c r="R91" i="3"/>
  <c r="S91" i="3" s="1"/>
  <c r="T18" i="3"/>
  <c r="U18" i="3" s="1"/>
  <c r="R95" i="3"/>
  <c r="S95" i="3" s="1"/>
  <c r="R133" i="3"/>
  <c r="S133" i="3" s="1"/>
  <c r="R102" i="3"/>
  <c r="S102" i="3" s="1"/>
  <c r="T145" i="3"/>
  <c r="U145" i="3" s="1"/>
  <c r="T141" i="3"/>
  <c r="U141" i="3" s="1"/>
  <c r="AJ290" i="3"/>
  <c r="AK290" i="3" s="1"/>
  <c r="R203" i="3"/>
  <c r="S203" i="3" s="1"/>
  <c r="R100" i="3"/>
  <c r="S100" i="3" s="1"/>
  <c r="R185" i="3"/>
  <c r="S185" i="3" s="1"/>
  <c r="T64" i="3"/>
  <c r="U64" i="3" s="1"/>
  <c r="AJ272" i="3"/>
  <c r="AK272" i="3" s="1"/>
  <c r="W44" i="3"/>
  <c r="X44" i="3" s="1"/>
  <c r="R103" i="3"/>
  <c r="S103" i="3" s="1"/>
  <c r="R90" i="3"/>
  <c r="S90" i="3" s="1"/>
  <c r="R120" i="3"/>
  <c r="S120" i="3" s="1"/>
  <c r="R131" i="3"/>
  <c r="S131" i="3" s="1"/>
  <c r="R22" i="3"/>
  <c r="S22" i="3" s="1"/>
  <c r="T137" i="3"/>
  <c r="U137" i="3" s="1"/>
  <c r="R24" i="3"/>
  <c r="S24" i="3" s="1"/>
  <c r="T215" i="3"/>
  <c r="U215" i="3" s="1"/>
  <c r="R160" i="3"/>
  <c r="S160" i="3" s="1"/>
  <c r="R106" i="3"/>
  <c r="S106" i="3" s="1"/>
  <c r="T140" i="3"/>
  <c r="U140" i="3" s="1"/>
  <c r="T219" i="3"/>
  <c r="U219" i="3" s="1"/>
  <c r="R85" i="3"/>
  <c r="S85" i="3" s="1"/>
  <c r="T110" i="3"/>
  <c r="U110" i="3" s="1"/>
  <c r="R71" i="3"/>
  <c r="S71" i="3" s="1"/>
  <c r="T20" i="3"/>
  <c r="U20" i="3" s="1"/>
  <c r="V20" i="3" s="1"/>
  <c r="R193" i="3"/>
  <c r="S193" i="3" s="1"/>
  <c r="R86" i="3"/>
  <c r="S86" i="3" s="1"/>
  <c r="R83" i="3"/>
  <c r="S83" i="3" s="1"/>
  <c r="W231" i="3"/>
  <c r="X231" i="3" s="1"/>
  <c r="AO286" i="3" l="1"/>
  <c r="AR286" i="3" s="1"/>
  <c r="AU286" i="3" s="1"/>
  <c r="AX286" i="3" s="1"/>
  <c r="BA286" i="3" s="1"/>
  <c r="BD286" i="3" s="1"/>
  <c r="AO297" i="3"/>
  <c r="AR297" i="3" s="1"/>
  <c r="AU297" i="3" s="1"/>
  <c r="AX297" i="3" s="1"/>
  <c r="BA297" i="3" s="1"/>
  <c r="BD297" i="3" s="1"/>
  <c r="AN272" i="3"/>
  <c r="AQ272" i="3" s="1"/>
  <c r="AT272" i="3" s="1"/>
  <c r="AW272" i="3" s="1"/>
  <c r="AZ272" i="3" s="1"/>
  <c r="BC272" i="3" s="1"/>
  <c r="AN283" i="3"/>
  <c r="AO283" i="3" s="1"/>
  <c r="AR283" i="3" s="1"/>
  <c r="AU283" i="3" s="1"/>
  <c r="AX283" i="3" s="1"/>
  <c r="BA283" i="3" s="1"/>
  <c r="BD283" i="3" s="1"/>
  <c r="AO296" i="3"/>
  <c r="AR296" i="3" s="1"/>
  <c r="AU296" i="3" s="1"/>
  <c r="AX296" i="3" s="1"/>
  <c r="BA296" i="3" s="1"/>
  <c r="BD296" i="3" s="1"/>
  <c r="AO295" i="3"/>
  <c r="AR295" i="3" s="1"/>
  <c r="AU295" i="3" s="1"/>
  <c r="AX295" i="3" s="1"/>
  <c r="BA295" i="3" s="1"/>
  <c r="BD295" i="3" s="1"/>
  <c r="AO287" i="3"/>
  <c r="AR287" i="3" s="1"/>
  <c r="AU287" i="3" s="1"/>
  <c r="AX287" i="3" s="1"/>
  <c r="BA287" i="3" s="1"/>
  <c r="BD287" i="3" s="1"/>
  <c r="AO288" i="3"/>
  <c r="AR288" i="3" s="1"/>
  <c r="AU288" i="3" s="1"/>
  <c r="AX288" i="3" s="1"/>
  <c r="BA288" i="3" s="1"/>
  <c r="BD288" i="3" s="1"/>
  <c r="AO300" i="3"/>
  <c r="AR300" i="3" s="1"/>
  <c r="AU300" i="3" s="1"/>
  <c r="AX300" i="3" s="1"/>
  <c r="BA300" i="3" s="1"/>
  <c r="BD300" i="3" s="1"/>
  <c r="AN264" i="3"/>
  <c r="AO264" i="3" s="1"/>
  <c r="AR264" i="3" s="1"/>
  <c r="AU264" i="3" s="1"/>
  <c r="AX264" i="3" s="1"/>
  <c r="BA264" i="3" s="1"/>
  <c r="BD264" i="3" s="1"/>
  <c r="AN291" i="3"/>
  <c r="AQ291" i="3" s="1"/>
  <c r="AT291" i="3" s="1"/>
  <c r="AN276" i="3"/>
  <c r="AQ276" i="3" s="1"/>
  <c r="AT276" i="3" s="1"/>
  <c r="AW276" i="3" s="1"/>
  <c r="AZ276" i="3" s="1"/>
  <c r="BC276" i="3" s="1"/>
  <c r="AN290" i="3"/>
  <c r="AO290" i="3" s="1"/>
  <c r="AR290" i="3" s="1"/>
  <c r="AU290" i="3" s="1"/>
  <c r="AX290" i="3" s="1"/>
  <c r="BA290" i="3" s="1"/>
  <c r="BD290" i="3" s="1"/>
  <c r="AN261" i="3"/>
  <c r="AQ261" i="3" s="1"/>
  <c r="AT261" i="3" s="1"/>
  <c r="AW261" i="3" s="1"/>
  <c r="AZ261" i="3" s="1"/>
  <c r="BC261" i="3" s="1"/>
  <c r="AN278" i="3"/>
  <c r="AQ278" i="3" s="1"/>
  <c r="AT278" i="3" s="1"/>
  <c r="AO298" i="3"/>
  <c r="AR298" i="3" s="1"/>
  <c r="AU298" i="3" s="1"/>
  <c r="AX298" i="3" s="1"/>
  <c r="BA298" i="3" s="1"/>
  <c r="BD298" i="3" s="1"/>
  <c r="AO299" i="3"/>
  <c r="AR299" i="3" s="1"/>
  <c r="AU299" i="3" s="1"/>
  <c r="AX299" i="3" s="1"/>
  <c r="BA299" i="3" s="1"/>
  <c r="BD299" i="3" s="1"/>
  <c r="AO284" i="3"/>
  <c r="AR284" i="3" s="1"/>
  <c r="AU284" i="3" s="1"/>
  <c r="AX284" i="3" s="1"/>
  <c r="BA284" i="3" s="1"/>
  <c r="BD284" i="3" s="1"/>
  <c r="AN281" i="3"/>
  <c r="AQ281" i="3" s="1"/>
  <c r="AT281" i="3" s="1"/>
  <c r="AN274" i="3"/>
  <c r="AQ274" i="3" s="1"/>
  <c r="AT274" i="3" s="1"/>
  <c r="AW274" i="3" s="1"/>
  <c r="AZ274" i="3" s="1"/>
  <c r="BC274" i="3" s="1"/>
  <c r="AN270" i="3"/>
  <c r="AQ270" i="3" s="1"/>
  <c r="AT270" i="3" s="1"/>
  <c r="AW270" i="3" s="1"/>
  <c r="AZ270" i="3" s="1"/>
  <c r="BC270" i="3" s="1"/>
  <c r="AN289" i="3"/>
  <c r="AQ289" i="3" s="1"/>
  <c r="AT289" i="3" s="1"/>
  <c r="AW289" i="3" s="1"/>
  <c r="AZ289" i="3" s="1"/>
  <c r="BC289" i="3" s="1"/>
  <c r="AN282" i="3"/>
  <c r="AQ282" i="3" s="1"/>
  <c r="AT282" i="3" s="1"/>
  <c r="AW282" i="3" s="1"/>
  <c r="AZ282" i="3" s="1"/>
  <c r="BC282" i="3" s="1"/>
  <c r="O59" i="3"/>
  <c r="P59" i="3" s="1"/>
  <c r="P409" i="3" s="1"/>
  <c r="T106" i="3"/>
  <c r="U106" i="3" s="1"/>
  <c r="T102" i="3"/>
  <c r="U102" i="3" s="1"/>
  <c r="AF254" i="3"/>
  <c r="AG254" i="3" s="1"/>
  <c r="T62" i="3"/>
  <c r="U62" i="3" s="1"/>
  <c r="T127" i="3"/>
  <c r="U127" i="3" s="1"/>
  <c r="AF240" i="3"/>
  <c r="AG240" i="3" s="1"/>
  <c r="T162" i="3"/>
  <c r="U162" i="3" s="1"/>
  <c r="AL274" i="3"/>
  <c r="T199" i="3"/>
  <c r="U199" i="3" s="1"/>
  <c r="T12" i="3"/>
  <c r="U12" i="3" s="1"/>
  <c r="T168" i="3"/>
  <c r="U168" i="3" s="1"/>
  <c r="AC233" i="3"/>
  <c r="AD233" i="3" s="1"/>
  <c r="AF250" i="3"/>
  <c r="AG250" i="3" s="1"/>
  <c r="T70" i="3"/>
  <c r="U70" i="3" s="1"/>
  <c r="AJ277" i="3"/>
  <c r="AK277" i="3" s="1"/>
  <c r="T81" i="3"/>
  <c r="U81" i="3" s="1"/>
  <c r="T174" i="3"/>
  <c r="U174" i="3" s="1"/>
  <c r="AJ253" i="3"/>
  <c r="AK253" i="3" s="1"/>
  <c r="AL278" i="3"/>
  <c r="W213" i="3"/>
  <c r="X213" i="3" s="1"/>
  <c r="AL282" i="3"/>
  <c r="T193" i="3"/>
  <c r="U193" i="3" s="1"/>
  <c r="T90" i="3"/>
  <c r="U90" i="3" s="1"/>
  <c r="T100" i="3"/>
  <c r="U100" i="3" s="1"/>
  <c r="W141" i="3"/>
  <c r="X141" i="3" s="1"/>
  <c r="T133" i="3"/>
  <c r="U133" i="3" s="1"/>
  <c r="AF239" i="3"/>
  <c r="AG239" i="3" s="1"/>
  <c r="W84" i="3"/>
  <c r="X84" i="3" s="1"/>
  <c r="W202" i="3"/>
  <c r="X202" i="3" s="1"/>
  <c r="T173" i="3"/>
  <c r="U173" i="3" s="1"/>
  <c r="T73" i="3"/>
  <c r="U73" i="3" s="1"/>
  <c r="T222" i="3"/>
  <c r="U222" i="3" s="1"/>
  <c r="W146" i="3"/>
  <c r="X146" i="3" s="1"/>
  <c r="T94" i="3"/>
  <c r="U94" i="3" s="1"/>
  <c r="T200" i="3"/>
  <c r="U200" i="3" s="1"/>
  <c r="T134" i="3"/>
  <c r="U134" i="3" s="1"/>
  <c r="AC229" i="3"/>
  <c r="AD229" i="3" s="1"/>
  <c r="T87" i="3"/>
  <c r="U87" i="3" s="1"/>
  <c r="W112" i="3"/>
  <c r="X112" i="3" s="1"/>
  <c r="T80" i="3"/>
  <c r="U80" i="3" s="1"/>
  <c r="AJ268" i="3"/>
  <c r="AK268" i="3" s="1"/>
  <c r="AJ260" i="3"/>
  <c r="AK260" i="3" s="1"/>
  <c r="T26" i="3"/>
  <c r="U26" i="3" s="1"/>
  <c r="V26" i="3" s="1"/>
  <c r="T105" i="3"/>
  <c r="U105" i="3" s="1"/>
  <c r="T188" i="3"/>
  <c r="U188" i="3" s="1"/>
  <c r="AL289" i="3"/>
  <c r="T28" i="3"/>
  <c r="U28" i="3" s="1"/>
  <c r="V28" i="3" s="1"/>
  <c r="Z232" i="3"/>
  <c r="AA232" i="3" s="1"/>
  <c r="T83" i="3"/>
  <c r="U83" i="3" s="1"/>
  <c r="W110" i="3"/>
  <c r="X110" i="3" s="1"/>
  <c r="T131" i="3"/>
  <c r="U131" i="3" s="1"/>
  <c r="W64" i="3"/>
  <c r="X64" i="3" s="1"/>
  <c r="T95" i="3"/>
  <c r="U95" i="3" s="1"/>
  <c r="T92" i="3"/>
  <c r="U92" i="3" s="1"/>
  <c r="T76" i="3"/>
  <c r="U76" i="3" s="1"/>
  <c r="T143" i="3"/>
  <c r="U143" i="3" s="1"/>
  <c r="W142" i="3"/>
  <c r="X142" i="3" s="1"/>
  <c r="T34" i="3"/>
  <c r="U34" i="3" s="1"/>
  <c r="V34" i="3" s="1"/>
  <c r="T88" i="3"/>
  <c r="U88" i="3" s="1"/>
  <c r="T194" i="3"/>
  <c r="U194" i="3" s="1"/>
  <c r="AL264" i="3"/>
  <c r="AL281" i="3"/>
  <c r="T116" i="3"/>
  <c r="U116" i="3" s="1"/>
  <c r="T123" i="3"/>
  <c r="U123" i="3" s="1"/>
  <c r="W176" i="3"/>
  <c r="X176" i="3" s="1"/>
  <c r="T183" i="3"/>
  <c r="U183" i="3" s="1"/>
  <c r="T14" i="3"/>
  <c r="U14" i="3" s="1"/>
  <c r="V14" i="3" s="1"/>
  <c r="AL270" i="3"/>
  <c r="AF256" i="3"/>
  <c r="AG256" i="3" s="1"/>
  <c r="AJ262" i="3"/>
  <c r="AK262" i="3" s="1"/>
  <c r="T158" i="3"/>
  <c r="U158" i="3" s="1"/>
  <c r="T65" i="3"/>
  <c r="U65" i="3" s="1"/>
  <c r="T217" i="3"/>
  <c r="U217" i="3" s="1"/>
  <c r="T159" i="3"/>
  <c r="U159" i="3" s="1"/>
  <c r="AL290" i="3"/>
  <c r="T91" i="3"/>
  <c r="U91" i="3" s="1"/>
  <c r="AL291" i="3"/>
  <c r="AJ271" i="3"/>
  <c r="AK271" i="3" s="1"/>
  <c r="W165" i="3"/>
  <c r="X165" i="3" s="1"/>
  <c r="T85" i="3"/>
  <c r="U85" i="3" s="1"/>
  <c r="W215" i="3"/>
  <c r="X215" i="3" s="1"/>
  <c r="W18" i="3"/>
  <c r="X18" i="3" s="1"/>
  <c r="T220" i="3"/>
  <c r="U220" i="3" s="1"/>
  <c r="T170" i="3"/>
  <c r="U170" i="3" s="1"/>
  <c r="W125" i="3"/>
  <c r="X125" i="3" s="1"/>
  <c r="T139" i="3"/>
  <c r="U139" i="3" s="1"/>
  <c r="AL283" i="3"/>
  <c r="W223" i="3"/>
  <c r="X223" i="3" s="1"/>
  <c r="AC228" i="3"/>
  <c r="AD228" i="3" s="1"/>
  <c r="W178" i="3"/>
  <c r="X178" i="3" s="1"/>
  <c r="W97" i="3"/>
  <c r="X97" i="3" s="1"/>
  <c r="W153" i="3"/>
  <c r="X153" i="3" s="1"/>
  <c r="W98" i="3"/>
  <c r="X98" i="3" s="1"/>
  <c r="T198" i="3"/>
  <c r="U198" i="3" s="1"/>
  <c r="W130" i="3"/>
  <c r="X130" i="3" s="1"/>
  <c r="W151" i="3"/>
  <c r="X151" i="3" s="1"/>
  <c r="T128" i="3"/>
  <c r="U128" i="3" s="1"/>
  <c r="T115" i="3"/>
  <c r="U115" i="3" s="1"/>
  <c r="W66" i="3"/>
  <c r="X66" i="3" s="1"/>
  <c r="AF248" i="3"/>
  <c r="AG248" i="3" s="1"/>
  <c r="AF249" i="3"/>
  <c r="AG249" i="3" s="1"/>
  <c r="T121" i="3"/>
  <c r="U121" i="3" s="1"/>
  <c r="AJ280" i="3"/>
  <c r="AK280" i="3" s="1"/>
  <c r="AF236" i="3"/>
  <c r="AG236" i="3" s="1"/>
  <c r="AJ251" i="3"/>
  <c r="AK251" i="3" s="1"/>
  <c r="W63" i="3"/>
  <c r="X63" i="3" s="1"/>
  <c r="T77" i="3"/>
  <c r="U77" i="3" s="1"/>
  <c r="W157" i="3"/>
  <c r="X157" i="3" s="1"/>
  <c r="T86" i="3"/>
  <c r="U86" i="3" s="1"/>
  <c r="W137" i="3"/>
  <c r="X137" i="3" s="1"/>
  <c r="T104" i="3"/>
  <c r="U104" i="3" s="1"/>
  <c r="T119" i="3"/>
  <c r="U119" i="3" s="1"/>
  <c r="AJ255" i="3"/>
  <c r="AK255" i="3" s="1"/>
  <c r="T172" i="3"/>
  <c r="U172" i="3" s="1"/>
  <c r="T154" i="3"/>
  <c r="U154" i="3" s="1"/>
  <c r="T189" i="3"/>
  <c r="U189" i="3" s="1"/>
  <c r="T184" i="3"/>
  <c r="U184" i="3" s="1"/>
  <c r="AL261" i="3"/>
  <c r="AF242" i="3"/>
  <c r="AG242" i="3" s="1"/>
  <c r="AC227" i="3"/>
  <c r="AD227" i="3" s="1"/>
  <c r="T175" i="3"/>
  <c r="U175" i="3" s="1"/>
  <c r="T108" i="3"/>
  <c r="U108" i="3" s="1"/>
  <c r="T185" i="3"/>
  <c r="U185" i="3" s="1"/>
  <c r="T38" i="3"/>
  <c r="U38" i="3" s="1"/>
  <c r="T96" i="3"/>
  <c r="U96" i="3" s="1"/>
  <c r="T221" i="3"/>
  <c r="U221" i="3" s="1"/>
  <c r="T78" i="3"/>
  <c r="U78" i="3" s="1"/>
  <c r="T186" i="3"/>
  <c r="U186" i="3" s="1"/>
  <c r="T113" i="3"/>
  <c r="U113" i="3" s="1"/>
  <c r="W179" i="3"/>
  <c r="X179" i="3" s="1"/>
  <c r="T190" i="3"/>
  <c r="U190" i="3" s="1"/>
  <c r="AF252" i="3"/>
  <c r="AG252" i="3" s="1"/>
  <c r="T129" i="3"/>
  <c r="U129" i="3" s="1"/>
  <c r="W177" i="3"/>
  <c r="X177" i="3" s="1"/>
  <c r="W101" i="3"/>
  <c r="X101" i="3" s="1"/>
  <c r="Z144" i="3"/>
  <c r="AA144" i="3" s="1"/>
  <c r="T79" i="3"/>
  <c r="U79" i="3" s="1"/>
  <c r="T149" i="3"/>
  <c r="U149" i="3" s="1"/>
  <c r="AF257" i="3"/>
  <c r="AG257" i="3" s="1"/>
  <c r="T196" i="3"/>
  <c r="U196" i="3" s="1"/>
  <c r="W150" i="3"/>
  <c r="X150" i="3" s="1"/>
  <c r="AC230" i="3"/>
  <c r="AD230" i="3" s="1"/>
  <c r="T8" i="3"/>
  <c r="U8" i="3" s="1"/>
  <c r="V8" i="3" s="1"/>
  <c r="T68" i="3"/>
  <c r="U68" i="3" s="1"/>
  <c r="W93" i="3"/>
  <c r="X93" i="3" s="1"/>
  <c r="T82" i="3"/>
  <c r="U82" i="3" s="1"/>
  <c r="W36" i="3"/>
  <c r="X36" i="3" s="1"/>
  <c r="AF52" i="3"/>
  <c r="AG52" i="3" s="1"/>
  <c r="W138" i="3"/>
  <c r="X138" i="3" s="1"/>
  <c r="W164" i="3"/>
  <c r="X164" i="3" s="1"/>
  <c r="AJ275" i="3"/>
  <c r="AK275" i="3" s="1"/>
  <c r="T107" i="3"/>
  <c r="U107" i="3" s="1"/>
  <c r="AJ263" i="3"/>
  <c r="AK263" i="3" s="1"/>
  <c r="T135" i="3"/>
  <c r="U135" i="3" s="1"/>
  <c r="T10" i="3"/>
  <c r="U10" i="3" s="1"/>
  <c r="V10" i="3" s="1"/>
  <c r="W118" i="3"/>
  <c r="X118" i="3" s="1"/>
  <c r="T192" i="3"/>
  <c r="U192" i="3" s="1"/>
  <c r="T61" i="3"/>
  <c r="U61" i="3" s="1"/>
  <c r="T167" i="3"/>
  <c r="U167" i="3" s="1"/>
  <c r="T201" i="3"/>
  <c r="U201" i="3" s="1"/>
  <c r="AJ273" i="3"/>
  <c r="AK273" i="3" s="1"/>
  <c r="T69" i="3"/>
  <c r="U69" i="3" s="1"/>
  <c r="T197" i="3"/>
  <c r="U197" i="3" s="1"/>
  <c r="T117" i="3"/>
  <c r="U117" i="3" s="1"/>
  <c r="AF247" i="3"/>
  <c r="AG247" i="3" s="1"/>
  <c r="T203" i="3"/>
  <c r="U203" i="3" s="1"/>
  <c r="T74" i="3"/>
  <c r="U74" i="3" s="1"/>
  <c r="T147" i="3"/>
  <c r="U147" i="3" s="1"/>
  <c r="T60" i="3"/>
  <c r="U60" i="3" s="1"/>
  <c r="T42" i="3"/>
  <c r="U42" i="3" s="1"/>
  <c r="V42" i="3" s="1"/>
  <c r="T187" i="3"/>
  <c r="U187" i="3" s="1"/>
  <c r="Z231" i="3"/>
  <c r="AA231" i="3" s="1"/>
  <c r="W219" i="3"/>
  <c r="X219" i="3" s="1"/>
  <c r="Z44" i="3"/>
  <c r="AA44" i="3" s="1"/>
  <c r="W145" i="3"/>
  <c r="X145" i="3" s="1"/>
  <c r="T171" i="3"/>
  <c r="U171" i="3" s="1"/>
  <c r="W152" i="3"/>
  <c r="X152" i="3" s="1"/>
  <c r="T132" i="3"/>
  <c r="U132" i="3" s="1"/>
  <c r="AF243" i="3"/>
  <c r="AG243" i="3" s="1"/>
  <c r="AJ258" i="3"/>
  <c r="AK258" i="3" s="1"/>
  <c r="T124" i="3"/>
  <c r="U124" i="3" s="1"/>
  <c r="Z226" i="3"/>
  <c r="AA226" i="3" s="1"/>
  <c r="T206" i="3"/>
  <c r="U206" i="3" s="1"/>
  <c r="AC235" i="3"/>
  <c r="AD235" i="3" s="1"/>
  <c r="T71" i="3"/>
  <c r="U71" i="3" s="1"/>
  <c r="W140" i="3"/>
  <c r="X140" i="3" s="1"/>
  <c r="T160" i="3"/>
  <c r="U160" i="3" s="1"/>
  <c r="T24" i="3"/>
  <c r="U24" i="3" s="1"/>
  <c r="V24" i="3" s="1"/>
  <c r="T22" i="3"/>
  <c r="U22" i="3" s="1"/>
  <c r="V22" i="3" s="1"/>
  <c r="T120" i="3"/>
  <c r="U120" i="3" s="1"/>
  <c r="T103" i="3"/>
  <c r="U103" i="3" s="1"/>
  <c r="AL272" i="3"/>
  <c r="T195" i="3"/>
  <c r="U195" i="3" s="1"/>
  <c r="T181" i="3"/>
  <c r="U181" i="3" s="1"/>
  <c r="T67" i="3"/>
  <c r="U67" i="3" s="1"/>
  <c r="W122" i="3"/>
  <c r="X122" i="3" s="1"/>
  <c r="T99" i="3"/>
  <c r="U99" i="3" s="1"/>
  <c r="T161" i="3"/>
  <c r="U161" i="3" s="1"/>
  <c r="AL276" i="3"/>
  <c r="AJ266" i="3"/>
  <c r="AK266" i="3" s="1"/>
  <c r="AF244" i="3"/>
  <c r="AG244" i="3" s="1"/>
  <c r="AF234" i="3"/>
  <c r="AG234" i="3" s="1"/>
  <c r="W214" i="3"/>
  <c r="X214" i="3" s="1"/>
  <c r="Q59" i="3" l="1"/>
  <c r="AO289" i="3"/>
  <c r="AR289" i="3" s="1"/>
  <c r="AU289" i="3" s="1"/>
  <c r="AX289" i="3" s="1"/>
  <c r="BA289" i="3" s="1"/>
  <c r="BD289" i="3" s="1"/>
  <c r="AO291" i="3"/>
  <c r="AR291" i="3" s="1"/>
  <c r="AU291" i="3" s="1"/>
  <c r="AX291" i="3" s="1"/>
  <c r="BA291" i="3" s="1"/>
  <c r="BD291" i="3" s="1"/>
  <c r="AO270" i="3"/>
  <c r="AR270" i="3" s="1"/>
  <c r="AU270" i="3" s="1"/>
  <c r="AX270" i="3" s="1"/>
  <c r="BA270" i="3" s="1"/>
  <c r="BD270" i="3" s="1"/>
  <c r="AO276" i="3"/>
  <c r="AR276" i="3" s="1"/>
  <c r="AU276" i="3" s="1"/>
  <c r="AX276" i="3" s="1"/>
  <c r="BA276" i="3" s="1"/>
  <c r="BD276" i="3" s="1"/>
  <c r="AN273" i="3"/>
  <c r="AQ273" i="3" s="1"/>
  <c r="AT273" i="3" s="1"/>
  <c r="AW273" i="3" s="1"/>
  <c r="AZ273" i="3" s="1"/>
  <c r="BC273" i="3" s="1"/>
  <c r="AN263" i="3"/>
  <c r="AO263" i="3" s="1"/>
  <c r="AR263" i="3" s="1"/>
  <c r="AU263" i="3" s="1"/>
  <c r="AX263" i="3" s="1"/>
  <c r="BA263" i="3" s="1"/>
  <c r="BD263" i="3" s="1"/>
  <c r="AO274" i="3"/>
  <c r="AR274" i="3" s="1"/>
  <c r="AU274" i="3" s="1"/>
  <c r="AX274" i="3" s="1"/>
  <c r="BA274" i="3" s="1"/>
  <c r="BD274" i="3" s="1"/>
  <c r="AO278" i="3"/>
  <c r="AR278" i="3" s="1"/>
  <c r="AU278" i="3" s="1"/>
  <c r="AX278" i="3" s="1"/>
  <c r="BA278" i="3" s="1"/>
  <c r="BD278" i="3" s="1"/>
  <c r="AN266" i="3"/>
  <c r="AO266" i="3" s="1"/>
  <c r="AR266" i="3" s="1"/>
  <c r="AU266" i="3" s="1"/>
  <c r="AX266" i="3" s="1"/>
  <c r="BA266" i="3" s="1"/>
  <c r="BD266" i="3" s="1"/>
  <c r="AN275" i="3"/>
  <c r="AQ275" i="3" s="1"/>
  <c r="AT275" i="3" s="1"/>
  <c r="AW275" i="3" s="1"/>
  <c r="AZ275" i="3" s="1"/>
  <c r="BC275" i="3" s="1"/>
  <c r="AN255" i="3"/>
  <c r="AO255" i="3" s="1"/>
  <c r="AR255" i="3" s="1"/>
  <c r="AU255" i="3" s="1"/>
  <c r="AX255" i="3" s="1"/>
  <c r="BA255" i="3" s="1"/>
  <c r="BD255" i="3" s="1"/>
  <c r="AN251" i="3"/>
  <c r="AO251" i="3" s="1"/>
  <c r="AR251" i="3" s="1"/>
  <c r="AU251" i="3" s="1"/>
  <c r="AX251" i="3" s="1"/>
  <c r="BA251" i="3" s="1"/>
  <c r="BD251" i="3" s="1"/>
  <c r="AN271" i="3"/>
  <c r="AQ271" i="3" s="1"/>
  <c r="AT271" i="3" s="1"/>
  <c r="AW271" i="3" s="1"/>
  <c r="AZ271" i="3" s="1"/>
  <c r="BC271" i="3" s="1"/>
  <c r="AN260" i="3"/>
  <c r="AQ260" i="3" s="1"/>
  <c r="AT260" i="3" s="1"/>
  <c r="AW260" i="3" s="1"/>
  <c r="AZ260" i="3" s="1"/>
  <c r="BC260" i="3" s="1"/>
  <c r="AN277" i="3"/>
  <c r="AQ277" i="3" s="1"/>
  <c r="AT277" i="3" s="1"/>
  <c r="AW277" i="3" s="1"/>
  <c r="AZ277" i="3" s="1"/>
  <c r="BC277" i="3" s="1"/>
  <c r="AO282" i="3"/>
  <c r="AR282" i="3" s="1"/>
  <c r="AU282" i="3" s="1"/>
  <c r="AX282" i="3" s="1"/>
  <c r="BA282" i="3" s="1"/>
  <c r="BD282" i="3" s="1"/>
  <c r="AO281" i="3"/>
  <c r="AR281" i="3" s="1"/>
  <c r="AU281" i="3" s="1"/>
  <c r="AX281" i="3" s="1"/>
  <c r="BA281" i="3" s="1"/>
  <c r="BD281" i="3" s="1"/>
  <c r="AO261" i="3"/>
  <c r="AR261" i="3" s="1"/>
  <c r="AU261" i="3" s="1"/>
  <c r="AX261" i="3" s="1"/>
  <c r="BA261" i="3" s="1"/>
  <c r="BD261" i="3" s="1"/>
  <c r="AN268" i="3"/>
  <c r="AQ268" i="3" s="1"/>
  <c r="AT268" i="3" s="1"/>
  <c r="AW268" i="3" s="1"/>
  <c r="AZ268" i="3" s="1"/>
  <c r="AN253" i="3"/>
  <c r="AO253" i="3" s="1"/>
  <c r="AR253" i="3" s="1"/>
  <c r="AU253" i="3" s="1"/>
  <c r="AX253" i="3" s="1"/>
  <c r="BA253" i="3" s="1"/>
  <c r="BD253" i="3" s="1"/>
  <c r="AN262" i="3"/>
  <c r="AQ262" i="3" s="1"/>
  <c r="AT262" i="3" s="1"/>
  <c r="AW262" i="3" s="1"/>
  <c r="AZ262" i="3" s="1"/>
  <c r="BC262" i="3" s="1"/>
  <c r="AN258" i="3"/>
  <c r="AO258" i="3" s="1"/>
  <c r="AR258" i="3" s="1"/>
  <c r="AU258" i="3" s="1"/>
  <c r="AX258" i="3" s="1"/>
  <c r="BA258" i="3" s="1"/>
  <c r="BD258" i="3" s="1"/>
  <c r="AN280" i="3"/>
  <c r="AO280" i="3" s="1"/>
  <c r="AR280" i="3" s="1"/>
  <c r="AU280" i="3" s="1"/>
  <c r="AX280" i="3" s="1"/>
  <c r="BA280" i="3" s="1"/>
  <c r="BD280" i="3" s="1"/>
  <c r="AO272" i="3"/>
  <c r="AR272" i="3" s="1"/>
  <c r="AU272" i="3" s="1"/>
  <c r="AX272" i="3" s="1"/>
  <c r="BA272" i="3" s="1"/>
  <c r="BD272" i="3" s="1"/>
  <c r="O409" i="3"/>
  <c r="Z214" i="3"/>
  <c r="AA214" i="3" s="1"/>
  <c r="W71" i="3"/>
  <c r="X71" i="3" s="1"/>
  <c r="AC44" i="3"/>
  <c r="AD44" i="3" s="1"/>
  <c r="Z93" i="3"/>
  <c r="AA93" i="3" s="1"/>
  <c r="W149" i="3"/>
  <c r="X149" i="3" s="1"/>
  <c r="W129" i="3"/>
  <c r="X129" i="3" s="1"/>
  <c r="W185" i="3"/>
  <c r="X185" i="3" s="1"/>
  <c r="AJ248" i="3"/>
  <c r="AK248" i="3" s="1"/>
  <c r="Z125" i="3"/>
  <c r="AA125" i="3" s="1"/>
  <c r="W91" i="3"/>
  <c r="X91" i="3" s="1"/>
  <c r="AJ256" i="3"/>
  <c r="AK256" i="3" s="1"/>
  <c r="W143" i="3"/>
  <c r="X143" i="3" s="1"/>
  <c r="Z202" i="3"/>
  <c r="AA202" i="3" s="1"/>
  <c r="W90" i="3"/>
  <c r="X90" i="3" s="1"/>
  <c r="W174" i="3"/>
  <c r="X174" i="3" s="1"/>
  <c r="AJ250" i="3"/>
  <c r="AK250" i="3" s="1"/>
  <c r="W127" i="3"/>
  <c r="X127" i="3" s="1"/>
  <c r="AF235" i="3"/>
  <c r="AG235" i="3" s="1"/>
  <c r="W60" i="3"/>
  <c r="X60" i="3" s="1"/>
  <c r="W69" i="3"/>
  <c r="X69" i="3" s="1"/>
  <c r="Z138" i="3"/>
  <c r="AA138" i="3" s="1"/>
  <c r="AF230" i="3"/>
  <c r="AG230" i="3" s="1"/>
  <c r="Z157" i="3"/>
  <c r="AA157" i="3" s="1"/>
  <c r="W121" i="3"/>
  <c r="X121" i="3" s="1"/>
  <c r="Z66" i="3"/>
  <c r="AA66" i="3" s="1"/>
  <c r="Z130" i="3"/>
  <c r="AA130" i="3" s="1"/>
  <c r="Z153" i="3"/>
  <c r="AA153" i="3" s="1"/>
  <c r="AL271" i="3"/>
  <c r="W217" i="3"/>
  <c r="X217" i="3" s="1"/>
  <c r="W183" i="3"/>
  <c r="X183" i="3" s="1"/>
  <c r="W194" i="3"/>
  <c r="X194" i="3" s="1"/>
  <c r="Z110" i="3"/>
  <c r="AA110" i="3" s="1"/>
  <c r="W193" i="3"/>
  <c r="X193" i="3" s="1"/>
  <c r="W81" i="3"/>
  <c r="X81" i="3" s="1"/>
  <c r="Z122" i="3"/>
  <c r="AA122" i="3" s="1"/>
  <c r="W103" i="3"/>
  <c r="X103" i="3" s="1"/>
  <c r="W206" i="3"/>
  <c r="X206" i="3" s="1"/>
  <c r="AL258" i="3"/>
  <c r="W117" i="3"/>
  <c r="X117" i="3" s="1"/>
  <c r="W167" i="3"/>
  <c r="X167" i="3" s="1"/>
  <c r="W135" i="3"/>
  <c r="X135" i="3" s="1"/>
  <c r="W79" i="3"/>
  <c r="X79" i="3" s="1"/>
  <c r="AJ242" i="3"/>
  <c r="AK242" i="3" s="1"/>
  <c r="W172" i="3"/>
  <c r="X172" i="3" s="1"/>
  <c r="W77" i="3"/>
  <c r="X77" i="3" s="1"/>
  <c r="AJ236" i="3"/>
  <c r="AK236" i="3" s="1"/>
  <c r="W115" i="3"/>
  <c r="X115" i="3" s="1"/>
  <c r="W198" i="3"/>
  <c r="X198" i="3" s="1"/>
  <c r="Z97" i="3"/>
  <c r="AA97" i="3" s="1"/>
  <c r="W116" i="3"/>
  <c r="X116" i="3" s="1"/>
  <c r="Z64" i="3"/>
  <c r="AA64" i="3" s="1"/>
  <c r="W83" i="3"/>
  <c r="X83" i="3" s="1"/>
  <c r="W188" i="3"/>
  <c r="X188" i="3" s="1"/>
  <c r="W80" i="3"/>
  <c r="X80" i="3" s="1"/>
  <c r="W73" i="3"/>
  <c r="X73" i="3" s="1"/>
  <c r="Z141" i="3"/>
  <c r="AA141" i="3" s="1"/>
  <c r="AL277" i="3"/>
  <c r="W199" i="3"/>
  <c r="X199" i="3" s="1"/>
  <c r="W162" i="3"/>
  <c r="X162" i="3" s="1"/>
  <c r="W181" i="3"/>
  <c r="X181" i="3" s="1"/>
  <c r="Z164" i="3"/>
  <c r="AA164" i="3" s="1"/>
  <c r="W221" i="3"/>
  <c r="X221" i="3" s="1"/>
  <c r="Z151" i="3"/>
  <c r="AA151" i="3" s="1"/>
  <c r="W67" i="3"/>
  <c r="X67" i="3" s="1"/>
  <c r="AC226" i="3"/>
  <c r="AD226" i="3" s="1"/>
  <c r="Z145" i="3"/>
  <c r="AA145" i="3" s="1"/>
  <c r="AC231" i="3"/>
  <c r="AD231" i="3" s="1"/>
  <c r="W61" i="3"/>
  <c r="X61" i="3" s="1"/>
  <c r="AL263" i="3"/>
  <c r="AJ257" i="3"/>
  <c r="AK257" i="3" s="1"/>
  <c r="AC144" i="3"/>
  <c r="AD144" i="3" s="1"/>
  <c r="W190" i="3"/>
  <c r="X190" i="3" s="1"/>
  <c r="W38" i="3"/>
  <c r="X38" i="3" s="1"/>
  <c r="W175" i="3"/>
  <c r="X175" i="3" s="1"/>
  <c r="W189" i="3"/>
  <c r="X189" i="3" s="1"/>
  <c r="Z63" i="3"/>
  <c r="AA63" i="3" s="1"/>
  <c r="W128" i="3"/>
  <c r="X128" i="3" s="1"/>
  <c r="Z178" i="3"/>
  <c r="AA178" i="3" s="1"/>
  <c r="W92" i="3"/>
  <c r="X92" i="3" s="1"/>
  <c r="W105" i="3"/>
  <c r="X105" i="3" s="1"/>
  <c r="Z112" i="3"/>
  <c r="AA112" i="3" s="1"/>
  <c r="Z146" i="3"/>
  <c r="AA146" i="3" s="1"/>
  <c r="W173" i="3"/>
  <c r="X173" i="3" s="1"/>
  <c r="AJ239" i="3"/>
  <c r="AK239" i="3" s="1"/>
  <c r="W100" i="3"/>
  <c r="X100" i="3" s="1"/>
  <c r="W70" i="3"/>
  <c r="X70" i="3" s="1"/>
  <c r="W168" i="3"/>
  <c r="X168" i="3" s="1"/>
  <c r="AJ240" i="3"/>
  <c r="AK240" i="3" s="1"/>
  <c r="W106" i="3"/>
  <c r="X106" i="3" s="1"/>
  <c r="AJ244" i="3"/>
  <c r="AK244" i="3" s="1"/>
  <c r="W161" i="3"/>
  <c r="X161" i="3" s="1"/>
  <c r="W120" i="3"/>
  <c r="X120" i="3" s="1"/>
  <c r="Z140" i="3"/>
  <c r="AA140" i="3" s="1"/>
  <c r="W132" i="3"/>
  <c r="X132" i="3" s="1"/>
  <c r="W171" i="3"/>
  <c r="X171" i="3" s="1"/>
  <c r="R59" i="3"/>
  <c r="R409" i="3" s="1"/>
  <c r="Q409" i="3"/>
  <c r="W74" i="3"/>
  <c r="X74" i="3" s="1"/>
  <c r="AJ247" i="3"/>
  <c r="AK247" i="3" s="1"/>
  <c r="W197" i="3"/>
  <c r="X197" i="3" s="1"/>
  <c r="AL273" i="3"/>
  <c r="AL275" i="3"/>
  <c r="Z36" i="3"/>
  <c r="AA36" i="3" s="1"/>
  <c r="Z150" i="3"/>
  <c r="AA150" i="3" s="1"/>
  <c r="AJ252" i="3"/>
  <c r="AK252" i="3" s="1"/>
  <c r="Z179" i="3"/>
  <c r="AA179" i="3" s="1"/>
  <c r="W186" i="3"/>
  <c r="X186" i="3" s="1"/>
  <c r="W108" i="3"/>
  <c r="X108" i="3" s="1"/>
  <c r="AF227" i="3"/>
  <c r="AG227" i="3" s="1"/>
  <c r="W119" i="3"/>
  <c r="X119" i="3" s="1"/>
  <c r="Z137" i="3"/>
  <c r="AA137" i="3" s="1"/>
  <c r="Z223" i="3"/>
  <c r="AA223" i="3" s="1"/>
  <c r="W220" i="3"/>
  <c r="X220" i="3" s="1"/>
  <c r="Z215" i="3"/>
  <c r="AA215" i="3" s="1"/>
  <c r="Z165" i="3"/>
  <c r="AA165" i="3" s="1"/>
  <c r="W159" i="3"/>
  <c r="X159" i="3" s="1"/>
  <c r="W65" i="3"/>
  <c r="X65" i="3" s="1"/>
  <c r="AL262" i="3"/>
  <c r="W123" i="3"/>
  <c r="X123" i="3" s="1"/>
  <c r="W88" i="3"/>
  <c r="X88" i="3" s="1"/>
  <c r="Z142" i="3"/>
  <c r="AA142" i="3" s="1"/>
  <c r="W76" i="3"/>
  <c r="X76" i="3" s="1"/>
  <c r="W95" i="3"/>
  <c r="X95" i="3" s="1"/>
  <c r="W131" i="3"/>
  <c r="X131" i="3" s="1"/>
  <c r="AL260" i="3"/>
  <c r="AF229" i="3"/>
  <c r="AG229" i="3" s="1"/>
  <c r="W200" i="3"/>
  <c r="X200" i="3" s="1"/>
  <c r="AL253" i="3"/>
  <c r="AF233" i="3"/>
  <c r="AG233" i="3" s="1"/>
  <c r="W12" i="3"/>
  <c r="X12" i="3" s="1"/>
  <c r="W102" i="3"/>
  <c r="X102" i="3" s="1"/>
  <c r="W99" i="3"/>
  <c r="X99" i="3" s="1"/>
  <c r="W195" i="3"/>
  <c r="X195" i="3" s="1"/>
  <c r="W147" i="3"/>
  <c r="X147" i="3" s="1"/>
  <c r="W203" i="3"/>
  <c r="X203" i="3" s="1"/>
  <c r="W201" i="3"/>
  <c r="X201" i="3" s="1"/>
  <c r="W82" i="3"/>
  <c r="X82" i="3" s="1"/>
  <c r="W68" i="3"/>
  <c r="X68" i="3" s="1"/>
  <c r="Z101" i="3"/>
  <c r="AA101" i="3" s="1"/>
  <c r="W78" i="3"/>
  <c r="X78" i="3" s="1"/>
  <c r="W96" i="3"/>
  <c r="X96" i="3" s="1"/>
  <c r="W139" i="3"/>
  <c r="X139" i="3" s="1"/>
  <c r="W170" i="3"/>
  <c r="X170" i="3" s="1"/>
  <c r="Z18" i="3"/>
  <c r="AA18" i="3" s="1"/>
  <c r="W85" i="3"/>
  <c r="X85" i="3" s="1"/>
  <c r="W158" i="3"/>
  <c r="X158" i="3" s="1"/>
  <c r="AL268" i="3"/>
  <c r="W87" i="3"/>
  <c r="X87" i="3" s="1"/>
  <c r="W134" i="3"/>
  <c r="X134" i="3" s="1"/>
  <c r="W94" i="3"/>
  <c r="X94" i="3" s="1"/>
  <c r="W222" i="3"/>
  <c r="X222" i="3" s="1"/>
  <c r="Z84" i="3"/>
  <c r="AA84" i="3" s="1"/>
  <c r="W133" i="3"/>
  <c r="X133" i="3" s="1"/>
  <c r="W192" i="3"/>
  <c r="X192" i="3" s="1"/>
  <c r="Z177" i="3"/>
  <c r="AA177" i="3" s="1"/>
  <c r="W62" i="3"/>
  <c r="X62" i="3" s="1"/>
  <c r="Z118" i="3"/>
  <c r="AA118" i="3" s="1"/>
  <c r="W107" i="3"/>
  <c r="X107" i="3" s="1"/>
  <c r="AJ52" i="3"/>
  <c r="AK52" i="3" s="1"/>
  <c r="AO52" i="3" s="1"/>
  <c r="AR52" i="3" s="1"/>
  <c r="AU52" i="3" s="1"/>
  <c r="AX52" i="3" s="1"/>
  <c r="BA52" i="3" s="1"/>
  <c r="BD52" i="3" s="1"/>
  <c r="W113" i="3"/>
  <c r="X113" i="3" s="1"/>
  <c r="AJ234" i="3"/>
  <c r="AK234" i="3" s="1"/>
  <c r="AL266" i="3"/>
  <c r="W160" i="3"/>
  <c r="X160" i="3" s="1"/>
  <c r="W124" i="3"/>
  <c r="X124" i="3" s="1"/>
  <c r="AJ243" i="3"/>
  <c r="AK243" i="3" s="1"/>
  <c r="Z152" i="3"/>
  <c r="AA152" i="3" s="1"/>
  <c r="Z219" i="3"/>
  <c r="AA219" i="3" s="1"/>
  <c r="W187" i="3"/>
  <c r="X187" i="3" s="1"/>
  <c r="W196" i="3"/>
  <c r="X196" i="3" s="1"/>
  <c r="W184" i="3"/>
  <c r="X184" i="3" s="1"/>
  <c r="W154" i="3"/>
  <c r="X154" i="3" s="1"/>
  <c r="AL255" i="3"/>
  <c r="W104" i="3"/>
  <c r="X104" i="3" s="1"/>
  <c r="W86" i="3"/>
  <c r="X86" i="3" s="1"/>
  <c r="AL251" i="3"/>
  <c r="AL280" i="3"/>
  <c r="AJ249" i="3"/>
  <c r="AK249" i="3" s="1"/>
  <c r="Z98" i="3"/>
  <c r="AA98" i="3" s="1"/>
  <c r="AF228" i="3"/>
  <c r="AG228" i="3" s="1"/>
  <c r="Z176" i="3"/>
  <c r="AA176" i="3" s="1"/>
  <c r="AC232" i="3"/>
  <c r="AD232" i="3" s="1"/>
  <c r="Z213" i="3"/>
  <c r="AA213" i="3" s="1"/>
  <c r="AJ254" i="3"/>
  <c r="AK254" i="3" s="1"/>
  <c r="AO273" i="3" l="1"/>
  <c r="AR273" i="3" s="1"/>
  <c r="AU273" i="3" s="1"/>
  <c r="AX273" i="3" s="1"/>
  <c r="BA273" i="3" s="1"/>
  <c r="BD273" i="3" s="1"/>
  <c r="AO275" i="3"/>
  <c r="AR275" i="3" s="1"/>
  <c r="AU275" i="3" s="1"/>
  <c r="AX275" i="3" s="1"/>
  <c r="BA275" i="3" s="1"/>
  <c r="BD275" i="3" s="1"/>
  <c r="AO260" i="3"/>
  <c r="AR260" i="3" s="1"/>
  <c r="AU260" i="3" s="1"/>
  <c r="AX260" i="3" s="1"/>
  <c r="BA260" i="3" s="1"/>
  <c r="BD260" i="3" s="1"/>
  <c r="AN249" i="3"/>
  <c r="AQ249" i="3" s="1"/>
  <c r="AT249" i="3" s="1"/>
  <c r="AW249" i="3" s="1"/>
  <c r="AZ249" i="3" s="1"/>
  <c r="BC249" i="3" s="1"/>
  <c r="AN240" i="3"/>
  <c r="AO240" i="3" s="1"/>
  <c r="AR240" i="3" s="1"/>
  <c r="AU240" i="3" s="1"/>
  <c r="AX240" i="3" s="1"/>
  <c r="BA240" i="3" s="1"/>
  <c r="BD240" i="3" s="1"/>
  <c r="AN239" i="3"/>
  <c r="AO239" i="3" s="1"/>
  <c r="AR239" i="3" s="1"/>
  <c r="AU239" i="3" s="1"/>
  <c r="AX239" i="3" s="1"/>
  <c r="BA239" i="3" s="1"/>
  <c r="BD239" i="3" s="1"/>
  <c r="AN236" i="3"/>
  <c r="AO236" i="3" s="1"/>
  <c r="AR236" i="3" s="1"/>
  <c r="AU236" i="3" s="1"/>
  <c r="AX236" i="3" s="1"/>
  <c r="BA236" i="3" s="1"/>
  <c r="BD236" i="3" s="1"/>
  <c r="AN250" i="3"/>
  <c r="AO250" i="3" s="1"/>
  <c r="AR250" i="3" s="1"/>
  <c r="AU250" i="3" s="1"/>
  <c r="AX250" i="3" s="1"/>
  <c r="BA250" i="3" s="1"/>
  <c r="BD250" i="3" s="1"/>
  <c r="AN248" i="3"/>
  <c r="AQ248" i="3" s="1"/>
  <c r="AT248" i="3" s="1"/>
  <c r="AW248" i="3" s="1"/>
  <c r="AZ248" i="3" s="1"/>
  <c r="BC248" i="3" s="1"/>
  <c r="AN252" i="3"/>
  <c r="AO252" i="3" s="1"/>
  <c r="AR252" i="3" s="1"/>
  <c r="AU252" i="3" s="1"/>
  <c r="AX252" i="3" s="1"/>
  <c r="BA252" i="3" s="1"/>
  <c r="BD252" i="3" s="1"/>
  <c r="AN247" i="3"/>
  <c r="AQ247" i="3" s="1"/>
  <c r="AT247" i="3" s="1"/>
  <c r="AW247" i="3" s="1"/>
  <c r="AZ247" i="3" s="1"/>
  <c r="BC247" i="3" s="1"/>
  <c r="AN256" i="3"/>
  <c r="AQ256" i="3" s="1"/>
  <c r="AT256" i="3" s="1"/>
  <c r="AN254" i="3"/>
  <c r="AO254" i="3" s="1"/>
  <c r="AR254" i="3" s="1"/>
  <c r="AU254" i="3" s="1"/>
  <c r="AX254" i="3" s="1"/>
  <c r="BA254" i="3" s="1"/>
  <c r="BD254" i="3" s="1"/>
  <c r="AN243" i="3"/>
  <c r="AO243" i="3" s="1"/>
  <c r="AR243" i="3" s="1"/>
  <c r="AU243" i="3" s="1"/>
  <c r="AX243" i="3" s="1"/>
  <c r="BA243" i="3" s="1"/>
  <c r="BD243" i="3" s="1"/>
  <c r="AN234" i="3"/>
  <c r="AO234" i="3" s="1"/>
  <c r="AR234" i="3" s="1"/>
  <c r="AU234" i="3" s="1"/>
  <c r="AX234" i="3" s="1"/>
  <c r="BA234" i="3" s="1"/>
  <c r="BD234" i="3" s="1"/>
  <c r="AN244" i="3"/>
  <c r="AO244" i="3" s="1"/>
  <c r="AR244" i="3" s="1"/>
  <c r="AU244" i="3" s="1"/>
  <c r="AX244" i="3" s="1"/>
  <c r="BA244" i="3" s="1"/>
  <c r="BD244" i="3" s="1"/>
  <c r="AN257" i="3"/>
  <c r="AO257" i="3" s="1"/>
  <c r="AR257" i="3" s="1"/>
  <c r="AU257" i="3" s="1"/>
  <c r="AX257" i="3" s="1"/>
  <c r="BA257" i="3" s="1"/>
  <c r="BD257" i="3" s="1"/>
  <c r="AO262" i="3"/>
  <c r="AR262" i="3" s="1"/>
  <c r="AU262" i="3" s="1"/>
  <c r="AX262" i="3" s="1"/>
  <c r="BA262" i="3" s="1"/>
  <c r="BD262" i="3" s="1"/>
  <c r="AO268" i="3"/>
  <c r="AR268" i="3" s="1"/>
  <c r="AU268" i="3" s="1"/>
  <c r="AX268" i="3" s="1"/>
  <c r="BA268" i="3" s="1"/>
  <c r="BD268" i="3" s="1"/>
  <c r="AO277" i="3"/>
  <c r="AR277" i="3" s="1"/>
  <c r="AU277" i="3" s="1"/>
  <c r="AX277" i="3" s="1"/>
  <c r="BA277" i="3" s="1"/>
  <c r="BD277" i="3" s="1"/>
  <c r="AO271" i="3"/>
  <c r="AR271" i="3" s="1"/>
  <c r="AU271" i="3" s="1"/>
  <c r="AX271" i="3" s="1"/>
  <c r="BA271" i="3" s="1"/>
  <c r="BD271" i="3" s="1"/>
  <c r="AN242" i="3"/>
  <c r="AO242" i="3" s="1"/>
  <c r="AR242" i="3" s="1"/>
  <c r="AU242" i="3" s="1"/>
  <c r="AX242" i="3" s="1"/>
  <c r="BA242" i="3" s="1"/>
  <c r="BD242" i="3" s="1"/>
  <c r="AL234" i="3"/>
  <c r="AL244" i="3"/>
  <c r="Z83" i="3"/>
  <c r="AA83" i="3" s="1"/>
  <c r="Z167" i="3"/>
  <c r="AA167" i="3" s="1"/>
  <c r="AC202" i="3"/>
  <c r="AD202" i="3" s="1"/>
  <c r="Z184" i="3"/>
  <c r="AA184" i="3" s="1"/>
  <c r="AL243" i="3"/>
  <c r="AC84" i="3"/>
  <c r="AD84" i="3" s="1"/>
  <c r="Z86" i="3"/>
  <c r="AA86" i="3" s="1"/>
  <c r="Z124" i="3"/>
  <c r="AA124" i="3" s="1"/>
  <c r="Z222" i="3"/>
  <c r="AA222" i="3" s="1"/>
  <c r="AL254" i="3"/>
  <c r="Z104" i="3"/>
  <c r="AA104" i="3" s="1"/>
  <c r="Z96" i="3"/>
  <c r="AA96" i="3" s="1"/>
  <c r="Z95" i="3"/>
  <c r="AA95" i="3" s="1"/>
  <c r="Z159" i="3"/>
  <c r="AA159" i="3" s="1"/>
  <c r="AJ227" i="3"/>
  <c r="AK227" i="3" s="1"/>
  <c r="Z197" i="3"/>
  <c r="AA197" i="3" s="1"/>
  <c r="Z161" i="3"/>
  <c r="AA161" i="3" s="1"/>
  <c r="Z173" i="3"/>
  <c r="AA173" i="3" s="1"/>
  <c r="Z128" i="3"/>
  <c r="AA128" i="3" s="1"/>
  <c r="Z116" i="3"/>
  <c r="AA116" i="3" s="1"/>
  <c r="AC157" i="3"/>
  <c r="AD157" i="3" s="1"/>
  <c r="AC125" i="3"/>
  <c r="AD125" i="3" s="1"/>
  <c r="AC152" i="3"/>
  <c r="AD152" i="3" s="1"/>
  <c r="Z85" i="3"/>
  <c r="AA85" i="3" s="1"/>
  <c r="AC140" i="3"/>
  <c r="AD140" i="3" s="1"/>
  <c r="AC146" i="3"/>
  <c r="AD146" i="3" s="1"/>
  <c r="Z221" i="3"/>
  <c r="AA221" i="3" s="1"/>
  <c r="AC97" i="3"/>
  <c r="AD97" i="3" s="1"/>
  <c r="AL236" i="3"/>
  <c r="AC66" i="3"/>
  <c r="AD66" i="3" s="1"/>
  <c r="AC98" i="3"/>
  <c r="AD98" i="3" s="1"/>
  <c r="Z134" i="3"/>
  <c r="AA134" i="3" s="1"/>
  <c r="AJ233" i="3"/>
  <c r="AK233" i="3" s="1"/>
  <c r="Z123" i="3"/>
  <c r="AA123" i="3" s="1"/>
  <c r="AC36" i="3"/>
  <c r="AD36" i="3" s="1"/>
  <c r="Z171" i="3"/>
  <c r="AA171" i="3" s="1"/>
  <c r="Z100" i="3"/>
  <c r="AA100" i="3" s="1"/>
  <c r="AC112" i="3"/>
  <c r="AD112" i="3" s="1"/>
  <c r="AF144" i="3"/>
  <c r="AG144" i="3" s="1"/>
  <c r="AC145" i="3"/>
  <c r="AD145" i="3" s="1"/>
  <c r="AC164" i="3"/>
  <c r="AD164" i="3" s="1"/>
  <c r="Z80" i="3"/>
  <c r="AA80" i="3" s="1"/>
  <c r="Z198" i="3"/>
  <c r="AA198" i="3" s="1"/>
  <c r="Z77" i="3"/>
  <c r="AA77" i="3" s="1"/>
  <c r="Z79" i="3"/>
  <c r="AA79" i="3" s="1"/>
  <c r="Z206" i="3"/>
  <c r="AA206" i="3" s="1"/>
  <c r="Z81" i="3"/>
  <c r="AA81" i="3" s="1"/>
  <c r="AC153" i="3"/>
  <c r="AD153" i="3" s="1"/>
  <c r="Z174" i="3"/>
  <c r="AA174" i="3" s="1"/>
  <c r="AL256" i="3"/>
  <c r="Z149" i="3"/>
  <c r="AA149" i="3" s="1"/>
  <c r="Z71" i="3"/>
  <c r="AA71" i="3" s="1"/>
  <c r="Z133" i="3"/>
  <c r="AA133" i="3" s="1"/>
  <c r="Z92" i="3"/>
  <c r="AA92" i="3" s="1"/>
  <c r="AC122" i="3"/>
  <c r="AD122" i="3" s="1"/>
  <c r="Z69" i="3"/>
  <c r="AA69" i="3" s="1"/>
  <c r="Z187" i="3"/>
  <c r="AA187" i="3" s="1"/>
  <c r="Z113" i="3"/>
  <c r="AA113" i="3" s="1"/>
  <c r="AC177" i="3"/>
  <c r="AD177" i="3" s="1"/>
  <c r="AF232" i="3"/>
  <c r="AG232" i="3" s="1"/>
  <c r="AL52" i="3"/>
  <c r="Z82" i="3"/>
  <c r="AA82" i="3" s="1"/>
  <c r="AJ229" i="3"/>
  <c r="AK229" i="3" s="1"/>
  <c r="AC142" i="3"/>
  <c r="AD142" i="3" s="1"/>
  <c r="Z119" i="3"/>
  <c r="AA119" i="3" s="1"/>
  <c r="Z186" i="3"/>
  <c r="AA186" i="3" s="1"/>
  <c r="Z74" i="3"/>
  <c r="AA74" i="3" s="1"/>
  <c r="AL239" i="3"/>
  <c r="Z189" i="3"/>
  <c r="AA189" i="3" s="1"/>
  <c r="Z61" i="3"/>
  <c r="AA61" i="3" s="1"/>
  <c r="Z199" i="3"/>
  <c r="AA199" i="3" s="1"/>
  <c r="AC141" i="3"/>
  <c r="AD141" i="3" s="1"/>
  <c r="Z172" i="3"/>
  <c r="AA172" i="3" s="1"/>
  <c r="Z193" i="3"/>
  <c r="AA193" i="3" s="1"/>
  <c r="AD193" i="3" s="1"/>
  <c r="Z91" i="3"/>
  <c r="AA91" i="3" s="1"/>
  <c r="Z185" i="3"/>
  <c r="AA185" i="3" s="1"/>
  <c r="AC93" i="3"/>
  <c r="AD93" i="3" s="1"/>
  <c r="AC214" i="3"/>
  <c r="AD214" i="3" s="1"/>
  <c r="Z62" i="3"/>
  <c r="AA62" i="3" s="1"/>
  <c r="Z192" i="3"/>
  <c r="AA192" i="3" s="1"/>
  <c r="Z94" i="3"/>
  <c r="AA94" i="3" s="1"/>
  <c r="Z87" i="3"/>
  <c r="AA87" i="3" s="1"/>
  <c r="Z170" i="3"/>
  <c r="AA170" i="3" s="1"/>
  <c r="Z203" i="3"/>
  <c r="AA203" i="3" s="1"/>
  <c r="Z195" i="3"/>
  <c r="AA195" i="3" s="1"/>
  <c r="Z102" i="3"/>
  <c r="AA102" i="3" s="1"/>
  <c r="Z200" i="3"/>
  <c r="AA200" i="3" s="1"/>
  <c r="Z131" i="3"/>
  <c r="AA131" i="3" s="1"/>
  <c r="Z76" i="3"/>
  <c r="AA76" i="3" s="1"/>
  <c r="Z88" i="3"/>
  <c r="AA88" i="3" s="1"/>
  <c r="AC223" i="3"/>
  <c r="AD223" i="3" s="1"/>
  <c r="Z106" i="3"/>
  <c r="AA106" i="3" s="1"/>
  <c r="Z168" i="3"/>
  <c r="AA168" i="3" s="1"/>
  <c r="AF226" i="3"/>
  <c r="AG226" i="3" s="1"/>
  <c r="AC110" i="3"/>
  <c r="AD110" i="3" s="1"/>
  <c r="Z183" i="3"/>
  <c r="AA183" i="3" s="1"/>
  <c r="AC138" i="3"/>
  <c r="AD138" i="3" s="1"/>
  <c r="Z60" i="3"/>
  <c r="AA60" i="3" s="1"/>
  <c r="Z143" i="3"/>
  <c r="AA143" i="3" s="1"/>
  <c r="AL248" i="3"/>
  <c r="Z129" i="3"/>
  <c r="AA129" i="3" s="1"/>
  <c r="AC176" i="3"/>
  <c r="AD176" i="3" s="1"/>
  <c r="AJ228" i="3"/>
  <c r="AK228" i="3" s="1"/>
  <c r="Z196" i="3"/>
  <c r="AA196" i="3" s="1"/>
  <c r="AC219" i="3"/>
  <c r="AD219" i="3" s="1"/>
  <c r="AC18" i="3"/>
  <c r="AD18" i="3" s="1"/>
  <c r="Z78" i="3"/>
  <c r="AA78" i="3" s="1"/>
  <c r="Z68" i="3"/>
  <c r="AA68" i="3" s="1"/>
  <c r="Z147" i="3"/>
  <c r="AA147" i="3" s="1"/>
  <c r="Z99" i="3"/>
  <c r="AA99" i="3" s="1"/>
  <c r="Z132" i="3"/>
  <c r="AA132" i="3" s="1"/>
  <c r="Z120" i="3"/>
  <c r="AA120" i="3" s="1"/>
  <c r="AL240" i="3"/>
  <c r="Z70" i="3"/>
  <c r="AA70" i="3" s="1"/>
  <c r="Z105" i="3"/>
  <c r="AA105" i="3" s="1"/>
  <c r="AC178" i="3"/>
  <c r="AD178" i="3" s="1"/>
  <c r="AC63" i="3"/>
  <c r="AD63" i="3" s="1"/>
  <c r="Z175" i="3"/>
  <c r="AA175" i="3" s="1"/>
  <c r="Z190" i="3"/>
  <c r="AA190" i="3" s="1"/>
  <c r="AL257" i="3"/>
  <c r="Z73" i="3"/>
  <c r="AA73" i="3" s="1"/>
  <c r="Z188" i="3"/>
  <c r="AA188" i="3" s="1"/>
  <c r="AC64" i="3"/>
  <c r="AD64" i="3" s="1"/>
  <c r="Z115" i="3"/>
  <c r="AA115" i="3" s="1"/>
  <c r="AL242" i="3"/>
  <c r="Z135" i="3"/>
  <c r="AA135" i="3" s="1"/>
  <c r="Z117" i="3"/>
  <c r="AA117" i="3" s="1"/>
  <c r="AC130" i="3"/>
  <c r="AD130" i="3" s="1"/>
  <c r="Z121" i="3"/>
  <c r="AA121" i="3" s="1"/>
  <c r="AJ230" i="3"/>
  <c r="AK230" i="3" s="1"/>
  <c r="AJ235" i="3"/>
  <c r="AK235" i="3" s="1"/>
  <c r="AL250" i="3"/>
  <c r="Z90" i="3"/>
  <c r="AA90" i="3" s="1"/>
  <c r="S59" i="3"/>
  <c r="Z154" i="3"/>
  <c r="AA154" i="3" s="1"/>
  <c r="Z107" i="3"/>
  <c r="AA107" i="3" s="1"/>
  <c r="AC101" i="3"/>
  <c r="AD101" i="3" s="1"/>
  <c r="AC215" i="3"/>
  <c r="AD215" i="3" s="1"/>
  <c r="Z108" i="3"/>
  <c r="AA108" i="3" s="1"/>
  <c r="AC179" i="3"/>
  <c r="AD179" i="3" s="1"/>
  <c r="AC150" i="3"/>
  <c r="AD150" i="3" s="1"/>
  <c r="AL247" i="3"/>
  <c r="Z38" i="3"/>
  <c r="AA38" i="3" s="1"/>
  <c r="AF231" i="3"/>
  <c r="AG231" i="3" s="1"/>
  <c r="AC151" i="3"/>
  <c r="AD151" i="3" s="1"/>
  <c r="Z162" i="3"/>
  <c r="AA162" i="3" s="1"/>
  <c r="Z103" i="3"/>
  <c r="AA103" i="3" s="1"/>
  <c r="Z127" i="3"/>
  <c r="AA127" i="3" s="1"/>
  <c r="AC213" i="3"/>
  <c r="AD213" i="3" s="1"/>
  <c r="AL249" i="3"/>
  <c r="Z160" i="3"/>
  <c r="AA160" i="3" s="1"/>
  <c r="Z158" i="3"/>
  <c r="AA158" i="3" s="1"/>
  <c r="Z139" i="3"/>
  <c r="AA139" i="3" s="1"/>
  <c r="Z201" i="3"/>
  <c r="AA201" i="3" s="1"/>
  <c r="Z12" i="3"/>
  <c r="AA12" i="3" s="1"/>
  <c r="AC118" i="3"/>
  <c r="AD118" i="3" s="1"/>
  <c r="Z65" i="3"/>
  <c r="AA65" i="3" s="1"/>
  <c r="AC165" i="3"/>
  <c r="AD165" i="3" s="1"/>
  <c r="Z220" i="3"/>
  <c r="AA220" i="3" s="1"/>
  <c r="AC137" i="3"/>
  <c r="AD137" i="3" s="1"/>
  <c r="AL252" i="3"/>
  <c r="Z67" i="3"/>
  <c r="AA67" i="3" s="1"/>
  <c r="Z181" i="3"/>
  <c r="AA181" i="3" s="1"/>
  <c r="Z194" i="3"/>
  <c r="AA194" i="3" s="1"/>
  <c r="Z217" i="3"/>
  <c r="AA217" i="3" s="1"/>
  <c r="AF44" i="3"/>
  <c r="AG44" i="3" s="1"/>
  <c r="AO248" i="3" l="1"/>
  <c r="AR248" i="3" s="1"/>
  <c r="AU248" i="3" s="1"/>
  <c r="AX248" i="3" s="1"/>
  <c r="BA248" i="3" s="1"/>
  <c r="BD248" i="3" s="1"/>
  <c r="AO256" i="3"/>
  <c r="AR256" i="3" s="1"/>
  <c r="AU256" i="3" s="1"/>
  <c r="AX256" i="3" s="1"/>
  <c r="BA256" i="3" s="1"/>
  <c r="BD256" i="3" s="1"/>
  <c r="AN230" i="3"/>
  <c r="AO230" i="3" s="1"/>
  <c r="AR230" i="3" s="1"/>
  <c r="AU230" i="3" s="1"/>
  <c r="AX230" i="3" s="1"/>
  <c r="BA230" i="3" s="1"/>
  <c r="BD230" i="3" s="1"/>
  <c r="AN229" i="3"/>
  <c r="AQ229" i="3" s="1"/>
  <c r="AT229" i="3" s="1"/>
  <c r="AW229" i="3" s="1"/>
  <c r="AZ229" i="3" s="1"/>
  <c r="BC229" i="3" s="1"/>
  <c r="AO247" i="3"/>
  <c r="AR247" i="3" s="1"/>
  <c r="AU247" i="3" s="1"/>
  <c r="AX247" i="3" s="1"/>
  <c r="BA247" i="3" s="1"/>
  <c r="BD247" i="3" s="1"/>
  <c r="AN235" i="3"/>
  <c r="AQ235" i="3" s="1"/>
  <c r="AT235" i="3" s="1"/>
  <c r="AW235" i="3" s="1"/>
  <c r="AZ235" i="3" s="1"/>
  <c r="BC235" i="3" s="1"/>
  <c r="AN228" i="3"/>
  <c r="AQ228" i="3" s="1"/>
  <c r="AT228" i="3" s="1"/>
  <c r="AW228" i="3" s="1"/>
  <c r="AZ228" i="3" s="1"/>
  <c r="BC228" i="3" s="1"/>
  <c r="AN227" i="3"/>
  <c r="AQ227" i="3" s="1"/>
  <c r="AT227" i="3" s="1"/>
  <c r="AW227" i="3" s="1"/>
  <c r="AZ227" i="3" s="1"/>
  <c r="BC227" i="3" s="1"/>
  <c r="AO249" i="3"/>
  <c r="AR249" i="3" s="1"/>
  <c r="AU249" i="3" s="1"/>
  <c r="AX249" i="3" s="1"/>
  <c r="BA249" i="3" s="1"/>
  <c r="BD249" i="3" s="1"/>
  <c r="AN233" i="3"/>
  <c r="AQ233" i="3" s="1"/>
  <c r="AT233" i="3" s="1"/>
  <c r="AW233" i="3" s="1"/>
  <c r="AZ233" i="3" s="1"/>
  <c r="BC233" i="3" s="1"/>
  <c r="AC194" i="3"/>
  <c r="AD194" i="3" s="1"/>
  <c r="AF130" i="3"/>
  <c r="AG130" i="3" s="1"/>
  <c r="AC183" i="3"/>
  <c r="AD183" i="3" s="1"/>
  <c r="AC192" i="3"/>
  <c r="AD192" i="3" s="1"/>
  <c r="AC92" i="3"/>
  <c r="AD92" i="3" s="1"/>
  <c r="AC123" i="3"/>
  <c r="AD123" i="3" s="1"/>
  <c r="AC220" i="3"/>
  <c r="AD220" i="3" s="1"/>
  <c r="AF118" i="3"/>
  <c r="AG118" i="3" s="1"/>
  <c r="AC201" i="3"/>
  <c r="AD201" i="3" s="1"/>
  <c r="AC127" i="3"/>
  <c r="AD127" i="3" s="1"/>
  <c r="AC38" i="3"/>
  <c r="AD38" i="3" s="1"/>
  <c r="AC154" i="3"/>
  <c r="AD154" i="3" s="1"/>
  <c r="AC132" i="3"/>
  <c r="AD132" i="3" s="1"/>
  <c r="AC68" i="3"/>
  <c r="AD68" i="3" s="1"/>
  <c r="AF138" i="3"/>
  <c r="AG138" i="3" s="1"/>
  <c r="AC94" i="3"/>
  <c r="AD94" i="3" s="1"/>
  <c r="AF214" i="3"/>
  <c r="AG214" i="3" s="1"/>
  <c r="AF193" i="3"/>
  <c r="AG193" i="3" s="1"/>
  <c r="AC119" i="3"/>
  <c r="AD119" i="3" s="1"/>
  <c r="AC82" i="3"/>
  <c r="AD82" i="3" s="1"/>
  <c r="AF122" i="3"/>
  <c r="AG122" i="3" s="1"/>
  <c r="AC149" i="3"/>
  <c r="AD149" i="3" s="1"/>
  <c r="AC206" i="3"/>
  <c r="AD206" i="3" s="1"/>
  <c r="AC80" i="3"/>
  <c r="AD80" i="3" s="1"/>
  <c r="AF36" i="3"/>
  <c r="AG36" i="3" s="1"/>
  <c r="AF98" i="3"/>
  <c r="AG98" i="3" s="1"/>
  <c r="AC116" i="3"/>
  <c r="AD116" i="3" s="1"/>
  <c r="AC161" i="3"/>
  <c r="AD161" i="3" s="1"/>
  <c r="AC96" i="3"/>
  <c r="AD96" i="3" s="1"/>
  <c r="AC167" i="3"/>
  <c r="AD167" i="3" s="1"/>
  <c r="AC103" i="3"/>
  <c r="AD103" i="3" s="1"/>
  <c r="AC135" i="3"/>
  <c r="AD135" i="3" s="1"/>
  <c r="AC78" i="3"/>
  <c r="AD78" i="3" s="1"/>
  <c r="AF93" i="3"/>
  <c r="AG93" i="3" s="1"/>
  <c r="AF142" i="3"/>
  <c r="AG142" i="3" s="1"/>
  <c r="AF164" i="3"/>
  <c r="AG164" i="3" s="1"/>
  <c r="AC128" i="3"/>
  <c r="AD128" i="3" s="1"/>
  <c r="AC104" i="3"/>
  <c r="AD104" i="3" s="1"/>
  <c r="AC222" i="3"/>
  <c r="AD222" i="3" s="1"/>
  <c r="AC181" i="3"/>
  <c r="AD181" i="3" s="1"/>
  <c r="AC65" i="3"/>
  <c r="AD65" i="3" s="1"/>
  <c r="AC108" i="3"/>
  <c r="AD108" i="3" s="1"/>
  <c r="AF63" i="3"/>
  <c r="AG63" i="3" s="1"/>
  <c r="AF18" i="3"/>
  <c r="AG18" i="3" s="1"/>
  <c r="AF110" i="3"/>
  <c r="AG110" i="3" s="1"/>
  <c r="AC106" i="3"/>
  <c r="AD106" i="3" s="1"/>
  <c r="AC76" i="3"/>
  <c r="AD76" i="3" s="1"/>
  <c r="AC185" i="3"/>
  <c r="AD185" i="3" s="1"/>
  <c r="AC133" i="3"/>
  <c r="AD133" i="3" s="1"/>
  <c r="AC77" i="3"/>
  <c r="AD77" i="3" s="1"/>
  <c r="AF145" i="3"/>
  <c r="AG145" i="3" s="1"/>
  <c r="AC100" i="3"/>
  <c r="AD100" i="3" s="1"/>
  <c r="AL233" i="3"/>
  <c r="AF97" i="3"/>
  <c r="AG97" i="3" s="1"/>
  <c r="AF140" i="3"/>
  <c r="AG140" i="3" s="1"/>
  <c r="AF125" i="3"/>
  <c r="AG125" i="3" s="1"/>
  <c r="AC124" i="3"/>
  <c r="AD124" i="3" s="1"/>
  <c r="AF165" i="3"/>
  <c r="AG165" i="3" s="1"/>
  <c r="AC99" i="3"/>
  <c r="AD99" i="3" s="1"/>
  <c r="AC195" i="3"/>
  <c r="AD195" i="3" s="1"/>
  <c r="AC79" i="3"/>
  <c r="AD79" i="3" s="1"/>
  <c r="AF146" i="3"/>
  <c r="AG146" i="3" s="1"/>
  <c r="AC67" i="3"/>
  <c r="AD67" i="3" s="1"/>
  <c r="AF137" i="3"/>
  <c r="AG137" i="3" s="1"/>
  <c r="AF150" i="3"/>
  <c r="AG150" i="3" s="1"/>
  <c r="AC107" i="3"/>
  <c r="AD107" i="3" s="1"/>
  <c r="AC73" i="3"/>
  <c r="AD73" i="3" s="1"/>
  <c r="AC190" i="3"/>
  <c r="AD190" i="3" s="1"/>
  <c r="AC70" i="3"/>
  <c r="AD70" i="3" s="1"/>
  <c r="AC120" i="3"/>
  <c r="AD120" i="3" s="1"/>
  <c r="AJ226" i="3"/>
  <c r="AK226" i="3" s="1"/>
  <c r="AF223" i="3"/>
  <c r="AG223" i="3" s="1"/>
  <c r="AC91" i="3"/>
  <c r="AD91" i="3" s="1"/>
  <c r="AC61" i="3"/>
  <c r="AD61" i="3" s="1"/>
  <c r="AC113" i="3"/>
  <c r="AD113" i="3" s="1"/>
  <c r="AC71" i="3"/>
  <c r="AD71" i="3" s="1"/>
  <c r="AC174" i="3"/>
  <c r="AD174" i="3" s="1"/>
  <c r="AC198" i="3"/>
  <c r="AD198" i="3" s="1"/>
  <c r="AJ144" i="3"/>
  <c r="AK144" i="3" s="1"/>
  <c r="AC171" i="3"/>
  <c r="AD171" i="3" s="1"/>
  <c r="AC134" i="3"/>
  <c r="AD134" i="3" s="1"/>
  <c r="AC85" i="3"/>
  <c r="AD85" i="3" s="1"/>
  <c r="AF157" i="3"/>
  <c r="AG157" i="3" s="1"/>
  <c r="AC95" i="3"/>
  <c r="AD95" i="3" s="1"/>
  <c r="AC86" i="3"/>
  <c r="AD86" i="3" s="1"/>
  <c r="AF202" i="3"/>
  <c r="AG202" i="3" s="1"/>
  <c r="AC217" i="3"/>
  <c r="AD217" i="3" s="1"/>
  <c r="AC88" i="3"/>
  <c r="AD88" i="3" s="1"/>
  <c r="AC102" i="3"/>
  <c r="AD102" i="3" s="1"/>
  <c r="AC187" i="3"/>
  <c r="AD187" i="3" s="1"/>
  <c r="AC12" i="3"/>
  <c r="AD12" i="3" s="1"/>
  <c r="AA13" i="3"/>
  <c r="AD13" i="3" s="1"/>
  <c r="AG13" i="3" s="1"/>
  <c r="AK13" i="3" s="1"/>
  <c r="AO13" i="3" s="1"/>
  <c r="AR13" i="3" s="1"/>
  <c r="AU13" i="3" s="1"/>
  <c r="AX13" i="3" s="1"/>
  <c r="BA13" i="3" s="1"/>
  <c r="BD13" i="3" s="1"/>
  <c r="AC139" i="3"/>
  <c r="AD139" i="3" s="1"/>
  <c r="AC160" i="3"/>
  <c r="AD160" i="3" s="1"/>
  <c r="AF179" i="3"/>
  <c r="AG179" i="3" s="1"/>
  <c r="AF215" i="3"/>
  <c r="AG215" i="3" s="1"/>
  <c r="AC117" i="3"/>
  <c r="AD117" i="3" s="1"/>
  <c r="AC175" i="3"/>
  <c r="AD175" i="3" s="1"/>
  <c r="AF178" i="3"/>
  <c r="AG178" i="3" s="1"/>
  <c r="AC143" i="3"/>
  <c r="AD143" i="3" s="1"/>
  <c r="AC168" i="3"/>
  <c r="AD168" i="3" s="1"/>
  <c r="AC200" i="3"/>
  <c r="AD200" i="3" s="1"/>
  <c r="AC170" i="3"/>
  <c r="AD170" i="3" s="1"/>
  <c r="AC62" i="3"/>
  <c r="AD62" i="3" s="1"/>
  <c r="AC172" i="3"/>
  <c r="AD172" i="3" s="1"/>
  <c r="AC199" i="3"/>
  <c r="AD199" i="3" s="1"/>
  <c r="AC189" i="3"/>
  <c r="AD189" i="3" s="1"/>
  <c r="AF153" i="3"/>
  <c r="AG153" i="3" s="1"/>
  <c r="AF112" i="3"/>
  <c r="AG112" i="3" s="1"/>
  <c r="AC158" i="3"/>
  <c r="AD158" i="3" s="1"/>
  <c r="AF151" i="3"/>
  <c r="AG151" i="3" s="1"/>
  <c r="AF101" i="3"/>
  <c r="AG101" i="3" s="1"/>
  <c r="AC90" i="3"/>
  <c r="AD90" i="3" s="1"/>
  <c r="AL230" i="3"/>
  <c r="AC196" i="3"/>
  <c r="AD196" i="3" s="1"/>
  <c r="AC60" i="3"/>
  <c r="AD60" i="3" s="1"/>
  <c r="AC131" i="3"/>
  <c r="AD131" i="3" s="1"/>
  <c r="AC87" i="3"/>
  <c r="AD87" i="3" s="1"/>
  <c r="AC74" i="3"/>
  <c r="AD74" i="3" s="1"/>
  <c r="AL229" i="3"/>
  <c r="AF177" i="3"/>
  <c r="AG177" i="3" s="1"/>
  <c r="AC81" i="3"/>
  <c r="AD81" i="3" s="1"/>
  <c r="AC173" i="3"/>
  <c r="AD173" i="3" s="1"/>
  <c r="AC197" i="3"/>
  <c r="AD197" i="3" s="1"/>
  <c r="AC159" i="3"/>
  <c r="AD159" i="3" s="1"/>
  <c r="AF84" i="3"/>
  <c r="AG84" i="3" s="1"/>
  <c r="AC83" i="3"/>
  <c r="AD83" i="3" s="1"/>
  <c r="AF213" i="3"/>
  <c r="AG213" i="3" s="1"/>
  <c r="AF64" i="3"/>
  <c r="AG64" i="3" s="1"/>
  <c r="AC105" i="3"/>
  <c r="AD105" i="3" s="1"/>
  <c r="AF176" i="3"/>
  <c r="AG176" i="3" s="1"/>
  <c r="AC203" i="3"/>
  <c r="AD203" i="3" s="1"/>
  <c r="AF141" i="3"/>
  <c r="AG141" i="3" s="1"/>
  <c r="AJ44" i="3"/>
  <c r="AK44" i="3" s="1"/>
  <c r="AO44" i="3" s="1"/>
  <c r="AR44" i="3" s="1"/>
  <c r="AU44" i="3" s="1"/>
  <c r="AX44" i="3" s="1"/>
  <c r="BA44" i="3" s="1"/>
  <c r="BD44" i="3" s="1"/>
  <c r="AC162" i="3"/>
  <c r="AD162" i="3" s="1"/>
  <c r="AJ231" i="3"/>
  <c r="AK231" i="3" s="1"/>
  <c r="T59" i="3"/>
  <c r="T409" i="3" s="1"/>
  <c r="S409" i="3"/>
  <c r="AL235" i="3"/>
  <c r="AC121" i="3"/>
  <c r="AD121" i="3" s="1"/>
  <c r="AC115" i="3"/>
  <c r="AD115" i="3" s="1"/>
  <c r="AC188" i="3"/>
  <c r="AD188" i="3" s="1"/>
  <c r="AC147" i="3"/>
  <c r="AD147" i="3" s="1"/>
  <c r="AF219" i="3"/>
  <c r="AG219" i="3" s="1"/>
  <c r="AL228" i="3"/>
  <c r="AC129" i="3"/>
  <c r="AD129" i="3" s="1"/>
  <c r="AC186" i="3"/>
  <c r="AD186" i="3" s="1"/>
  <c r="AJ232" i="3"/>
  <c r="AK232" i="3" s="1"/>
  <c r="AC69" i="3"/>
  <c r="AD69" i="3" s="1"/>
  <c r="AF66" i="3"/>
  <c r="AG66" i="3" s="1"/>
  <c r="AC221" i="3"/>
  <c r="AD221" i="3" s="1"/>
  <c r="AF152" i="3"/>
  <c r="AG152" i="3" s="1"/>
  <c r="AL227" i="3"/>
  <c r="AC184" i="3"/>
  <c r="AD184" i="3" s="1"/>
  <c r="AO233" i="3" l="1"/>
  <c r="AR233" i="3" s="1"/>
  <c r="AU233" i="3" s="1"/>
  <c r="AX233" i="3" s="1"/>
  <c r="BA233" i="3" s="1"/>
  <c r="BD233" i="3" s="1"/>
  <c r="AN231" i="3"/>
  <c r="AO231" i="3" s="1"/>
  <c r="AR231" i="3" s="1"/>
  <c r="AU231" i="3" s="1"/>
  <c r="AX231" i="3" s="1"/>
  <c r="BA231" i="3" s="1"/>
  <c r="BD231" i="3" s="1"/>
  <c r="AN144" i="3"/>
  <c r="AQ144" i="3" s="1"/>
  <c r="AT144" i="3" s="1"/>
  <c r="AW144" i="3" s="1"/>
  <c r="AZ144" i="3" s="1"/>
  <c r="BC144" i="3" s="1"/>
  <c r="AN226" i="3"/>
  <c r="AO226" i="3" s="1"/>
  <c r="AR226" i="3" s="1"/>
  <c r="AU226" i="3" s="1"/>
  <c r="AX226" i="3" s="1"/>
  <c r="BA226" i="3" s="1"/>
  <c r="BD226" i="3" s="1"/>
  <c r="AO228" i="3"/>
  <c r="AR228" i="3" s="1"/>
  <c r="AU228" i="3" s="1"/>
  <c r="AX228" i="3" s="1"/>
  <c r="BA228" i="3" s="1"/>
  <c r="BD228" i="3" s="1"/>
  <c r="AO229" i="3"/>
  <c r="AR229" i="3" s="1"/>
  <c r="AU229" i="3" s="1"/>
  <c r="AX229" i="3" s="1"/>
  <c r="BA229" i="3" s="1"/>
  <c r="BD229" i="3" s="1"/>
  <c r="AN232" i="3"/>
  <c r="AO232" i="3" s="1"/>
  <c r="AR232" i="3" s="1"/>
  <c r="AU232" i="3" s="1"/>
  <c r="AX232" i="3" s="1"/>
  <c r="BA232" i="3" s="1"/>
  <c r="BD232" i="3" s="1"/>
  <c r="AO227" i="3"/>
  <c r="AR227" i="3" s="1"/>
  <c r="AU227" i="3" s="1"/>
  <c r="AX227" i="3" s="1"/>
  <c r="BA227" i="3" s="1"/>
  <c r="BD227" i="3" s="1"/>
  <c r="AO235" i="3"/>
  <c r="AR235" i="3" s="1"/>
  <c r="AU235" i="3" s="1"/>
  <c r="AX235" i="3" s="1"/>
  <c r="BA235" i="3" s="1"/>
  <c r="BD235" i="3" s="1"/>
  <c r="AJ213" i="3"/>
  <c r="AK213" i="3" s="1"/>
  <c r="AJ151" i="3"/>
  <c r="AK151" i="3" s="1"/>
  <c r="AF139" i="3"/>
  <c r="AG139" i="3" s="1"/>
  <c r="AJ125" i="3"/>
  <c r="AK125" i="3" s="1"/>
  <c r="AJ164" i="3"/>
  <c r="AK164" i="3" s="1"/>
  <c r="AJ36" i="3"/>
  <c r="AK36" i="3" s="1"/>
  <c r="AO36" i="3" s="1"/>
  <c r="AR36" i="3" s="1"/>
  <c r="AU36" i="3" s="1"/>
  <c r="AX36" i="3" s="1"/>
  <c r="BA36" i="3" s="1"/>
  <c r="BD36" i="3" s="1"/>
  <c r="AJ214" i="3"/>
  <c r="AK214" i="3" s="1"/>
  <c r="AF192" i="3"/>
  <c r="AG192" i="3" s="1"/>
  <c r="AF115" i="3"/>
  <c r="AG115" i="3" s="1"/>
  <c r="AF162" i="3"/>
  <c r="AG162" i="3" s="1"/>
  <c r="AJ176" i="3"/>
  <c r="AK176" i="3" s="1"/>
  <c r="AF158" i="3"/>
  <c r="AG158" i="3" s="1"/>
  <c r="AF199" i="3"/>
  <c r="AG199" i="3" s="1"/>
  <c r="AF143" i="3"/>
  <c r="AG143" i="3" s="1"/>
  <c r="AJ215" i="3"/>
  <c r="AK215" i="3" s="1"/>
  <c r="AF95" i="3"/>
  <c r="AG95" i="3" s="1"/>
  <c r="AF195" i="3"/>
  <c r="AG195" i="3" s="1"/>
  <c r="AJ140" i="3"/>
  <c r="AK140" i="3" s="1"/>
  <c r="AF76" i="3"/>
  <c r="AG76" i="3" s="1"/>
  <c r="AJ18" i="3"/>
  <c r="AK18" i="3" s="1"/>
  <c r="AO18" i="3" s="1"/>
  <c r="AR18" i="3" s="1"/>
  <c r="AU18" i="3" s="1"/>
  <c r="AX18" i="3" s="1"/>
  <c r="BA18" i="3" s="1"/>
  <c r="BD18" i="3" s="1"/>
  <c r="AF65" i="3"/>
  <c r="AG65" i="3" s="1"/>
  <c r="AJ142" i="3"/>
  <c r="AK142" i="3" s="1"/>
  <c r="AF80" i="3"/>
  <c r="AG80" i="3" s="1"/>
  <c r="AF94" i="3"/>
  <c r="AG94" i="3" s="1"/>
  <c r="AF220" i="3"/>
  <c r="AG220" i="3" s="1"/>
  <c r="AF183" i="3"/>
  <c r="AG183" i="3" s="1"/>
  <c r="AF188" i="3"/>
  <c r="AG188" i="3" s="1"/>
  <c r="AF203" i="3"/>
  <c r="AG203" i="3" s="1"/>
  <c r="AF173" i="3"/>
  <c r="AG173" i="3" s="1"/>
  <c r="AF189" i="3"/>
  <c r="AG189" i="3" s="1"/>
  <c r="AF85" i="3"/>
  <c r="AG85" i="3" s="1"/>
  <c r="AF113" i="3"/>
  <c r="AG113" i="3" s="1"/>
  <c r="AF67" i="3"/>
  <c r="AG67" i="3" s="1"/>
  <c r="AF185" i="3"/>
  <c r="AG185" i="3" s="1"/>
  <c r="AF78" i="3"/>
  <c r="AG78" i="3" s="1"/>
  <c r="AF184" i="3"/>
  <c r="AG184" i="3" s="1"/>
  <c r="AJ219" i="3"/>
  <c r="AK219" i="3" s="1"/>
  <c r="AF121" i="3"/>
  <c r="AG121" i="3" s="1"/>
  <c r="AL44" i="3"/>
  <c r="AF105" i="3"/>
  <c r="AG105" i="3" s="1"/>
  <c r="AF131" i="3"/>
  <c r="AG131" i="3" s="1"/>
  <c r="AF90" i="3"/>
  <c r="AG90" i="3" s="1"/>
  <c r="AJ112" i="3"/>
  <c r="AK112" i="3" s="1"/>
  <c r="AF172" i="3"/>
  <c r="AG172" i="3" s="1"/>
  <c r="AF200" i="3"/>
  <c r="AG200" i="3" s="1"/>
  <c r="AJ178" i="3"/>
  <c r="AK178" i="3" s="1"/>
  <c r="AJ179" i="3"/>
  <c r="AK179" i="3" s="1"/>
  <c r="AF102" i="3"/>
  <c r="AG102" i="3" s="1"/>
  <c r="AJ202" i="3"/>
  <c r="AK202" i="3" s="1"/>
  <c r="AF100" i="3"/>
  <c r="AG100" i="3" s="1"/>
  <c r="AJ63" i="3"/>
  <c r="AK63" i="3" s="1"/>
  <c r="AF104" i="3"/>
  <c r="AG104" i="3" s="1"/>
  <c r="AF206" i="3"/>
  <c r="AG206" i="3" s="1"/>
  <c r="AJ138" i="3"/>
  <c r="AK138" i="3" s="1"/>
  <c r="AF154" i="3"/>
  <c r="AG154" i="3" s="1"/>
  <c r="AF123" i="3"/>
  <c r="AG123" i="3" s="1"/>
  <c r="AJ130" i="3"/>
  <c r="AK130" i="3" s="1"/>
  <c r="AJ84" i="3"/>
  <c r="AK84" i="3" s="1"/>
  <c r="AF117" i="3"/>
  <c r="AG117" i="3" s="1"/>
  <c r="AJ223" i="3"/>
  <c r="AK223" i="3" s="1"/>
  <c r="AJ110" i="3"/>
  <c r="AK110" i="3" s="1"/>
  <c r="AF161" i="3"/>
  <c r="AG161" i="3" s="1"/>
  <c r="AJ118" i="3"/>
  <c r="AK118" i="3" s="1"/>
  <c r="AF147" i="3"/>
  <c r="AG147" i="3" s="1"/>
  <c r="AJ141" i="3"/>
  <c r="AK141" i="3" s="1"/>
  <c r="AJ64" i="3"/>
  <c r="AK64" i="3" s="1"/>
  <c r="AF83" i="3"/>
  <c r="AG83" i="3" s="1"/>
  <c r="AF197" i="3"/>
  <c r="AG197" i="3" s="1"/>
  <c r="AJ177" i="3"/>
  <c r="AK177" i="3" s="1"/>
  <c r="AJ101" i="3"/>
  <c r="AK101" i="3" s="1"/>
  <c r="AJ153" i="3"/>
  <c r="AK153" i="3" s="1"/>
  <c r="AF62" i="3"/>
  <c r="AG62" i="3" s="1"/>
  <c r="AF175" i="3"/>
  <c r="AG175" i="3" s="1"/>
  <c r="AF160" i="3"/>
  <c r="AG160" i="3" s="1"/>
  <c r="AF88" i="3"/>
  <c r="AG88" i="3" s="1"/>
  <c r="AF71" i="3"/>
  <c r="AG71" i="3" s="1"/>
  <c r="AF91" i="3"/>
  <c r="AG91" i="3" s="1"/>
  <c r="AF120" i="3"/>
  <c r="AG120" i="3" s="1"/>
  <c r="AJ145" i="3"/>
  <c r="AK145" i="3" s="1"/>
  <c r="AF128" i="3"/>
  <c r="AG128" i="3" s="1"/>
  <c r="AF96" i="3"/>
  <c r="AG96" i="3" s="1"/>
  <c r="AJ98" i="3"/>
  <c r="AK98" i="3" s="1"/>
  <c r="AJ193" i="3"/>
  <c r="AK193" i="3" s="1"/>
  <c r="AF68" i="3"/>
  <c r="AG68" i="3" s="1"/>
  <c r="AF201" i="3"/>
  <c r="AG201" i="3" s="1"/>
  <c r="AF92" i="3"/>
  <c r="AG92" i="3" s="1"/>
  <c r="AF194" i="3"/>
  <c r="AG194" i="3" s="1"/>
  <c r="AF81" i="3"/>
  <c r="AG81" i="3" s="1"/>
  <c r="AF87" i="3"/>
  <c r="AG87" i="3" s="1"/>
  <c r="AF60" i="3"/>
  <c r="AG60" i="3" s="1"/>
  <c r="AL13" i="3"/>
  <c r="AF69" i="3"/>
  <c r="AG69" i="3" s="1"/>
  <c r="AL231" i="3"/>
  <c r="AF74" i="3"/>
  <c r="AG74" i="3" s="1"/>
  <c r="AF196" i="3"/>
  <c r="AG196" i="3" s="1"/>
  <c r="AF217" i="3"/>
  <c r="AG217" i="3" s="1"/>
  <c r="AJ157" i="3"/>
  <c r="AK157" i="3" s="1"/>
  <c r="AF134" i="3"/>
  <c r="AG134" i="3" s="1"/>
  <c r="AL144" i="3"/>
  <c r="AL226" i="3"/>
  <c r="AF70" i="3"/>
  <c r="AG70" i="3" s="1"/>
  <c r="AF73" i="3"/>
  <c r="AG73" i="3" s="1"/>
  <c r="AJ150" i="3"/>
  <c r="AK150" i="3" s="1"/>
  <c r="AF79" i="3"/>
  <c r="AG79" i="3" s="1"/>
  <c r="AF99" i="3"/>
  <c r="AG99" i="3" s="1"/>
  <c r="AF124" i="3"/>
  <c r="AG124" i="3" s="1"/>
  <c r="AF77" i="3"/>
  <c r="AG77" i="3" s="1"/>
  <c r="AF106" i="3"/>
  <c r="AG106" i="3" s="1"/>
  <c r="AF108" i="3"/>
  <c r="AG108" i="3" s="1"/>
  <c r="AF181" i="3"/>
  <c r="AG181" i="3" s="1"/>
  <c r="AJ93" i="3"/>
  <c r="AK93" i="3" s="1"/>
  <c r="AF135" i="3"/>
  <c r="AG135" i="3" s="1"/>
  <c r="AF167" i="3"/>
  <c r="AG167" i="3" s="1"/>
  <c r="AF149" i="3"/>
  <c r="AG149" i="3" s="1"/>
  <c r="AF82" i="3"/>
  <c r="AG82" i="3" s="1"/>
  <c r="AF127" i="3"/>
  <c r="AG127" i="3" s="1"/>
  <c r="U59" i="3"/>
  <c r="AF221" i="3"/>
  <c r="AG221" i="3" s="1"/>
  <c r="AF186" i="3"/>
  <c r="AG186" i="3" s="1"/>
  <c r="AF159" i="3"/>
  <c r="AG159" i="3" s="1"/>
  <c r="AF12" i="3"/>
  <c r="AF86" i="3"/>
  <c r="AG86" i="3" s="1"/>
  <c r="AF174" i="3"/>
  <c r="AG174" i="3" s="1"/>
  <c r="AJ152" i="3"/>
  <c r="AK152" i="3" s="1"/>
  <c r="AJ66" i="3"/>
  <c r="AK66" i="3" s="1"/>
  <c r="AL232" i="3"/>
  <c r="AF129" i="3"/>
  <c r="AG129" i="3" s="1"/>
  <c r="AF170" i="3"/>
  <c r="AG170" i="3" s="1"/>
  <c r="AF168" i="3"/>
  <c r="AG168" i="3" s="1"/>
  <c r="AF187" i="3"/>
  <c r="AG187" i="3" s="1"/>
  <c r="AF171" i="3"/>
  <c r="AG171" i="3" s="1"/>
  <c r="AF198" i="3"/>
  <c r="AG198" i="3" s="1"/>
  <c r="AF61" i="3"/>
  <c r="AG61" i="3" s="1"/>
  <c r="AF190" i="3"/>
  <c r="AG190" i="3" s="1"/>
  <c r="AF107" i="3"/>
  <c r="AG107" i="3" s="1"/>
  <c r="AJ137" i="3"/>
  <c r="AK137" i="3" s="1"/>
  <c r="AJ146" i="3"/>
  <c r="AK146" i="3" s="1"/>
  <c r="AJ165" i="3"/>
  <c r="AK165" i="3" s="1"/>
  <c r="AJ97" i="3"/>
  <c r="AK97" i="3" s="1"/>
  <c r="AF133" i="3"/>
  <c r="AG133" i="3" s="1"/>
  <c r="AF222" i="3"/>
  <c r="AG222" i="3" s="1"/>
  <c r="AF103" i="3"/>
  <c r="AG103" i="3" s="1"/>
  <c r="AF116" i="3"/>
  <c r="AG116" i="3" s="1"/>
  <c r="AJ122" i="3"/>
  <c r="AK122" i="3" s="1"/>
  <c r="AO122" i="3" s="1"/>
  <c r="AR122" i="3" s="1"/>
  <c r="AU122" i="3" s="1"/>
  <c r="AX122" i="3" s="1"/>
  <c r="BA122" i="3" s="1"/>
  <c r="BD122" i="3" s="1"/>
  <c r="AF119" i="3"/>
  <c r="AG119" i="3" s="1"/>
  <c r="AF132" i="3"/>
  <c r="AG132" i="3" s="1"/>
  <c r="AF38" i="3"/>
  <c r="AG38" i="3" s="1"/>
  <c r="AN101" i="3" l="1"/>
  <c r="AO101" i="3" s="1"/>
  <c r="AR101" i="3" s="1"/>
  <c r="AU101" i="3" s="1"/>
  <c r="AX101" i="3" s="1"/>
  <c r="BA101" i="3" s="1"/>
  <c r="BD101" i="3" s="1"/>
  <c r="AN64" i="3"/>
  <c r="AO64" i="3" s="1"/>
  <c r="AR64" i="3" s="1"/>
  <c r="AU64" i="3" s="1"/>
  <c r="AX64" i="3" s="1"/>
  <c r="BA64" i="3" s="1"/>
  <c r="BD64" i="3" s="1"/>
  <c r="AN84" i="3"/>
  <c r="AO84" i="3" s="1"/>
  <c r="AR84" i="3" s="1"/>
  <c r="AU84" i="3" s="1"/>
  <c r="AX84" i="3" s="1"/>
  <c r="BA84" i="3" s="1"/>
  <c r="BD84" i="3" s="1"/>
  <c r="AN138" i="3"/>
  <c r="AQ138" i="3" s="1"/>
  <c r="AT138" i="3" s="1"/>
  <c r="AW138" i="3" s="1"/>
  <c r="AZ138" i="3" s="1"/>
  <c r="AN178" i="3"/>
  <c r="AQ178" i="3" s="1"/>
  <c r="AT178" i="3" s="1"/>
  <c r="AW178" i="3" s="1"/>
  <c r="AZ178" i="3" s="1"/>
  <c r="BC178" i="3" s="1"/>
  <c r="AN215" i="3"/>
  <c r="AO215" i="3" s="1"/>
  <c r="AR215" i="3" s="1"/>
  <c r="AU215" i="3" s="1"/>
  <c r="AX215" i="3" s="1"/>
  <c r="BA215" i="3" s="1"/>
  <c r="BD215" i="3" s="1"/>
  <c r="AN176" i="3"/>
  <c r="AQ176" i="3" s="1"/>
  <c r="AT176" i="3" s="1"/>
  <c r="AW176" i="3" s="1"/>
  <c r="AZ176" i="3" s="1"/>
  <c r="BC176" i="3" s="1"/>
  <c r="AN214" i="3"/>
  <c r="AQ214" i="3" s="1"/>
  <c r="AT214" i="3" s="1"/>
  <c r="AW214" i="3" s="1"/>
  <c r="AZ214" i="3" s="1"/>
  <c r="BC214" i="3" s="1"/>
  <c r="AN146" i="3"/>
  <c r="AQ146" i="3" s="1"/>
  <c r="AT146" i="3" s="1"/>
  <c r="AW146" i="3" s="1"/>
  <c r="AZ146" i="3" s="1"/>
  <c r="BC146" i="3" s="1"/>
  <c r="AN177" i="3"/>
  <c r="AQ177" i="3" s="1"/>
  <c r="AT177" i="3" s="1"/>
  <c r="AW177" i="3" s="1"/>
  <c r="AZ177" i="3" s="1"/>
  <c r="BC177" i="3" s="1"/>
  <c r="AN141" i="3"/>
  <c r="AQ141" i="3" s="1"/>
  <c r="AT141" i="3" s="1"/>
  <c r="AW141" i="3" s="1"/>
  <c r="AZ141" i="3" s="1"/>
  <c r="AN110" i="3"/>
  <c r="AO110" i="3" s="1"/>
  <c r="AR110" i="3" s="1"/>
  <c r="AU110" i="3" s="1"/>
  <c r="AX110" i="3" s="1"/>
  <c r="BA110" i="3" s="1"/>
  <c r="BD110" i="3" s="1"/>
  <c r="AN130" i="3"/>
  <c r="AO130" i="3" s="1"/>
  <c r="AR130" i="3" s="1"/>
  <c r="AU130" i="3" s="1"/>
  <c r="AX130" i="3" s="1"/>
  <c r="BA130" i="3" s="1"/>
  <c r="BD130" i="3" s="1"/>
  <c r="AN202" i="3"/>
  <c r="AO202" i="3" s="1"/>
  <c r="AR202" i="3" s="1"/>
  <c r="AU202" i="3" s="1"/>
  <c r="AX202" i="3" s="1"/>
  <c r="BA202" i="3" s="1"/>
  <c r="BD202" i="3" s="1"/>
  <c r="AN142" i="3"/>
  <c r="AQ142" i="3" s="1"/>
  <c r="AT142" i="3" s="1"/>
  <c r="AW142" i="3" s="1"/>
  <c r="AZ142" i="3" s="1"/>
  <c r="AN140" i="3"/>
  <c r="AQ140" i="3" s="1"/>
  <c r="AT140" i="3" s="1"/>
  <c r="AW140" i="3" s="1"/>
  <c r="AZ140" i="3" s="1"/>
  <c r="AN151" i="3"/>
  <c r="AQ151" i="3" s="1"/>
  <c r="AT151" i="3" s="1"/>
  <c r="AW151" i="3" s="1"/>
  <c r="AZ151" i="3" s="1"/>
  <c r="BC151" i="3" s="1"/>
  <c r="AO144" i="3"/>
  <c r="AR144" i="3" s="1"/>
  <c r="AU144" i="3" s="1"/>
  <c r="AX144" i="3" s="1"/>
  <c r="BA144" i="3" s="1"/>
  <c r="BD144" i="3" s="1"/>
  <c r="AN165" i="3"/>
  <c r="AO165" i="3" s="1"/>
  <c r="AR165" i="3" s="1"/>
  <c r="AU165" i="3" s="1"/>
  <c r="AX165" i="3" s="1"/>
  <c r="BA165" i="3" s="1"/>
  <c r="BD165" i="3" s="1"/>
  <c r="AN137" i="3"/>
  <c r="AQ137" i="3" s="1"/>
  <c r="AT137" i="3" s="1"/>
  <c r="AW137" i="3" s="1"/>
  <c r="AN66" i="3"/>
  <c r="AO66" i="3" s="1"/>
  <c r="AR66" i="3" s="1"/>
  <c r="AU66" i="3" s="1"/>
  <c r="AX66" i="3" s="1"/>
  <c r="BA66" i="3" s="1"/>
  <c r="BD66" i="3" s="1"/>
  <c r="AN93" i="3"/>
  <c r="AO93" i="3" s="1"/>
  <c r="AR93" i="3" s="1"/>
  <c r="AU93" i="3" s="1"/>
  <c r="AX93" i="3" s="1"/>
  <c r="BA93" i="3" s="1"/>
  <c r="BD93" i="3" s="1"/>
  <c r="AN150" i="3"/>
  <c r="AQ150" i="3" s="1"/>
  <c r="AT150" i="3" s="1"/>
  <c r="AW150" i="3" s="1"/>
  <c r="AZ150" i="3" s="1"/>
  <c r="BC150" i="3" s="1"/>
  <c r="AN157" i="3"/>
  <c r="AQ157" i="3" s="1"/>
  <c r="AT157" i="3" s="1"/>
  <c r="AW157" i="3" s="1"/>
  <c r="AZ157" i="3" s="1"/>
  <c r="BC157" i="3" s="1"/>
  <c r="AN223" i="3"/>
  <c r="AQ223" i="3" s="1"/>
  <c r="AT223" i="3" s="1"/>
  <c r="AW223" i="3" s="1"/>
  <c r="AZ223" i="3" s="1"/>
  <c r="BC223" i="3" s="1"/>
  <c r="AN219" i="3"/>
  <c r="AQ219" i="3" s="1"/>
  <c r="AT219" i="3" s="1"/>
  <c r="AW219" i="3" s="1"/>
  <c r="AZ219" i="3" s="1"/>
  <c r="BC219" i="3" s="1"/>
  <c r="AN164" i="3"/>
  <c r="AQ164" i="3" s="1"/>
  <c r="AT164" i="3" s="1"/>
  <c r="AW164" i="3" s="1"/>
  <c r="AZ164" i="3" s="1"/>
  <c r="BC164" i="3" s="1"/>
  <c r="AN213" i="3"/>
  <c r="AQ213" i="3" s="1"/>
  <c r="AT213" i="3" s="1"/>
  <c r="AW213" i="3" s="1"/>
  <c r="AZ213" i="3" s="1"/>
  <c r="BC213" i="3" s="1"/>
  <c r="AN98" i="3"/>
  <c r="AO98" i="3" s="1"/>
  <c r="AR98" i="3" s="1"/>
  <c r="AU98" i="3" s="1"/>
  <c r="AX98" i="3" s="1"/>
  <c r="BA98" i="3" s="1"/>
  <c r="BD98" i="3" s="1"/>
  <c r="AN97" i="3"/>
  <c r="AO97" i="3" s="1"/>
  <c r="AR97" i="3" s="1"/>
  <c r="AU97" i="3" s="1"/>
  <c r="AX97" i="3" s="1"/>
  <c r="BA97" i="3" s="1"/>
  <c r="BD97" i="3" s="1"/>
  <c r="AN152" i="3"/>
  <c r="AQ152" i="3" s="1"/>
  <c r="AT152" i="3" s="1"/>
  <c r="AW152" i="3" s="1"/>
  <c r="AZ152" i="3" s="1"/>
  <c r="BC152" i="3" s="1"/>
  <c r="AN193" i="3"/>
  <c r="AO193" i="3" s="1"/>
  <c r="AR193" i="3" s="1"/>
  <c r="AU193" i="3" s="1"/>
  <c r="AX193" i="3" s="1"/>
  <c r="BA193" i="3" s="1"/>
  <c r="BD193" i="3" s="1"/>
  <c r="AN145" i="3"/>
  <c r="AQ145" i="3" s="1"/>
  <c r="AT145" i="3" s="1"/>
  <c r="AW145" i="3" s="1"/>
  <c r="AZ145" i="3" s="1"/>
  <c r="BC145" i="3" s="1"/>
  <c r="AN153" i="3"/>
  <c r="AQ153" i="3" s="1"/>
  <c r="AT153" i="3" s="1"/>
  <c r="AW153" i="3" s="1"/>
  <c r="AZ153" i="3" s="1"/>
  <c r="BC153" i="3" s="1"/>
  <c r="AN118" i="3"/>
  <c r="AO118" i="3" s="1"/>
  <c r="AR118" i="3" s="1"/>
  <c r="AU118" i="3" s="1"/>
  <c r="AX118" i="3" s="1"/>
  <c r="BA118" i="3" s="1"/>
  <c r="BD118" i="3" s="1"/>
  <c r="AN63" i="3"/>
  <c r="AO63" i="3" s="1"/>
  <c r="AR63" i="3" s="1"/>
  <c r="AU63" i="3" s="1"/>
  <c r="AX63" i="3" s="1"/>
  <c r="BA63" i="3" s="1"/>
  <c r="BD63" i="3" s="1"/>
  <c r="AN179" i="3"/>
  <c r="AO179" i="3" s="1"/>
  <c r="AR179" i="3" s="1"/>
  <c r="AU179" i="3" s="1"/>
  <c r="AX179" i="3" s="1"/>
  <c r="BA179" i="3" s="1"/>
  <c r="BD179" i="3" s="1"/>
  <c r="AN112" i="3"/>
  <c r="AO112" i="3" s="1"/>
  <c r="AR112" i="3" s="1"/>
  <c r="AU112" i="3" s="1"/>
  <c r="AX112" i="3" s="1"/>
  <c r="BA112" i="3" s="1"/>
  <c r="BD112" i="3" s="1"/>
  <c r="AN125" i="3"/>
  <c r="AO125" i="3" s="1"/>
  <c r="AR125" i="3" s="1"/>
  <c r="AU125" i="3" s="1"/>
  <c r="AX125" i="3" s="1"/>
  <c r="BA125" i="3" s="1"/>
  <c r="BD125" i="3" s="1"/>
  <c r="AJ82" i="3"/>
  <c r="AK82" i="3" s="1"/>
  <c r="AJ217" i="3"/>
  <c r="AK217" i="3" s="1"/>
  <c r="AJ83" i="3"/>
  <c r="AK83" i="3" s="1"/>
  <c r="AJ115" i="3"/>
  <c r="AK115" i="3" s="1"/>
  <c r="AJ119" i="3"/>
  <c r="AK119" i="3" s="1"/>
  <c r="AL137" i="3"/>
  <c r="AJ168" i="3"/>
  <c r="AK168" i="3" s="1"/>
  <c r="AJ167" i="3"/>
  <c r="AK167" i="3" s="1"/>
  <c r="AJ79" i="3"/>
  <c r="AK79" i="3" s="1"/>
  <c r="AL98" i="3"/>
  <c r="AJ88" i="3"/>
  <c r="AK88" i="3" s="1"/>
  <c r="AL153" i="3"/>
  <c r="AJ197" i="3"/>
  <c r="AK197" i="3" s="1"/>
  <c r="AJ154" i="3"/>
  <c r="AK154" i="3" s="1"/>
  <c r="AJ104" i="3"/>
  <c r="AK104" i="3" s="1"/>
  <c r="AL178" i="3"/>
  <c r="AJ105" i="3"/>
  <c r="AK105" i="3" s="1"/>
  <c r="AL219" i="3"/>
  <c r="AJ185" i="3"/>
  <c r="AK185" i="3" s="1"/>
  <c r="AJ220" i="3"/>
  <c r="AK220" i="3" s="1"/>
  <c r="AJ199" i="3"/>
  <c r="AK199" i="3" s="1"/>
  <c r="AJ162" i="3"/>
  <c r="AK162" i="3" s="1"/>
  <c r="AL36" i="3"/>
  <c r="AJ38" i="3"/>
  <c r="AK38" i="3" s="1"/>
  <c r="AO38" i="3" s="1"/>
  <c r="AR38" i="3" s="1"/>
  <c r="AU38" i="3" s="1"/>
  <c r="AX38" i="3" s="1"/>
  <c r="BA38" i="3" s="1"/>
  <c r="BD38" i="3" s="1"/>
  <c r="AJ186" i="3"/>
  <c r="AK186" i="3" s="1"/>
  <c r="AJ135" i="3"/>
  <c r="AK135" i="3" s="1"/>
  <c r="AJ77" i="3"/>
  <c r="AK77" i="3" s="1"/>
  <c r="AJ161" i="3"/>
  <c r="AK161" i="3" s="1"/>
  <c r="AL63" i="3"/>
  <c r="AJ200" i="3"/>
  <c r="AK200" i="3" s="1"/>
  <c r="AJ184" i="3"/>
  <c r="AK184" i="3" s="1"/>
  <c r="AL164" i="3"/>
  <c r="AJ222" i="3"/>
  <c r="AK222" i="3" s="1"/>
  <c r="AL93" i="3"/>
  <c r="AJ124" i="3"/>
  <c r="AK124" i="3" s="1"/>
  <c r="AJ134" i="3"/>
  <c r="AK134" i="3" s="1"/>
  <c r="AJ196" i="3"/>
  <c r="AK196" i="3" s="1"/>
  <c r="AJ175" i="3"/>
  <c r="AK175" i="3" s="1"/>
  <c r="AJ147" i="3"/>
  <c r="AK147" i="3" s="1"/>
  <c r="AJ117" i="3"/>
  <c r="AK117" i="3" s="1"/>
  <c r="AJ100" i="3"/>
  <c r="AK100" i="3" s="1"/>
  <c r="AJ172" i="3"/>
  <c r="AK172" i="3" s="1"/>
  <c r="AJ189" i="3"/>
  <c r="AK189" i="3" s="1"/>
  <c r="AJ188" i="3"/>
  <c r="AK188" i="3" s="1"/>
  <c r="AL215" i="3"/>
  <c r="AJ192" i="3"/>
  <c r="AK192" i="3" s="1"/>
  <c r="AL151" i="3"/>
  <c r="AJ61" i="3"/>
  <c r="AK61" i="3" s="1"/>
  <c r="AJ70" i="3"/>
  <c r="AK70" i="3" s="1"/>
  <c r="AJ160" i="3"/>
  <c r="AK160" i="3" s="1"/>
  <c r="AJ67" i="3"/>
  <c r="AK67" i="3" s="1"/>
  <c r="AJ116" i="3"/>
  <c r="AK116" i="3" s="1"/>
  <c r="AJ129" i="3"/>
  <c r="AK129" i="3" s="1"/>
  <c r="AJ174" i="3"/>
  <c r="AK174" i="3" s="1"/>
  <c r="AJ99" i="3"/>
  <c r="AK99" i="3" s="1"/>
  <c r="AL193" i="3"/>
  <c r="AJ71" i="3"/>
  <c r="AK71" i="3" s="1"/>
  <c r="AJ62" i="3"/>
  <c r="AK62" i="3" s="1"/>
  <c r="AL177" i="3"/>
  <c r="AL84" i="3"/>
  <c r="AJ206" i="3"/>
  <c r="AK206" i="3" s="1"/>
  <c r="AL179" i="3"/>
  <c r="AL112" i="3"/>
  <c r="AJ121" i="3"/>
  <c r="AK121" i="3" s="1"/>
  <c r="AJ173" i="3"/>
  <c r="AK173" i="3" s="1"/>
  <c r="AJ183" i="3"/>
  <c r="AK183" i="3" s="1"/>
  <c r="AJ65" i="3"/>
  <c r="AK65" i="3" s="1"/>
  <c r="AJ143" i="3"/>
  <c r="AK143" i="3" s="1"/>
  <c r="AL176" i="3"/>
  <c r="AL214" i="3"/>
  <c r="AL213" i="3"/>
  <c r="AJ107" i="3"/>
  <c r="AK107" i="3" s="1"/>
  <c r="AJ159" i="3"/>
  <c r="AK159" i="3" s="1"/>
  <c r="AJ149" i="3"/>
  <c r="AK149" i="3" s="1"/>
  <c r="AL157" i="3"/>
  <c r="AL64" i="3"/>
  <c r="AL138" i="3"/>
  <c r="AL18" i="3"/>
  <c r="AJ95" i="3"/>
  <c r="AK95" i="3" s="1"/>
  <c r="AL125" i="3"/>
  <c r="AL97" i="3"/>
  <c r="AL146" i="3"/>
  <c r="AJ171" i="3"/>
  <c r="AK171" i="3" s="1"/>
  <c r="AL152" i="3"/>
  <c r="AJ221" i="3"/>
  <c r="AK221" i="3" s="1"/>
  <c r="AJ106" i="3"/>
  <c r="AK106" i="3" s="1"/>
  <c r="AJ73" i="3"/>
  <c r="AK73" i="3" s="1"/>
  <c r="AJ69" i="3"/>
  <c r="AK69" i="3" s="1"/>
  <c r="AJ81" i="3"/>
  <c r="AK81" i="3" s="1"/>
  <c r="AJ92" i="3"/>
  <c r="AK92" i="3" s="1"/>
  <c r="AJ128" i="3"/>
  <c r="AK128" i="3" s="1"/>
  <c r="AO128" i="3" s="1"/>
  <c r="AR128" i="3" s="1"/>
  <c r="AU128" i="3" s="1"/>
  <c r="AX128" i="3" s="1"/>
  <c r="BA128" i="3" s="1"/>
  <c r="BD128" i="3" s="1"/>
  <c r="AJ120" i="3"/>
  <c r="AK120" i="3" s="1"/>
  <c r="AL223" i="3"/>
  <c r="AJ123" i="3"/>
  <c r="AK123" i="3" s="1"/>
  <c r="AJ113" i="3"/>
  <c r="AK113" i="3" s="1"/>
  <c r="AJ203" i="3"/>
  <c r="AK203" i="3" s="1"/>
  <c r="AL142" i="3"/>
  <c r="AJ132" i="3"/>
  <c r="AK132" i="3" s="1"/>
  <c r="AL122" i="3"/>
  <c r="AJ103" i="3"/>
  <c r="AK103" i="3" s="1"/>
  <c r="AJ133" i="3"/>
  <c r="AK133" i="3" s="1"/>
  <c r="AL66" i="3"/>
  <c r="AG12" i="3"/>
  <c r="W59" i="3"/>
  <c r="W409" i="3" s="1"/>
  <c r="U409" i="3"/>
  <c r="AJ87" i="3"/>
  <c r="AK87" i="3" s="1"/>
  <c r="AJ194" i="3"/>
  <c r="AK194" i="3" s="1"/>
  <c r="AJ201" i="3"/>
  <c r="AK201" i="3" s="1"/>
  <c r="AJ96" i="3"/>
  <c r="AK96" i="3" s="1"/>
  <c r="AL145" i="3"/>
  <c r="AJ91" i="3"/>
  <c r="AK91" i="3" s="1"/>
  <c r="AL141" i="3"/>
  <c r="AL118" i="3"/>
  <c r="AL110" i="3"/>
  <c r="AL130" i="3"/>
  <c r="AL202" i="3"/>
  <c r="AJ131" i="3"/>
  <c r="AK131" i="3" s="1"/>
  <c r="AJ78" i="3"/>
  <c r="AK78" i="3" s="1"/>
  <c r="AJ85" i="3"/>
  <c r="AK85" i="3" s="1"/>
  <c r="AJ80" i="3"/>
  <c r="AK80" i="3" s="1"/>
  <c r="AJ76" i="3"/>
  <c r="AK76" i="3" s="1"/>
  <c r="AJ195" i="3"/>
  <c r="AK195" i="3" s="1"/>
  <c r="AJ139" i="3"/>
  <c r="AK139" i="3" s="1"/>
  <c r="AJ86" i="3"/>
  <c r="AK86" i="3" s="1"/>
  <c r="AJ127" i="3"/>
  <c r="AK127" i="3" s="1"/>
  <c r="AJ181" i="3"/>
  <c r="AK181" i="3" s="1"/>
  <c r="AJ60" i="3"/>
  <c r="AK60" i="3" s="1"/>
  <c r="AJ68" i="3"/>
  <c r="AK68" i="3" s="1"/>
  <c r="AL101" i="3"/>
  <c r="AJ102" i="3"/>
  <c r="AK102" i="3" s="1"/>
  <c r="AJ90" i="3"/>
  <c r="AK90" i="3" s="1"/>
  <c r="AJ94" i="3"/>
  <c r="AK94" i="3" s="1"/>
  <c r="AL140" i="3"/>
  <c r="AJ158" i="3"/>
  <c r="AK158" i="3" s="1"/>
  <c r="AL165" i="3"/>
  <c r="AJ190" i="3"/>
  <c r="AK190" i="3" s="1"/>
  <c r="AJ198" i="3"/>
  <c r="AK198" i="3" s="1"/>
  <c r="AJ187" i="3"/>
  <c r="AK187" i="3" s="1"/>
  <c r="AJ170" i="3"/>
  <c r="AK170" i="3" s="1"/>
  <c r="AJ108" i="3"/>
  <c r="AK108" i="3" s="1"/>
  <c r="AL150" i="3"/>
  <c r="AJ74" i="3"/>
  <c r="AK74" i="3" s="1"/>
  <c r="AO164" i="3" l="1"/>
  <c r="AR164" i="3" s="1"/>
  <c r="AU164" i="3" s="1"/>
  <c r="AX164" i="3" s="1"/>
  <c r="BA164" i="3" s="1"/>
  <c r="BD164" i="3" s="1"/>
  <c r="AO223" i="3"/>
  <c r="AR223" i="3" s="1"/>
  <c r="AU223" i="3" s="1"/>
  <c r="AX223" i="3" s="1"/>
  <c r="BA223" i="3" s="1"/>
  <c r="BD223" i="3" s="1"/>
  <c r="AO137" i="3"/>
  <c r="AR137" i="3" s="1"/>
  <c r="AU137" i="3" s="1"/>
  <c r="AX137" i="3" s="1"/>
  <c r="BA137" i="3" s="1"/>
  <c r="BD137" i="3" s="1"/>
  <c r="AO146" i="3"/>
  <c r="AR146" i="3" s="1"/>
  <c r="AU146" i="3" s="1"/>
  <c r="AX146" i="3" s="1"/>
  <c r="BA146" i="3" s="1"/>
  <c r="BD146" i="3" s="1"/>
  <c r="AO153" i="3"/>
  <c r="AR153" i="3" s="1"/>
  <c r="AU153" i="3" s="1"/>
  <c r="AX153" i="3" s="1"/>
  <c r="BA153" i="3" s="1"/>
  <c r="BD153" i="3" s="1"/>
  <c r="AO219" i="3"/>
  <c r="AR219" i="3" s="1"/>
  <c r="AU219" i="3" s="1"/>
  <c r="AX219" i="3" s="1"/>
  <c r="AO157" i="3"/>
  <c r="AR157" i="3" s="1"/>
  <c r="AU157" i="3" s="1"/>
  <c r="AX157" i="3" s="1"/>
  <c r="BA157" i="3" s="1"/>
  <c r="BD157" i="3" s="1"/>
  <c r="AO214" i="3"/>
  <c r="AR214" i="3" s="1"/>
  <c r="AU214" i="3" s="1"/>
  <c r="AX214" i="3" s="1"/>
  <c r="BA214" i="3" s="1"/>
  <c r="BD214" i="3" s="1"/>
  <c r="AN94" i="3"/>
  <c r="AO94" i="3" s="1"/>
  <c r="AR94" i="3" s="1"/>
  <c r="AU94" i="3" s="1"/>
  <c r="AX94" i="3" s="1"/>
  <c r="BA94" i="3" s="1"/>
  <c r="BD94" i="3" s="1"/>
  <c r="AN131" i="3"/>
  <c r="AO131" i="3" s="1"/>
  <c r="AR131" i="3" s="1"/>
  <c r="AU131" i="3" s="1"/>
  <c r="AX131" i="3" s="1"/>
  <c r="BA131" i="3" s="1"/>
  <c r="BD131" i="3" s="1"/>
  <c r="AN87" i="3"/>
  <c r="AO87" i="3" s="1"/>
  <c r="AR87" i="3" s="1"/>
  <c r="AU87" i="3" s="1"/>
  <c r="AX87" i="3" s="1"/>
  <c r="BA87" i="3" s="1"/>
  <c r="BD87" i="3" s="1"/>
  <c r="AN113" i="3"/>
  <c r="AO113" i="3" s="1"/>
  <c r="AR113" i="3" s="1"/>
  <c r="AU113" i="3" s="1"/>
  <c r="AX113" i="3" s="1"/>
  <c r="BA113" i="3" s="1"/>
  <c r="BD113" i="3" s="1"/>
  <c r="AN69" i="3"/>
  <c r="AO69" i="3" s="1"/>
  <c r="AR69" i="3" s="1"/>
  <c r="AU69" i="3" s="1"/>
  <c r="AX69" i="3" s="1"/>
  <c r="BA69" i="3" s="1"/>
  <c r="BD69" i="3" s="1"/>
  <c r="AN62" i="3"/>
  <c r="AO62" i="3" s="1"/>
  <c r="AR62" i="3" s="1"/>
  <c r="AU62" i="3" s="1"/>
  <c r="AX62" i="3" s="1"/>
  <c r="BA62" i="3" s="1"/>
  <c r="BD62" i="3" s="1"/>
  <c r="AN100" i="3"/>
  <c r="AO100" i="3" s="1"/>
  <c r="AR100" i="3" s="1"/>
  <c r="AU100" i="3" s="1"/>
  <c r="AX100" i="3" s="1"/>
  <c r="BA100" i="3" s="1"/>
  <c r="BD100" i="3" s="1"/>
  <c r="AN187" i="3"/>
  <c r="AQ187" i="3" s="1"/>
  <c r="AT187" i="3" s="1"/>
  <c r="AW187" i="3" s="1"/>
  <c r="AZ187" i="3" s="1"/>
  <c r="BC187" i="3" s="1"/>
  <c r="AN90" i="3"/>
  <c r="AO90" i="3" s="1"/>
  <c r="AR90" i="3" s="1"/>
  <c r="AU90" i="3" s="1"/>
  <c r="AX90" i="3" s="1"/>
  <c r="BA90" i="3" s="1"/>
  <c r="BD90" i="3" s="1"/>
  <c r="AN68" i="3"/>
  <c r="AO68" i="3" s="1"/>
  <c r="AR68" i="3" s="1"/>
  <c r="AU68" i="3" s="1"/>
  <c r="AX68" i="3" s="1"/>
  <c r="BA68" i="3" s="1"/>
  <c r="BD68" i="3" s="1"/>
  <c r="AN86" i="3"/>
  <c r="AO86" i="3" s="1"/>
  <c r="AR86" i="3" s="1"/>
  <c r="AU86" i="3" s="1"/>
  <c r="AX86" i="3" s="1"/>
  <c r="BA86" i="3" s="1"/>
  <c r="BD86" i="3" s="1"/>
  <c r="AN80" i="3"/>
  <c r="AO80" i="3" s="1"/>
  <c r="AR80" i="3" s="1"/>
  <c r="AU80" i="3" s="1"/>
  <c r="AX80" i="3" s="1"/>
  <c r="BA80" i="3" s="1"/>
  <c r="BD80" i="3" s="1"/>
  <c r="AN96" i="3"/>
  <c r="AO96" i="3" s="1"/>
  <c r="AR96" i="3" s="1"/>
  <c r="AU96" i="3" s="1"/>
  <c r="AX96" i="3" s="1"/>
  <c r="BA96" i="3" s="1"/>
  <c r="BD96" i="3" s="1"/>
  <c r="AN133" i="3"/>
  <c r="AQ133" i="3" s="1"/>
  <c r="AT133" i="3" s="1"/>
  <c r="AN132" i="3"/>
  <c r="AQ132" i="3" s="1"/>
  <c r="AN123" i="3"/>
  <c r="AO123" i="3" s="1"/>
  <c r="AR123" i="3" s="1"/>
  <c r="AU123" i="3" s="1"/>
  <c r="AX123" i="3" s="1"/>
  <c r="BA123" i="3" s="1"/>
  <c r="BD123" i="3" s="1"/>
  <c r="AN73" i="3"/>
  <c r="AO73" i="3" s="1"/>
  <c r="AR73" i="3" s="1"/>
  <c r="AU73" i="3" s="1"/>
  <c r="AX73" i="3" s="1"/>
  <c r="BA73" i="3" s="1"/>
  <c r="BD73" i="3" s="1"/>
  <c r="AN149" i="3"/>
  <c r="AQ149" i="3" s="1"/>
  <c r="AT149" i="3" s="1"/>
  <c r="AW149" i="3" s="1"/>
  <c r="AZ149" i="3" s="1"/>
  <c r="BC149" i="3" s="1"/>
  <c r="AN173" i="3"/>
  <c r="AQ173" i="3" s="1"/>
  <c r="AT173" i="3" s="1"/>
  <c r="AW173" i="3" s="1"/>
  <c r="AZ173" i="3" s="1"/>
  <c r="BC173" i="3" s="1"/>
  <c r="AN71" i="3"/>
  <c r="AO71" i="3" s="1"/>
  <c r="AR71" i="3" s="1"/>
  <c r="AU71" i="3" s="1"/>
  <c r="AX71" i="3" s="1"/>
  <c r="BA71" i="3" s="1"/>
  <c r="BD71" i="3" s="1"/>
  <c r="AN174" i="3"/>
  <c r="AQ174" i="3" s="1"/>
  <c r="AT174" i="3" s="1"/>
  <c r="AW174" i="3" s="1"/>
  <c r="AZ174" i="3" s="1"/>
  <c r="BC174" i="3" s="1"/>
  <c r="AN160" i="3"/>
  <c r="AQ160" i="3" s="1"/>
  <c r="AT160" i="3" s="1"/>
  <c r="AW160" i="3" s="1"/>
  <c r="AZ160" i="3" s="1"/>
  <c r="BC160" i="3" s="1"/>
  <c r="AN188" i="3"/>
  <c r="AQ188" i="3" s="1"/>
  <c r="AT188" i="3" s="1"/>
  <c r="AW188" i="3" s="1"/>
  <c r="AZ188" i="3" s="1"/>
  <c r="BC188" i="3" s="1"/>
  <c r="AN117" i="3"/>
  <c r="AO117" i="3" s="1"/>
  <c r="AR117" i="3" s="1"/>
  <c r="AU117" i="3" s="1"/>
  <c r="AX117" i="3" s="1"/>
  <c r="BA117" i="3" s="1"/>
  <c r="BD117" i="3" s="1"/>
  <c r="AN134" i="3"/>
  <c r="AO134" i="3" s="1"/>
  <c r="AR134" i="3" s="1"/>
  <c r="AU134" i="3" s="1"/>
  <c r="AX134" i="3" s="1"/>
  <c r="BA134" i="3" s="1"/>
  <c r="BD134" i="3" s="1"/>
  <c r="AN222" i="3"/>
  <c r="AO222" i="3" s="1"/>
  <c r="AR222" i="3" s="1"/>
  <c r="AU222" i="3" s="1"/>
  <c r="AX222" i="3" s="1"/>
  <c r="BA222" i="3" s="1"/>
  <c r="BD222" i="3" s="1"/>
  <c r="AN200" i="3"/>
  <c r="AO200" i="3" s="1"/>
  <c r="AR200" i="3" s="1"/>
  <c r="AU200" i="3" s="1"/>
  <c r="AX200" i="3" s="1"/>
  <c r="BA200" i="3" s="1"/>
  <c r="BD200" i="3" s="1"/>
  <c r="AN135" i="3"/>
  <c r="AQ135" i="3" s="1"/>
  <c r="AT135" i="3" s="1"/>
  <c r="AW135" i="3" s="1"/>
  <c r="AN185" i="3"/>
  <c r="AQ185" i="3" s="1"/>
  <c r="AT185" i="3" s="1"/>
  <c r="AW185" i="3" s="1"/>
  <c r="AZ185" i="3" s="1"/>
  <c r="BC185" i="3" s="1"/>
  <c r="AN197" i="3"/>
  <c r="AQ197" i="3" s="1"/>
  <c r="AT197" i="3" s="1"/>
  <c r="AW197" i="3" s="1"/>
  <c r="AZ197" i="3" s="1"/>
  <c r="BC197" i="3" s="1"/>
  <c r="AN168" i="3"/>
  <c r="AO168" i="3" s="1"/>
  <c r="AR168" i="3" s="1"/>
  <c r="AU168" i="3" s="1"/>
  <c r="AX168" i="3" s="1"/>
  <c r="BA168" i="3" s="1"/>
  <c r="BD168" i="3" s="1"/>
  <c r="AN83" i="3"/>
  <c r="AO83" i="3" s="1"/>
  <c r="AR83" i="3" s="1"/>
  <c r="AU83" i="3" s="1"/>
  <c r="AX83" i="3" s="1"/>
  <c r="BA83" i="3" s="1"/>
  <c r="BD83" i="3" s="1"/>
  <c r="AO145" i="3"/>
  <c r="AR145" i="3" s="1"/>
  <c r="AU145" i="3" s="1"/>
  <c r="AX145" i="3" s="1"/>
  <c r="BA145" i="3" s="1"/>
  <c r="BD145" i="3" s="1"/>
  <c r="AO152" i="3"/>
  <c r="AR152" i="3" s="1"/>
  <c r="AU152" i="3" s="1"/>
  <c r="AX152" i="3" s="1"/>
  <c r="BA152" i="3" s="1"/>
  <c r="BD152" i="3" s="1"/>
  <c r="AO150" i="3"/>
  <c r="AR150" i="3" s="1"/>
  <c r="AU150" i="3" s="1"/>
  <c r="AX150" i="3" s="1"/>
  <c r="BA150" i="3" s="1"/>
  <c r="BD150" i="3" s="1"/>
  <c r="AO140" i="3"/>
  <c r="AR140" i="3" s="1"/>
  <c r="AU140" i="3" s="1"/>
  <c r="AX140" i="3" s="1"/>
  <c r="BA140" i="3" s="1"/>
  <c r="BD140" i="3" s="1"/>
  <c r="AO177" i="3"/>
  <c r="AR177" i="3" s="1"/>
  <c r="AU177" i="3" s="1"/>
  <c r="AX177" i="3" s="1"/>
  <c r="BA177" i="3" s="1"/>
  <c r="BD177" i="3" s="1"/>
  <c r="AO138" i="3"/>
  <c r="AR138" i="3" s="1"/>
  <c r="AU138" i="3" s="1"/>
  <c r="AX138" i="3" s="1"/>
  <c r="BA138" i="3" s="1"/>
  <c r="BD138" i="3" s="1"/>
  <c r="AN74" i="3"/>
  <c r="AO74" i="3" s="1"/>
  <c r="AR74" i="3" s="1"/>
  <c r="AU74" i="3" s="1"/>
  <c r="AX74" i="3" s="1"/>
  <c r="BA74" i="3" s="1"/>
  <c r="BD74" i="3" s="1"/>
  <c r="AN158" i="3"/>
  <c r="AO158" i="3" s="1"/>
  <c r="AR158" i="3" s="1"/>
  <c r="AU158" i="3" s="1"/>
  <c r="AX158" i="3" s="1"/>
  <c r="BA158" i="3" s="1"/>
  <c r="BD158" i="3" s="1"/>
  <c r="AN103" i="3"/>
  <c r="AO103" i="3" s="1"/>
  <c r="AR103" i="3" s="1"/>
  <c r="AU103" i="3" s="1"/>
  <c r="AX103" i="3" s="1"/>
  <c r="BA103" i="3" s="1"/>
  <c r="BD103" i="3" s="1"/>
  <c r="AN92" i="3"/>
  <c r="AO92" i="3" s="1"/>
  <c r="AR92" i="3" s="1"/>
  <c r="AU92" i="3" s="1"/>
  <c r="AX92" i="3" s="1"/>
  <c r="BA92" i="3" s="1"/>
  <c r="BD92" i="3" s="1"/>
  <c r="AN106" i="3"/>
  <c r="AO106" i="3" s="1"/>
  <c r="AR106" i="3" s="1"/>
  <c r="AU106" i="3" s="1"/>
  <c r="AX106" i="3" s="1"/>
  <c r="BA106" i="3" s="1"/>
  <c r="BD106" i="3" s="1"/>
  <c r="AN171" i="3"/>
  <c r="AQ171" i="3" s="1"/>
  <c r="AT171" i="3" s="1"/>
  <c r="AW171" i="3" s="1"/>
  <c r="AZ171" i="3" s="1"/>
  <c r="BC171" i="3" s="1"/>
  <c r="AN95" i="3"/>
  <c r="AO95" i="3" s="1"/>
  <c r="AR95" i="3" s="1"/>
  <c r="AU95" i="3" s="1"/>
  <c r="AX95" i="3" s="1"/>
  <c r="BA95" i="3" s="1"/>
  <c r="BD95" i="3" s="1"/>
  <c r="AN159" i="3"/>
  <c r="AQ159" i="3" s="1"/>
  <c r="AT159" i="3" s="1"/>
  <c r="AW159" i="3" s="1"/>
  <c r="AZ159" i="3" s="1"/>
  <c r="BC159" i="3" s="1"/>
  <c r="AN143" i="3"/>
  <c r="AQ143" i="3" s="1"/>
  <c r="AT143" i="3" s="1"/>
  <c r="AW143" i="3" s="1"/>
  <c r="AZ143" i="3" s="1"/>
  <c r="BC143" i="3" s="1"/>
  <c r="AN121" i="3"/>
  <c r="AO121" i="3" s="1"/>
  <c r="AR121" i="3" s="1"/>
  <c r="AU121" i="3" s="1"/>
  <c r="AX121" i="3" s="1"/>
  <c r="BA121" i="3" s="1"/>
  <c r="BD121" i="3" s="1"/>
  <c r="AN129" i="3"/>
  <c r="AO129" i="3" s="1"/>
  <c r="AR129" i="3" s="1"/>
  <c r="AU129" i="3" s="1"/>
  <c r="AX129" i="3" s="1"/>
  <c r="BA129" i="3" s="1"/>
  <c r="BD129" i="3" s="1"/>
  <c r="AN70" i="3"/>
  <c r="AO70" i="3" s="1"/>
  <c r="AR70" i="3" s="1"/>
  <c r="AU70" i="3" s="1"/>
  <c r="AX70" i="3" s="1"/>
  <c r="BA70" i="3" s="1"/>
  <c r="BD70" i="3" s="1"/>
  <c r="AN192" i="3"/>
  <c r="AQ192" i="3" s="1"/>
  <c r="AT192" i="3" s="1"/>
  <c r="AW192" i="3" s="1"/>
  <c r="AZ192" i="3" s="1"/>
  <c r="BC192" i="3" s="1"/>
  <c r="AN189" i="3"/>
  <c r="AQ189" i="3" s="1"/>
  <c r="AT189" i="3" s="1"/>
  <c r="AW189" i="3" s="1"/>
  <c r="AZ189" i="3" s="1"/>
  <c r="BC189" i="3" s="1"/>
  <c r="AN147" i="3"/>
  <c r="AQ147" i="3" s="1"/>
  <c r="AT147" i="3" s="1"/>
  <c r="AW147" i="3" s="1"/>
  <c r="AZ147" i="3" s="1"/>
  <c r="BC147" i="3" s="1"/>
  <c r="AN124" i="3"/>
  <c r="AO124" i="3" s="1"/>
  <c r="AR124" i="3" s="1"/>
  <c r="AU124" i="3" s="1"/>
  <c r="AX124" i="3" s="1"/>
  <c r="BA124" i="3" s="1"/>
  <c r="BD124" i="3" s="1"/>
  <c r="AN186" i="3"/>
  <c r="AQ186" i="3" s="1"/>
  <c r="AT186" i="3" s="1"/>
  <c r="AW186" i="3" s="1"/>
  <c r="AZ186" i="3" s="1"/>
  <c r="BC186" i="3" s="1"/>
  <c r="AN162" i="3"/>
  <c r="AO162" i="3" s="1"/>
  <c r="AR162" i="3" s="1"/>
  <c r="AU162" i="3" s="1"/>
  <c r="AX162" i="3" s="1"/>
  <c r="BA162" i="3" s="1"/>
  <c r="BD162" i="3" s="1"/>
  <c r="AN217" i="3"/>
  <c r="AQ217" i="3" s="1"/>
  <c r="AT217" i="3" s="1"/>
  <c r="AW217" i="3" s="1"/>
  <c r="AZ217" i="3" s="1"/>
  <c r="BC217" i="3" s="1"/>
  <c r="BA219" i="3"/>
  <c r="BD219" i="3" s="1"/>
  <c r="AN170" i="3"/>
  <c r="AO170" i="3" s="1"/>
  <c r="AR170" i="3" s="1"/>
  <c r="AU170" i="3" s="1"/>
  <c r="AX170" i="3" s="1"/>
  <c r="BA170" i="3" s="1"/>
  <c r="BD170" i="3" s="1"/>
  <c r="AN127" i="3"/>
  <c r="AO127" i="3" s="1"/>
  <c r="AR127" i="3" s="1"/>
  <c r="AU127" i="3" s="1"/>
  <c r="AX127" i="3" s="1"/>
  <c r="BA127" i="3" s="1"/>
  <c r="BD127" i="3" s="1"/>
  <c r="AN198" i="3"/>
  <c r="AQ198" i="3" s="1"/>
  <c r="AT198" i="3" s="1"/>
  <c r="AW198" i="3" s="1"/>
  <c r="AZ198" i="3" s="1"/>
  <c r="BC198" i="3" s="1"/>
  <c r="AN102" i="3"/>
  <c r="AO102" i="3" s="1"/>
  <c r="AR102" i="3" s="1"/>
  <c r="AU102" i="3" s="1"/>
  <c r="AX102" i="3" s="1"/>
  <c r="BA102" i="3" s="1"/>
  <c r="BD102" i="3" s="1"/>
  <c r="AN60" i="3"/>
  <c r="AO60" i="3" s="1"/>
  <c r="AR60" i="3" s="1"/>
  <c r="AU60" i="3" s="1"/>
  <c r="AX60" i="3" s="1"/>
  <c r="BA60" i="3" s="1"/>
  <c r="BD60" i="3" s="1"/>
  <c r="AN139" i="3"/>
  <c r="AQ139" i="3" s="1"/>
  <c r="AT139" i="3" s="1"/>
  <c r="AW139" i="3" s="1"/>
  <c r="AZ139" i="3" s="1"/>
  <c r="AN85" i="3"/>
  <c r="AO85" i="3" s="1"/>
  <c r="AR85" i="3" s="1"/>
  <c r="AU85" i="3" s="1"/>
  <c r="AX85" i="3" s="1"/>
  <c r="BA85" i="3" s="1"/>
  <c r="BD85" i="3" s="1"/>
  <c r="AN91" i="3"/>
  <c r="AO91" i="3" s="1"/>
  <c r="AR91" i="3" s="1"/>
  <c r="AU91" i="3" s="1"/>
  <c r="AX91" i="3" s="1"/>
  <c r="BA91" i="3" s="1"/>
  <c r="BD91" i="3" s="1"/>
  <c r="AN201" i="3"/>
  <c r="AQ201" i="3" s="1"/>
  <c r="AT201" i="3" s="1"/>
  <c r="AW201" i="3" s="1"/>
  <c r="AZ201" i="3" s="1"/>
  <c r="BC201" i="3" s="1"/>
  <c r="AN108" i="3"/>
  <c r="AO108" i="3" s="1"/>
  <c r="AR108" i="3" s="1"/>
  <c r="AU108" i="3" s="1"/>
  <c r="AX108" i="3" s="1"/>
  <c r="BA108" i="3" s="1"/>
  <c r="BD108" i="3" s="1"/>
  <c r="AN190" i="3"/>
  <c r="AO190" i="3" s="1"/>
  <c r="AR190" i="3" s="1"/>
  <c r="AU190" i="3" s="1"/>
  <c r="AX190" i="3" s="1"/>
  <c r="BA190" i="3" s="1"/>
  <c r="BD190" i="3" s="1"/>
  <c r="AN181" i="3"/>
  <c r="AO181" i="3" s="1"/>
  <c r="AR181" i="3" s="1"/>
  <c r="AU181" i="3" s="1"/>
  <c r="AX181" i="3" s="1"/>
  <c r="BA181" i="3" s="1"/>
  <c r="BD181" i="3" s="1"/>
  <c r="AN195" i="3"/>
  <c r="AO195" i="3" s="1"/>
  <c r="AR195" i="3" s="1"/>
  <c r="AU195" i="3" s="1"/>
  <c r="AX195" i="3" s="1"/>
  <c r="BA195" i="3" s="1"/>
  <c r="BD195" i="3" s="1"/>
  <c r="AN78" i="3"/>
  <c r="AO78" i="3" s="1"/>
  <c r="AR78" i="3" s="1"/>
  <c r="AU78" i="3" s="1"/>
  <c r="AX78" i="3" s="1"/>
  <c r="BA78" i="3" s="1"/>
  <c r="BD78" i="3" s="1"/>
  <c r="AN194" i="3"/>
  <c r="AQ194" i="3" s="1"/>
  <c r="AT194" i="3" s="1"/>
  <c r="AW194" i="3" s="1"/>
  <c r="AZ194" i="3" s="1"/>
  <c r="BC194" i="3" s="1"/>
  <c r="AN203" i="3"/>
  <c r="AO203" i="3" s="1"/>
  <c r="AR203" i="3" s="1"/>
  <c r="AU203" i="3" s="1"/>
  <c r="AX203" i="3" s="1"/>
  <c r="BA203" i="3" s="1"/>
  <c r="BD203" i="3" s="1"/>
  <c r="AN81" i="3"/>
  <c r="AO81" i="3" s="1"/>
  <c r="AR81" i="3" s="1"/>
  <c r="AU81" i="3" s="1"/>
  <c r="AX81" i="3" s="1"/>
  <c r="BA81" i="3" s="1"/>
  <c r="BD81" i="3" s="1"/>
  <c r="AN221" i="3"/>
  <c r="AO221" i="3" s="1"/>
  <c r="AR221" i="3" s="1"/>
  <c r="AU221" i="3" s="1"/>
  <c r="AX221" i="3" s="1"/>
  <c r="BA221" i="3" s="1"/>
  <c r="BD221" i="3" s="1"/>
  <c r="AN107" i="3"/>
  <c r="AO107" i="3" s="1"/>
  <c r="AR107" i="3" s="1"/>
  <c r="AU107" i="3" s="1"/>
  <c r="AX107" i="3" s="1"/>
  <c r="BA107" i="3" s="1"/>
  <c r="BD107" i="3" s="1"/>
  <c r="AN65" i="3"/>
  <c r="AO65" i="3" s="1"/>
  <c r="AR65" i="3" s="1"/>
  <c r="AU65" i="3" s="1"/>
  <c r="AX65" i="3" s="1"/>
  <c r="BA65" i="3" s="1"/>
  <c r="BD65" i="3" s="1"/>
  <c r="AN206" i="3"/>
  <c r="AO206" i="3" s="1"/>
  <c r="AR206" i="3" s="1"/>
  <c r="AU206" i="3" s="1"/>
  <c r="AX206" i="3" s="1"/>
  <c r="BA206" i="3" s="1"/>
  <c r="BD206" i="3" s="1"/>
  <c r="AN116" i="3"/>
  <c r="AO116" i="3" s="1"/>
  <c r="AR116" i="3" s="1"/>
  <c r="AU116" i="3" s="1"/>
  <c r="AX116" i="3" s="1"/>
  <c r="BA116" i="3" s="1"/>
  <c r="BD116" i="3" s="1"/>
  <c r="AN61" i="3"/>
  <c r="AO61" i="3" s="1"/>
  <c r="AR61" i="3" s="1"/>
  <c r="AU61" i="3" s="1"/>
  <c r="AX61" i="3" s="1"/>
  <c r="BA61" i="3" s="1"/>
  <c r="BD61" i="3" s="1"/>
  <c r="AN172" i="3"/>
  <c r="AQ172" i="3" s="1"/>
  <c r="AT172" i="3" s="1"/>
  <c r="AW172" i="3" s="1"/>
  <c r="AZ172" i="3" s="1"/>
  <c r="BC172" i="3" s="1"/>
  <c r="AN175" i="3"/>
  <c r="AO175" i="3" s="1"/>
  <c r="AR175" i="3" s="1"/>
  <c r="AU175" i="3" s="1"/>
  <c r="AX175" i="3" s="1"/>
  <c r="BA175" i="3" s="1"/>
  <c r="BD175" i="3" s="1"/>
  <c r="AN161" i="3"/>
  <c r="AO161" i="3" s="1"/>
  <c r="AR161" i="3" s="1"/>
  <c r="AU161" i="3" s="1"/>
  <c r="AX161" i="3" s="1"/>
  <c r="BA161" i="3" s="1"/>
  <c r="BD161" i="3" s="1"/>
  <c r="AN199" i="3"/>
  <c r="AQ199" i="3" s="1"/>
  <c r="AT199" i="3" s="1"/>
  <c r="AW199" i="3" s="1"/>
  <c r="AZ199" i="3" s="1"/>
  <c r="BC199" i="3" s="1"/>
  <c r="AN104" i="3"/>
  <c r="AO104" i="3" s="1"/>
  <c r="AR104" i="3" s="1"/>
  <c r="AU104" i="3" s="1"/>
  <c r="AX104" i="3" s="1"/>
  <c r="BA104" i="3" s="1"/>
  <c r="BD104" i="3" s="1"/>
  <c r="AN79" i="3"/>
  <c r="AO79" i="3" s="1"/>
  <c r="AR79" i="3" s="1"/>
  <c r="AU79" i="3" s="1"/>
  <c r="AX79" i="3" s="1"/>
  <c r="BA79" i="3" s="1"/>
  <c r="BD79" i="3" s="1"/>
  <c r="AN119" i="3"/>
  <c r="AO119" i="3" s="1"/>
  <c r="AR119" i="3" s="1"/>
  <c r="AU119" i="3" s="1"/>
  <c r="AX119" i="3" s="1"/>
  <c r="BA119" i="3" s="1"/>
  <c r="BD119" i="3" s="1"/>
  <c r="AN82" i="3"/>
  <c r="AO82" i="3" s="1"/>
  <c r="AR82" i="3" s="1"/>
  <c r="AU82" i="3" s="1"/>
  <c r="AX82" i="3" s="1"/>
  <c r="BA82" i="3" s="1"/>
  <c r="BD82" i="3" s="1"/>
  <c r="AO213" i="3"/>
  <c r="AR213" i="3" s="1"/>
  <c r="AU213" i="3" s="1"/>
  <c r="AX213" i="3" s="1"/>
  <c r="BA213" i="3" s="1"/>
  <c r="BD213" i="3" s="1"/>
  <c r="AO151" i="3"/>
  <c r="AR151" i="3" s="1"/>
  <c r="AU151" i="3" s="1"/>
  <c r="AX151" i="3" s="1"/>
  <c r="BA151" i="3" s="1"/>
  <c r="BD151" i="3" s="1"/>
  <c r="AO142" i="3"/>
  <c r="AR142" i="3" s="1"/>
  <c r="AU142" i="3" s="1"/>
  <c r="AX142" i="3" s="1"/>
  <c r="BA142" i="3" s="1"/>
  <c r="BD142" i="3" s="1"/>
  <c r="AO141" i="3"/>
  <c r="AR141" i="3" s="1"/>
  <c r="AU141" i="3" s="1"/>
  <c r="AX141" i="3" s="1"/>
  <c r="BA141" i="3" s="1"/>
  <c r="BD141" i="3" s="1"/>
  <c r="AO176" i="3"/>
  <c r="AR176" i="3" s="1"/>
  <c r="AU176" i="3" s="1"/>
  <c r="AX176" i="3" s="1"/>
  <c r="BA176" i="3" s="1"/>
  <c r="BD176" i="3" s="1"/>
  <c r="AO178" i="3"/>
  <c r="AR178" i="3" s="1"/>
  <c r="AU178" i="3" s="1"/>
  <c r="AX178" i="3" s="1"/>
  <c r="BA178" i="3" s="1"/>
  <c r="BD178" i="3" s="1"/>
  <c r="AN76" i="3"/>
  <c r="AO76" i="3" s="1"/>
  <c r="AR76" i="3" s="1"/>
  <c r="AU76" i="3" s="1"/>
  <c r="AX76" i="3" s="1"/>
  <c r="BA76" i="3" s="1"/>
  <c r="BD76" i="3" s="1"/>
  <c r="AN120" i="3"/>
  <c r="AO120" i="3" s="1"/>
  <c r="AR120" i="3" s="1"/>
  <c r="AU120" i="3" s="1"/>
  <c r="AX120" i="3" s="1"/>
  <c r="BA120" i="3" s="1"/>
  <c r="BD120" i="3" s="1"/>
  <c r="AN183" i="3"/>
  <c r="AQ183" i="3" s="1"/>
  <c r="AT183" i="3" s="1"/>
  <c r="AW183" i="3" s="1"/>
  <c r="AZ183" i="3" s="1"/>
  <c r="BC183" i="3" s="1"/>
  <c r="AN99" i="3"/>
  <c r="AO99" i="3" s="1"/>
  <c r="AR99" i="3" s="1"/>
  <c r="AU99" i="3" s="1"/>
  <c r="AX99" i="3" s="1"/>
  <c r="BA99" i="3" s="1"/>
  <c r="BD99" i="3" s="1"/>
  <c r="AN67" i="3"/>
  <c r="AO67" i="3" s="1"/>
  <c r="AR67" i="3" s="1"/>
  <c r="AU67" i="3" s="1"/>
  <c r="AX67" i="3" s="1"/>
  <c r="BA67" i="3" s="1"/>
  <c r="BD67" i="3" s="1"/>
  <c r="AN196" i="3"/>
  <c r="AQ196" i="3" s="1"/>
  <c r="AT196" i="3" s="1"/>
  <c r="AW196" i="3" s="1"/>
  <c r="AZ196" i="3" s="1"/>
  <c r="BC196" i="3" s="1"/>
  <c r="AN184" i="3"/>
  <c r="AQ184" i="3" s="1"/>
  <c r="AT184" i="3" s="1"/>
  <c r="AW184" i="3" s="1"/>
  <c r="AZ184" i="3" s="1"/>
  <c r="BC184" i="3" s="1"/>
  <c r="AN77" i="3"/>
  <c r="AO77" i="3" s="1"/>
  <c r="AR77" i="3" s="1"/>
  <c r="AU77" i="3" s="1"/>
  <c r="AX77" i="3" s="1"/>
  <c r="BA77" i="3" s="1"/>
  <c r="BD77" i="3" s="1"/>
  <c r="AN220" i="3"/>
  <c r="AQ220" i="3" s="1"/>
  <c r="AT220" i="3" s="1"/>
  <c r="AW220" i="3" s="1"/>
  <c r="AZ220" i="3" s="1"/>
  <c r="BC220" i="3" s="1"/>
  <c r="AN105" i="3"/>
  <c r="AO105" i="3" s="1"/>
  <c r="AR105" i="3" s="1"/>
  <c r="AU105" i="3" s="1"/>
  <c r="AX105" i="3" s="1"/>
  <c r="BA105" i="3" s="1"/>
  <c r="BD105" i="3" s="1"/>
  <c r="AN154" i="3"/>
  <c r="AQ154" i="3" s="1"/>
  <c r="AT154" i="3" s="1"/>
  <c r="AW154" i="3" s="1"/>
  <c r="AZ154" i="3" s="1"/>
  <c r="AN88" i="3"/>
  <c r="AO88" i="3" s="1"/>
  <c r="AR88" i="3" s="1"/>
  <c r="AU88" i="3" s="1"/>
  <c r="AX88" i="3" s="1"/>
  <c r="BA88" i="3" s="1"/>
  <c r="BD88" i="3" s="1"/>
  <c r="AN167" i="3"/>
  <c r="AO167" i="3" s="1"/>
  <c r="AR167" i="3" s="1"/>
  <c r="AU167" i="3" s="1"/>
  <c r="AX167" i="3" s="1"/>
  <c r="BA167" i="3" s="1"/>
  <c r="BD167" i="3" s="1"/>
  <c r="AN115" i="3"/>
  <c r="AO115" i="3" s="1"/>
  <c r="AR115" i="3" s="1"/>
  <c r="AU115" i="3" s="1"/>
  <c r="AX115" i="3" s="1"/>
  <c r="BA115" i="3" s="1"/>
  <c r="BD115" i="3" s="1"/>
  <c r="AL68" i="3"/>
  <c r="AL91" i="3"/>
  <c r="AL116" i="3"/>
  <c r="AL200" i="3"/>
  <c r="AL170" i="3"/>
  <c r="AL139" i="3"/>
  <c r="AL80" i="3"/>
  <c r="AL129" i="3"/>
  <c r="AL189" i="3"/>
  <c r="AL147" i="3"/>
  <c r="AL124" i="3"/>
  <c r="AL222" i="3"/>
  <c r="AL184" i="3"/>
  <c r="AL167" i="3"/>
  <c r="AL115" i="3"/>
  <c r="AL102" i="3"/>
  <c r="AL87" i="3"/>
  <c r="AL175" i="3"/>
  <c r="AL220" i="3"/>
  <c r="AL60" i="3"/>
  <c r="AL78" i="3"/>
  <c r="AL201" i="3"/>
  <c r="AL81" i="3"/>
  <c r="AL106" i="3"/>
  <c r="AL99" i="3"/>
  <c r="AL70" i="3"/>
  <c r="AL100" i="3"/>
  <c r="AL196" i="3"/>
  <c r="AL77" i="3"/>
  <c r="AL162" i="3"/>
  <c r="AL217" i="3"/>
  <c r="AL85" i="3"/>
  <c r="AL96" i="3"/>
  <c r="AL172" i="3"/>
  <c r="AL83" i="3"/>
  <c r="AL158" i="3"/>
  <c r="AL86" i="3"/>
  <c r="AL76" i="3"/>
  <c r="AL113" i="3"/>
  <c r="AL69" i="3"/>
  <c r="AL95" i="3"/>
  <c r="AL71" i="3"/>
  <c r="AL174" i="3"/>
  <c r="AL61" i="3"/>
  <c r="AL188" i="3"/>
  <c r="AL117" i="3"/>
  <c r="AL134" i="3"/>
  <c r="AL38" i="3"/>
  <c r="AL105" i="3"/>
  <c r="AL104" i="3"/>
  <c r="AL82" i="3"/>
  <c r="AL94" i="3"/>
  <c r="AJ12" i="3"/>
  <c r="AK12" i="3" s="1"/>
  <c r="AO12" i="3" s="1"/>
  <c r="AL133" i="3"/>
  <c r="AL123" i="3"/>
  <c r="AL120" i="3"/>
  <c r="AL159" i="3"/>
  <c r="AL108" i="3"/>
  <c r="AL181" i="3"/>
  <c r="AL195" i="3"/>
  <c r="X59" i="3"/>
  <c r="AL161" i="3"/>
  <c r="AL135" i="3"/>
  <c r="AL198" i="3"/>
  <c r="AL127" i="3"/>
  <c r="AL131" i="3"/>
  <c r="AL203" i="3"/>
  <c r="AL92" i="3"/>
  <c r="AL183" i="3"/>
  <c r="AL121" i="3"/>
  <c r="AL62" i="3"/>
  <c r="AL67" i="3"/>
  <c r="AL186" i="3"/>
  <c r="AL199" i="3"/>
  <c r="AL185" i="3"/>
  <c r="AL154" i="3"/>
  <c r="AL88" i="3"/>
  <c r="AL79" i="3"/>
  <c r="AL168" i="3"/>
  <c r="AL171" i="3"/>
  <c r="AL143" i="3"/>
  <c r="AL206" i="3"/>
  <c r="AL74" i="3"/>
  <c r="AL187" i="3"/>
  <c r="AL190" i="3"/>
  <c r="AL90" i="3"/>
  <c r="AL194" i="3"/>
  <c r="AL103" i="3"/>
  <c r="AL132" i="3"/>
  <c r="AL128" i="3"/>
  <c r="AL73" i="3"/>
  <c r="AL221" i="3"/>
  <c r="AL149" i="3"/>
  <c r="AL107" i="3"/>
  <c r="AL65" i="3"/>
  <c r="AL173" i="3"/>
  <c r="AL160" i="3"/>
  <c r="AL192" i="3"/>
  <c r="AL197" i="3"/>
  <c r="AL119" i="3"/>
  <c r="AO199" i="3" l="1"/>
  <c r="AR199" i="3" s="1"/>
  <c r="AU199" i="3" s="1"/>
  <c r="AX199" i="3" s="1"/>
  <c r="BA199" i="3" s="1"/>
  <c r="BD199" i="3" s="1"/>
  <c r="AO194" i="3"/>
  <c r="AR194" i="3" s="1"/>
  <c r="AU194" i="3" s="1"/>
  <c r="AX194" i="3" s="1"/>
  <c r="BA194" i="3" s="1"/>
  <c r="BD194" i="3" s="1"/>
  <c r="AO196" i="3"/>
  <c r="AR196" i="3" s="1"/>
  <c r="AU196" i="3" s="1"/>
  <c r="AX196" i="3" s="1"/>
  <c r="BA196" i="3" s="1"/>
  <c r="BD196" i="3" s="1"/>
  <c r="AO154" i="3"/>
  <c r="AR154" i="3" s="1"/>
  <c r="AU154" i="3" s="1"/>
  <c r="AX154" i="3" s="1"/>
  <c r="BA154" i="3" s="1"/>
  <c r="BD154" i="3" s="1"/>
  <c r="AO143" i="3"/>
  <c r="AR143" i="3" s="1"/>
  <c r="AU143" i="3" s="1"/>
  <c r="AX143" i="3" s="1"/>
  <c r="BA143" i="3" s="1"/>
  <c r="BD143" i="3" s="1"/>
  <c r="AO149" i="3"/>
  <c r="AR149" i="3" s="1"/>
  <c r="AU149" i="3" s="1"/>
  <c r="AX149" i="3" s="1"/>
  <c r="BA149" i="3" s="1"/>
  <c r="BD149" i="3" s="1"/>
  <c r="AO132" i="3"/>
  <c r="AR132" i="3" s="1"/>
  <c r="AO217" i="3"/>
  <c r="AR217" i="3" s="1"/>
  <c r="AU217" i="3" s="1"/>
  <c r="AX217" i="3" s="1"/>
  <c r="BA217" i="3" s="1"/>
  <c r="BD217" i="3" s="1"/>
  <c r="AO159" i="3"/>
  <c r="AR159" i="3" s="1"/>
  <c r="AU159" i="3" s="1"/>
  <c r="AX159" i="3" s="1"/>
  <c r="BA159" i="3" s="1"/>
  <c r="BD159" i="3" s="1"/>
  <c r="AO171" i="3"/>
  <c r="AR171" i="3" s="1"/>
  <c r="AU171" i="3" s="1"/>
  <c r="AX171" i="3" s="1"/>
  <c r="BA171" i="3" s="1"/>
  <c r="BD171" i="3" s="1"/>
  <c r="AO174" i="3"/>
  <c r="AR174" i="3" s="1"/>
  <c r="AU174" i="3" s="1"/>
  <c r="AX174" i="3" s="1"/>
  <c r="BA174" i="3" s="1"/>
  <c r="BD174" i="3" s="1"/>
  <c r="AO173" i="3"/>
  <c r="AR173" i="3" s="1"/>
  <c r="AU173" i="3" s="1"/>
  <c r="AX173" i="3" s="1"/>
  <c r="BA173" i="3" s="1"/>
  <c r="BD173" i="3" s="1"/>
  <c r="AO133" i="3"/>
  <c r="AR133" i="3" s="1"/>
  <c r="AU133" i="3" s="1"/>
  <c r="AX133" i="3" s="1"/>
  <c r="BA133" i="3" s="1"/>
  <c r="BD133" i="3" s="1"/>
  <c r="AO188" i="3"/>
  <c r="AR188" i="3" s="1"/>
  <c r="AU188" i="3" s="1"/>
  <c r="AX188" i="3" s="1"/>
  <c r="BA188" i="3" s="1"/>
  <c r="BD188" i="3" s="1"/>
  <c r="AO198" i="3"/>
  <c r="AR198" i="3" s="1"/>
  <c r="AU198" i="3" s="1"/>
  <c r="AX198" i="3" s="1"/>
  <c r="BA198" i="3" s="1"/>
  <c r="BD198" i="3" s="1"/>
  <c r="AO201" i="3"/>
  <c r="AR201" i="3" s="1"/>
  <c r="AU201" i="3" s="1"/>
  <c r="AX201" i="3" s="1"/>
  <c r="BA201" i="3" s="1"/>
  <c r="BD201" i="3" s="1"/>
  <c r="AO186" i="3"/>
  <c r="AR186" i="3" s="1"/>
  <c r="AU186" i="3" s="1"/>
  <c r="AX186" i="3" s="1"/>
  <c r="BA186" i="3" s="1"/>
  <c r="BD186" i="3" s="1"/>
  <c r="AO189" i="3"/>
  <c r="AR189" i="3" s="1"/>
  <c r="AU189" i="3" s="1"/>
  <c r="AX189" i="3" s="1"/>
  <c r="BA189" i="3" s="1"/>
  <c r="BD189" i="3" s="1"/>
  <c r="AO185" i="3"/>
  <c r="AR185" i="3" s="1"/>
  <c r="AU185" i="3" s="1"/>
  <c r="AX185" i="3" s="1"/>
  <c r="BA185" i="3" s="1"/>
  <c r="BD185" i="3" s="1"/>
  <c r="AO187" i="3"/>
  <c r="AR187" i="3" s="1"/>
  <c r="AU187" i="3" s="1"/>
  <c r="AX187" i="3" s="1"/>
  <c r="BA187" i="3" s="1"/>
  <c r="BD187" i="3" s="1"/>
  <c r="AZ135" i="3"/>
  <c r="AZ409" i="3" s="1"/>
  <c r="AZ411" i="3" s="1"/>
  <c r="AW409" i="3"/>
  <c r="AW411" i="3" s="1"/>
  <c r="AR12" i="3"/>
  <c r="AO220" i="3"/>
  <c r="AR220" i="3" s="1"/>
  <c r="AU220" i="3" s="1"/>
  <c r="AX220" i="3" s="1"/>
  <c r="BA220" i="3" s="1"/>
  <c r="BD220" i="3" s="1"/>
  <c r="AO184" i="3"/>
  <c r="AR184" i="3" s="1"/>
  <c r="AU184" i="3" s="1"/>
  <c r="AX184" i="3" s="1"/>
  <c r="BA184" i="3" s="1"/>
  <c r="BD184" i="3" s="1"/>
  <c r="AO183" i="3"/>
  <c r="AR183" i="3" s="1"/>
  <c r="AU183" i="3" s="1"/>
  <c r="AX183" i="3" s="1"/>
  <c r="BA183" i="3" s="1"/>
  <c r="BD183" i="3" s="1"/>
  <c r="AO147" i="3"/>
  <c r="AR147" i="3" s="1"/>
  <c r="AU147" i="3" s="1"/>
  <c r="AX147" i="3" s="1"/>
  <c r="BA147" i="3" s="1"/>
  <c r="BD147" i="3" s="1"/>
  <c r="AO192" i="3"/>
  <c r="AR192" i="3" s="1"/>
  <c r="AU192" i="3" s="1"/>
  <c r="AX192" i="3" s="1"/>
  <c r="BA192" i="3" s="1"/>
  <c r="BD192" i="3" s="1"/>
  <c r="BC409" i="3"/>
  <c r="AO197" i="3"/>
  <c r="AR197" i="3" s="1"/>
  <c r="AU197" i="3" s="1"/>
  <c r="AX197" i="3" s="1"/>
  <c r="BA197" i="3" s="1"/>
  <c r="BD197" i="3" s="1"/>
  <c r="AO135" i="3"/>
  <c r="AR135" i="3" s="1"/>
  <c r="AU135" i="3" s="1"/>
  <c r="AX135" i="3" s="1"/>
  <c r="AO160" i="3"/>
  <c r="AR160" i="3" s="1"/>
  <c r="AU160" i="3" s="1"/>
  <c r="AX160" i="3" s="1"/>
  <c r="BA160" i="3" s="1"/>
  <c r="BD160" i="3" s="1"/>
  <c r="AO172" i="3"/>
  <c r="AR172" i="3" s="1"/>
  <c r="AU172" i="3" s="1"/>
  <c r="AX172" i="3" s="1"/>
  <c r="BA172" i="3" s="1"/>
  <c r="BD172" i="3" s="1"/>
  <c r="AO139" i="3"/>
  <c r="AR139" i="3" s="1"/>
  <c r="AU139" i="3" s="1"/>
  <c r="AX139" i="3" s="1"/>
  <c r="BA139" i="3" s="1"/>
  <c r="BD139" i="3" s="1"/>
  <c r="AT132" i="3"/>
  <c r="AT409" i="3" s="1"/>
  <c r="AQ409" i="3"/>
  <c r="AQ411" i="3" s="1"/>
  <c r="Z59" i="3"/>
  <c r="Z409" i="3" s="1"/>
  <c r="X409" i="3"/>
  <c r="AL12" i="3"/>
  <c r="BA135" i="3" l="1"/>
  <c r="BD135" i="3" s="1"/>
  <c r="AU132" i="3"/>
  <c r="AX132" i="3" s="1"/>
  <c r="BA132" i="3" s="1"/>
  <c r="BD132" i="3" s="1"/>
  <c r="AU12" i="3"/>
  <c r="AA59" i="3"/>
  <c r="AX12" i="3" l="1"/>
  <c r="AC59" i="3"/>
  <c r="AC409" i="3" s="1"/>
  <c r="AA409" i="3"/>
  <c r="BA12" i="3" l="1"/>
  <c r="AD59" i="3"/>
  <c r="AF59" i="3" s="1"/>
  <c r="AF409" i="3" s="1"/>
  <c r="AF411" i="3" s="1"/>
  <c r="BD12" i="3" l="1"/>
  <c r="AD409" i="3"/>
  <c r="AG59" i="3"/>
  <c r="AJ59" i="3" l="1"/>
  <c r="AJ409" i="3" s="1"/>
  <c r="AJ411" i="3" s="1"/>
  <c r="AG409" i="3"/>
  <c r="AG411" i="3" s="1"/>
  <c r="AK59" i="3" l="1"/>
  <c r="AN59" i="3" l="1"/>
  <c r="AN409" i="3" s="1"/>
  <c r="AN411" i="3" s="1"/>
  <c r="AL59" i="3"/>
  <c r="AK409" i="3"/>
  <c r="AK411" i="3" s="1"/>
  <c r="AO59" i="3" l="1"/>
  <c r="AR59" i="3" l="1"/>
  <c r="AO409" i="3"/>
  <c r="AO411" i="3" s="1"/>
  <c r="AU59" i="3" l="1"/>
  <c r="AR409" i="3"/>
  <c r="AR411" i="3" s="1"/>
  <c r="AX59" i="3" l="1"/>
  <c r="AU409" i="3"/>
  <c r="BA59" i="3" l="1"/>
  <c r="AX409" i="3"/>
  <c r="AX411" i="3" s="1"/>
  <c r="BD59" i="3" l="1"/>
  <c r="BA409" i="3"/>
  <c r="BA411" i="3" s="1"/>
  <c r="BD409" i="3" l="1"/>
</calcChain>
</file>

<file path=xl/comments1.xml><?xml version="1.0" encoding="utf-8"?>
<comments xmlns="http://schemas.openxmlformats.org/spreadsheetml/2006/main">
  <authors>
    <author>Stephanie Abell</author>
    <author>kcurry</author>
    <author>Tyler Fallin</author>
  </authors>
  <commentList>
    <comment ref="D319" authorId="0">
      <text>
        <r>
          <rPr>
            <b/>
            <sz val="8"/>
            <color indexed="81"/>
            <rFont val="Tahoma"/>
            <family val="2"/>
          </rPr>
          <t>Stephanie Abell:</t>
        </r>
        <r>
          <rPr>
            <sz val="8"/>
            <color indexed="81"/>
            <rFont val="Tahoma"/>
            <family val="2"/>
          </rPr>
          <t xml:space="preserve">
Additional Field Calibration Fees - see 2006 additions</t>
        </r>
      </text>
    </comment>
    <comment ref="B356" authorId="1">
      <text>
        <r>
          <rPr>
            <b/>
            <sz val="8"/>
            <color indexed="81"/>
            <rFont val="Tahoma"/>
            <family val="2"/>
          </rPr>
          <t>kcurry:</t>
        </r>
        <r>
          <rPr>
            <sz val="8"/>
            <color indexed="81"/>
            <rFont val="Tahoma"/>
            <family val="2"/>
          </rPr>
          <t xml:space="preserve">
Original clarithickener was constructed in 1993/1994 and is recorded as a suspended solids facility; improvements extended the life of the original clarithickener</t>
        </r>
      </text>
    </comment>
    <comment ref="B397" authorId="2">
      <text>
        <r>
          <rPr>
            <b/>
            <sz val="9"/>
            <color indexed="81"/>
            <rFont val="Tahoma"/>
            <family val="2"/>
          </rPr>
          <t>Tyler Fallin:</t>
        </r>
        <r>
          <rPr>
            <sz val="9"/>
            <color indexed="81"/>
            <rFont val="Tahoma"/>
            <family val="2"/>
          </rPr>
          <t xml:space="preserve">
Donated from the city</t>
        </r>
      </text>
    </comment>
    <comment ref="B400" authorId="2">
      <text>
        <r>
          <rPr>
            <b/>
            <sz val="9"/>
            <color indexed="81"/>
            <rFont val="Tahoma"/>
            <family val="2"/>
          </rPr>
          <t>Tyler Fallin:</t>
        </r>
        <r>
          <rPr>
            <sz val="9"/>
            <color indexed="81"/>
            <rFont val="Tahoma"/>
            <family val="2"/>
          </rPr>
          <t xml:space="preserve">
VIN # 1C6RR7FGXGS178529</t>
        </r>
      </text>
    </comment>
  </commentList>
</comments>
</file>

<file path=xl/sharedStrings.xml><?xml version="1.0" encoding="utf-8"?>
<sst xmlns="http://schemas.openxmlformats.org/spreadsheetml/2006/main" count="982" uniqueCount="312">
  <si>
    <t>LEBANON WATER WORKS</t>
  </si>
  <si>
    <t>1997</t>
  </si>
  <si>
    <t>Date</t>
  </si>
  <si>
    <t>Description</t>
  </si>
  <si>
    <t>Life</t>
  </si>
  <si>
    <t>Cost/Price</t>
  </si>
  <si>
    <t>Accum dep</t>
  </si>
  <si>
    <t>Depreciation</t>
  </si>
  <si>
    <t>Transmission New Main</t>
  </si>
  <si>
    <t>Gen. Prop. Shop Equip.</t>
  </si>
  <si>
    <t>Transmission New Meters</t>
  </si>
  <si>
    <t>Filter Plant, pump, bldg, equip.</t>
  </si>
  <si>
    <t>General Prop.</t>
  </si>
  <si>
    <t>Collecting Impounders-blacktop</t>
  </si>
  <si>
    <t>filter plant &amp; pump stat.</t>
  </si>
  <si>
    <t>Transmission new mains</t>
  </si>
  <si>
    <t>new meters</t>
  </si>
  <si>
    <t>new hydrants</t>
  </si>
  <si>
    <t>office equip.</t>
  </si>
  <si>
    <t>fully depreciated</t>
  </si>
  <si>
    <t>desk chair and couch</t>
  </si>
  <si>
    <t>desk difference</t>
  </si>
  <si>
    <t>IBM typewriter</t>
  </si>
  <si>
    <t>office cabinets</t>
  </si>
  <si>
    <t>hoist</t>
  </si>
  <si>
    <t>pipe cutter</t>
  </si>
  <si>
    <t>2 water salesman</t>
  </si>
  <si>
    <t>Tappping Machine, generater, &amp; valve oper.</t>
  </si>
  <si>
    <t>concrete drill</t>
  </si>
  <si>
    <t>standpipe transmitter</t>
  </si>
  <si>
    <t>pipe thawer</t>
  </si>
  <si>
    <t>generator</t>
  </si>
  <si>
    <t>water testing equip.</t>
  </si>
  <si>
    <t>concreter saw</t>
  </si>
  <si>
    <t>new mower</t>
  </si>
  <si>
    <t>trailblaze mower</t>
  </si>
  <si>
    <t>meters</t>
  </si>
  <si>
    <t>hydrants</t>
  </si>
  <si>
    <t>storage cabinets</t>
  </si>
  <si>
    <t>engin study-Fagan Branch</t>
  </si>
  <si>
    <t>digital nephelometer</t>
  </si>
  <si>
    <t>new mains &amp; accessories</t>
  </si>
  <si>
    <t>survey-old tank prop</t>
  </si>
  <si>
    <t>hydrants-prior yr. ream</t>
  </si>
  <si>
    <t>engin exp, lang, pump, const.</t>
  </si>
  <si>
    <t>furnace</t>
  </si>
  <si>
    <t>new main &amp; accessories</t>
  </si>
  <si>
    <t>construction cost-Fagan</t>
  </si>
  <si>
    <t>turbidimetes-Calvary</t>
  </si>
  <si>
    <t>resorvior imp.</t>
  </si>
  <si>
    <t>suspended solids faciltiy</t>
  </si>
  <si>
    <t>suspended solids facility compl.</t>
  </si>
  <si>
    <t>reservior</t>
  </si>
  <si>
    <t>Calvery treatment plant study</t>
  </si>
  <si>
    <t>bulldozing-sowrer &amp; supply</t>
  </si>
  <si>
    <t>calvary pump station imp.</t>
  </si>
  <si>
    <t>mains</t>
  </si>
  <si>
    <t>Bulldozing-sowrer &amp; supply</t>
  </si>
  <si>
    <t>balvary pump station imp</t>
  </si>
  <si>
    <t>calvary pump staition imp</t>
  </si>
  <si>
    <t>mains &amp; accessories</t>
  </si>
  <si>
    <t>new tank-old calvary rd.</t>
  </si>
  <si>
    <t>new tank-old calvary</t>
  </si>
  <si>
    <t>engin study caney creek</t>
  </si>
  <si>
    <t>engin study fagan branch</t>
  </si>
  <si>
    <t>barnes submersible pump</t>
  </si>
  <si>
    <t>office &amp; storage structure</t>
  </si>
  <si>
    <t>filteration plant-stuctured equip.</t>
  </si>
  <si>
    <t>pumps-buena vista</t>
  </si>
  <si>
    <t>pallet trucks &amp; hoist assembly</t>
  </si>
  <si>
    <t>bal on pumps-buena vista</t>
  </si>
  <si>
    <t>new wiring</t>
  </si>
  <si>
    <t>mians &amp; accessories</t>
  </si>
  <si>
    <t>comp. care office addition</t>
  </si>
  <si>
    <t>raw water storage studies</t>
  </si>
  <si>
    <t>raw water pumps &amp; engin fees</t>
  </si>
  <si>
    <t>air conditioner system-pumpst</t>
  </si>
  <si>
    <t>tv systerm pump stat.</t>
  </si>
  <si>
    <t>other</t>
  </si>
  <si>
    <t>contract III</t>
  </si>
  <si>
    <t>contract IV</t>
  </si>
  <si>
    <t>contract VII</t>
  </si>
  <si>
    <t>building</t>
  </si>
  <si>
    <t>blacktop-calvary</t>
  </si>
  <si>
    <t>building imp.</t>
  </si>
  <si>
    <t xml:space="preserve">mains &amp; accessories </t>
  </si>
  <si>
    <t>bulldozing-sower supply</t>
  </si>
  <si>
    <t>11-94</t>
  </si>
  <si>
    <t>1995 dodge dump truck</t>
  </si>
  <si>
    <t>10-94</t>
  </si>
  <si>
    <t>radio system</t>
  </si>
  <si>
    <t>reductions</t>
  </si>
  <si>
    <t>1994</t>
  </si>
  <si>
    <t>junked</t>
  </si>
  <si>
    <t>misc</t>
  </si>
  <si>
    <t>Construction in Progress</t>
  </si>
  <si>
    <t>Balance</t>
  </si>
  <si>
    <t>deletions</t>
  </si>
  <si>
    <t>Mower</t>
  </si>
  <si>
    <t>New Main net additions</t>
  </si>
  <si>
    <t>New Meters net additions</t>
  </si>
  <si>
    <t>New hydrants net additions</t>
  </si>
  <si>
    <t>Office copier</t>
  </si>
  <si>
    <t>Pumpstation/TreatmentPlant improvements</t>
  </si>
  <si>
    <t>New main net additons</t>
  </si>
  <si>
    <t>New Meters net addition</t>
  </si>
  <si>
    <t>Fence</t>
  </si>
  <si>
    <t>Heating and Cooling Unit</t>
  </si>
  <si>
    <t>New Hydrants net additions</t>
  </si>
  <si>
    <t>1999 Dodge Pick-up (Purchased 6-4-99)</t>
  </si>
  <si>
    <t>Calvary treatmentplant upgrade</t>
  </si>
  <si>
    <t>sold 1990 Ford Truck</t>
  </si>
  <si>
    <t>sold air compressor</t>
  </si>
  <si>
    <t>heat unit @ WTP</t>
  </si>
  <si>
    <t>Roof repair</t>
  </si>
  <si>
    <t>Ofice chairs</t>
  </si>
  <si>
    <t>Pump shop equipment</t>
  </si>
  <si>
    <t>Air compressor</t>
  </si>
  <si>
    <t>Fagan Branch Road</t>
  </si>
  <si>
    <t>Software-turbidity/chlorine upgrades</t>
  </si>
  <si>
    <t>3 computers/2 printers</t>
  </si>
  <si>
    <t>reductions (fire hydrants)</t>
  </si>
  <si>
    <t>Land</t>
  </si>
  <si>
    <t>Computer for WTP</t>
  </si>
  <si>
    <t>Chemical pump</t>
  </si>
  <si>
    <t>Jar Tester</t>
  </si>
  <si>
    <t>Heater at WTP</t>
  </si>
  <si>
    <t>Dixie Chopper riding lawn mower</t>
  </si>
  <si>
    <t>Sale of Dixie Chopper Mower</t>
  </si>
  <si>
    <t>Land (behind calvary store)</t>
  </si>
  <si>
    <t>Office Renovation</t>
  </si>
  <si>
    <t>New Meter Additions</t>
  </si>
  <si>
    <t>New Hydrant Additions</t>
  </si>
  <si>
    <t xml:space="preserve">Office Equip. - Handheld </t>
  </si>
  <si>
    <t>Lab-turbidimeter</t>
  </si>
  <si>
    <t>2 drives in motor control center</t>
  </si>
  <si>
    <t>chemical pump used sickle bar mower</t>
  </si>
  <si>
    <t>phone lines meter circuits</t>
  </si>
  <si>
    <t>chlorine emergency kit at WTP</t>
  </si>
  <si>
    <t>water trmt plant drive</t>
  </si>
  <si>
    <t>2 chemical pumps</t>
  </si>
  <si>
    <t>Printer</t>
  </si>
  <si>
    <t>Lexmark laser printer</t>
  </si>
  <si>
    <t>Billing software upgrade</t>
  </si>
  <si>
    <t>2003 Dodge Ram 1500 truck</t>
  </si>
  <si>
    <t>used sickle bar mower</t>
  </si>
  <si>
    <t>Clearwell/High Service Pump Bldg.</t>
  </si>
  <si>
    <t>Filters (4)</t>
  </si>
  <si>
    <t>WPT - Misc. Improvements</t>
  </si>
  <si>
    <t>Instrumentation panel</t>
  </si>
  <si>
    <t>Chlorine Bldg/Shop</t>
  </si>
  <si>
    <t>Booster Pump Station No. 1</t>
  </si>
  <si>
    <t>6";12" mains (HWY 208, Metts Dr.)</t>
  </si>
  <si>
    <t>Fire Hydrants</t>
  </si>
  <si>
    <t>Radio Meter Reading Upgrade</t>
  </si>
  <si>
    <t>Sold meter handheld units</t>
  </si>
  <si>
    <t>equipment</t>
  </si>
  <si>
    <t>Meter interface software</t>
  </si>
  <si>
    <t>F-1</t>
  </si>
  <si>
    <t>Potable Pump</t>
  </si>
  <si>
    <t>Pupex Pump</t>
  </si>
  <si>
    <t>2 pumps</t>
  </si>
  <si>
    <t xml:space="preserve">Scales </t>
  </si>
  <si>
    <t>Drill</t>
  </si>
  <si>
    <t>New mains net additions</t>
  </si>
  <si>
    <t>New fire hydrants net</t>
  </si>
  <si>
    <t>Radio Meters net</t>
  </si>
  <si>
    <t>New software package</t>
  </si>
  <si>
    <t>Vulnerability Assessment</t>
  </si>
  <si>
    <t>Easements</t>
  </si>
  <si>
    <t xml:space="preserve">sold asset </t>
  </si>
  <si>
    <t>accum depr from deleted assets FY03</t>
  </si>
  <si>
    <t>New Meter Additions (coded to upgrade)</t>
  </si>
  <si>
    <t>Gis mapping system</t>
  </si>
  <si>
    <t>Backhoe</t>
  </si>
  <si>
    <t>Office equipment</t>
  </si>
  <si>
    <t>Transmission &amp; Distributions - new meters</t>
  </si>
  <si>
    <t>Radio Modem Telemetry - 04-05</t>
  </si>
  <si>
    <t>Transmission &amp; Distributions - new mains</t>
  </si>
  <si>
    <t>Transmission &amp; Distributions - right of way</t>
  </si>
  <si>
    <t>reclass</t>
  </si>
  <si>
    <t>LAND*</t>
  </si>
  <si>
    <t>New mains</t>
  </si>
  <si>
    <t>New meters - Customers</t>
  </si>
  <si>
    <t>Radio Read Meter Reading Upgrade</t>
  </si>
  <si>
    <t>Flosearch systems</t>
  </si>
  <si>
    <t>Boring machine</t>
  </si>
  <si>
    <t>Water System Hydrolic Study</t>
  </si>
  <si>
    <t>Field Calibration</t>
  </si>
  <si>
    <t xml:space="preserve">Mower immediately above sold in FY 2006 for $151 </t>
  </si>
  <si>
    <t>Old Meters prior to pmt of 342K</t>
  </si>
  <si>
    <t>Cost - Acc. Depr</t>
  </si>
  <si>
    <t>TB-PY</t>
  </si>
  <si>
    <t>Accum Dep.</t>
  </si>
  <si>
    <t>Water Pump Purchased</t>
  </si>
  <si>
    <t>Water Line Relocation</t>
  </si>
  <si>
    <t>Truck Bed</t>
  </si>
  <si>
    <t>Dodge Ton Truck</t>
  </si>
  <si>
    <t>Traded in during 2007</t>
  </si>
  <si>
    <t>Misc. Difference</t>
  </si>
  <si>
    <t>Begin depreciation for this asset in FY 2008</t>
  </si>
  <si>
    <t>Engineering Fees Assessed</t>
  </si>
  <si>
    <t xml:space="preserve">LAND </t>
  </si>
  <si>
    <t>--</t>
  </si>
  <si>
    <t>Lanham Refrigeration (new furnace)</t>
  </si>
  <si>
    <t>C.I. Thornburg - new meters</t>
  </si>
  <si>
    <t>C.I. Thornburg - new mains</t>
  </si>
  <si>
    <t>New radio read meters</t>
  </si>
  <si>
    <t>Neptune Equipment</t>
  </si>
  <si>
    <t>Elevated Tank</t>
  </si>
  <si>
    <t>BEGIN DEPR IN 2009</t>
  </si>
  <si>
    <t>Traded during 2008</t>
  </si>
  <si>
    <t>99 Dodge Ram 1500 Pickup</t>
  </si>
  <si>
    <t>Traded in truck</t>
  </si>
  <si>
    <t>Property entrance sign</t>
  </si>
  <si>
    <t>New Mains</t>
  </si>
  <si>
    <t>New Meters - Customers</t>
  </si>
  <si>
    <t>Office Equipment</t>
  </si>
  <si>
    <t>Pressure Regulating Valves 2008</t>
  </si>
  <si>
    <t>Elevated Tank Springfield Hwy 2006-08</t>
  </si>
  <si>
    <t>Industrial Dr Relocation/Extension-CIP</t>
  </si>
  <si>
    <t>New motor B. Vista</t>
  </si>
  <si>
    <t>Start depreciating in FY 2010</t>
  </si>
  <si>
    <t>2009 Disposal</t>
  </si>
  <si>
    <t>Chlorinator</t>
  </si>
  <si>
    <t>New Meters</t>
  </si>
  <si>
    <t>Lawn Mower (old mower damaged in flood)</t>
  </si>
  <si>
    <t>Tractor (Kubota L3400 DT 4x4)</t>
  </si>
  <si>
    <t>Junked SCADA System</t>
  </si>
  <si>
    <t>Sold 2003 Dodge Ram 1500 truck</t>
  </si>
  <si>
    <t>Calvary LAND</t>
  </si>
  <si>
    <t>Calvary Rd Tanks Mixing/Painting 09-10</t>
  </si>
  <si>
    <t>Copystar 220 Copier</t>
  </si>
  <si>
    <t>Fence for Mattingly property at Calvary</t>
  </si>
  <si>
    <t>2011 Dodge Ram 1500</t>
  </si>
  <si>
    <t>SCADA System</t>
  </si>
  <si>
    <t xml:space="preserve">         00190-0000  Depreciation Reserve</t>
  </si>
  <si>
    <t>00531-0000   Depreciation Expense</t>
  </si>
  <si>
    <t>FY 2011</t>
  </si>
  <si>
    <t xml:space="preserve">Clarithickener Improvements </t>
  </si>
  <si>
    <t>Chlorinater-treatment equipment</t>
  </si>
  <si>
    <t>New roof at Calvary pumping station</t>
  </si>
  <si>
    <t>Traded laptop (Neptune Equipment)</t>
  </si>
  <si>
    <t>Meter reading hardware &amp; software (Neptune Equipment)</t>
  </si>
  <si>
    <t>FY 2012</t>
  </si>
  <si>
    <t>Junked</t>
  </si>
  <si>
    <t xml:space="preserve">Junked  </t>
  </si>
  <si>
    <t>Water Main Improvements 2010-11 (Corporate Drive, North Spalding, Lake Street &amp; North Sreet)</t>
  </si>
  <si>
    <t>AJE to adjust depreciation to actual.</t>
  </si>
  <si>
    <t>Line extension at Crossroad Industrial Park &amp; Hwy 208 Industrial Park</t>
  </si>
  <si>
    <t>FY 2013</t>
  </si>
  <si>
    <t xml:space="preserve">New water pump </t>
  </si>
  <si>
    <t>New Computer Equipment</t>
  </si>
  <si>
    <t>Additional Screen Protection at Intake at River</t>
  </si>
  <si>
    <t>Water Main Replacement - E Main St.</t>
  </si>
  <si>
    <t>Gas Lines to Remote Buildings</t>
  </si>
  <si>
    <t>Intake Upgrades</t>
  </si>
  <si>
    <t>New Water Mains</t>
  </si>
  <si>
    <t>New Hydrants</t>
  </si>
  <si>
    <t>Computer System</t>
  </si>
  <si>
    <t>Sludge Tank</t>
  </si>
  <si>
    <t>HWY 49 Relocation Project</t>
  </si>
  <si>
    <t>WTP Emergency Power Generator</t>
  </si>
  <si>
    <t>WTP Chlorine System Modifications</t>
  </si>
  <si>
    <t>-</t>
  </si>
  <si>
    <t>Land - Old Calvary Road Next to Water Tanks</t>
  </si>
  <si>
    <t>Sold one handheld to Trailer Park in FY 2014</t>
  </si>
  <si>
    <t>Marion County Water District Master Meter</t>
  </si>
  <si>
    <t>Water line leak detector</t>
  </si>
  <si>
    <t>Hydra valve</t>
  </si>
  <si>
    <t>Heat pump</t>
  </si>
  <si>
    <t>Pax Mixer for Calvary Rd Tank no. 2</t>
  </si>
  <si>
    <t>Air Conditioner - WTP</t>
  </si>
  <si>
    <t>FY 2015</t>
  </si>
  <si>
    <t>Hydrant (Disposed through accident during FY 2015)</t>
  </si>
  <si>
    <t>Tapping machine disposal</t>
  </si>
  <si>
    <t xml:space="preserve">FY 2015 </t>
  </si>
  <si>
    <t>Generator disposed</t>
  </si>
  <si>
    <t>TV disposal</t>
  </si>
  <si>
    <t>Concreter saw disposed</t>
  </si>
  <si>
    <t>Digital nephelometer disposed</t>
  </si>
  <si>
    <t>trailblaze mower disposed</t>
  </si>
  <si>
    <t>turbidimetes-Calvary disposed</t>
  </si>
  <si>
    <t>Chemical Pump Disposed</t>
  </si>
  <si>
    <t xml:space="preserve">Make effort to clean up in future audit periods.  Remove items that have been disposed. </t>
  </si>
  <si>
    <t>Water Mains</t>
  </si>
  <si>
    <t>Chemtrac Chlorine Reading Unit</t>
  </si>
  <si>
    <t>Water Reading Handheld</t>
  </si>
  <si>
    <t>2016 Dodge Ram</t>
  </si>
  <si>
    <t>Water Meters</t>
  </si>
  <si>
    <t>FY 2016</t>
  </si>
  <si>
    <t>99 Dodge Ram 1500 Pickup - Traded in</t>
  </si>
  <si>
    <t>Sludge Dump Truck</t>
  </si>
  <si>
    <t>N/A</t>
  </si>
  <si>
    <t xml:space="preserve">Lebanon </t>
  </si>
  <si>
    <t>NARUC</t>
  </si>
  <si>
    <t>Annual Dep.</t>
  </si>
  <si>
    <t>Notes:</t>
  </si>
  <si>
    <t>engin study sportsman lake</t>
  </si>
  <si>
    <t>survey week (work)  water tank</t>
  </si>
  <si>
    <t>No applicable NARUC Classification</t>
  </si>
  <si>
    <t xml:space="preserve">track </t>
  </si>
  <si>
    <t>Power Operated Equipment</t>
  </si>
  <si>
    <t>No applicable NARUC Classification (Office Renovation)</t>
  </si>
  <si>
    <t>Communication equipment</t>
  </si>
  <si>
    <t>Communication Equipment</t>
  </si>
  <si>
    <t>Power operated equipment</t>
  </si>
  <si>
    <t>Pumping Equipment</t>
  </si>
  <si>
    <t>WTP DBP Project</t>
  </si>
  <si>
    <t>NARUC Depreciation Schedule Worksheet</t>
  </si>
  <si>
    <t>TOTALS</t>
  </si>
  <si>
    <t>IH Sludge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</si>
</sst>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mm/dd/yy_)"/>
    <numFmt numFmtId="166" formatCode="mmmm\ d\,\ yyyy"/>
    <numFmt numFmtId="167" formatCode="_(* #,##0_);_(* \(#,##0\);_(* &quot;-&quot;??_);_(@_)"/>
    <numFmt numFmtId="168" formatCode="#,##0.0000000000_);[Red]\(#,##0.0000000000\)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39" fontId="2" fillId="0" borderId="0" xfId="0" applyNumberFormat="1" applyFont="1" applyProtection="1"/>
    <xf numFmtId="43" fontId="2" fillId="0" borderId="0" xfId="1" applyFont="1" applyProtection="1"/>
    <xf numFmtId="43" fontId="2" fillId="0" borderId="0" xfId="1" applyFont="1"/>
    <xf numFmtId="39" fontId="4" fillId="0" borderId="0" xfId="0" applyNumberFormat="1" applyFont="1" applyAlignment="1" applyProtection="1">
      <alignment horizontal="center"/>
    </xf>
    <xf numFmtId="0" fontId="4" fillId="0" borderId="0" xfId="0" applyFont="1"/>
    <xf numFmtId="40" fontId="2" fillId="0" borderId="0" xfId="0" applyNumberFormat="1" applyFont="1"/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Fill="1"/>
    <xf numFmtId="43" fontId="2" fillId="0" borderId="0" xfId="1" applyFont="1" applyFill="1" applyProtection="1"/>
    <xf numFmtId="43" fontId="2" fillId="0" borderId="0" xfId="1" applyFont="1" applyFill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/>
    <xf numFmtId="41" fontId="2" fillId="0" borderId="0" xfId="0" quotePrefix="1" applyNumberFormat="1" applyFont="1" applyAlignment="1" applyProtection="1">
      <alignment horizontal="center"/>
    </xf>
    <xf numFmtId="41" fontId="2" fillId="0" borderId="0" xfId="0" applyNumberFormat="1" applyFont="1" applyProtection="1"/>
    <xf numFmtId="39" fontId="2" fillId="0" borderId="1" xfId="0" applyNumberFormat="1" applyFont="1" applyBorder="1" applyProtection="1"/>
    <xf numFmtId="43" fontId="2" fillId="2" borderId="0" xfId="1" applyFont="1" applyFill="1" applyProtection="1"/>
    <xf numFmtId="43" fontId="2" fillId="2" borderId="0" xfId="1" applyFont="1" applyFill="1"/>
    <xf numFmtId="39" fontId="2" fillId="2" borderId="0" xfId="0" applyNumberFormat="1" applyFont="1" applyFill="1" applyProtection="1"/>
    <xf numFmtId="39" fontId="2" fillId="0" borderId="0" xfId="0" applyNumberFormat="1" applyFont="1" applyFill="1" applyProtection="1"/>
    <xf numFmtId="164" fontId="2" fillId="0" borderId="0" xfId="0" applyNumberFormat="1" applyFont="1" applyFill="1" applyProtection="1"/>
    <xf numFmtId="0" fontId="2" fillId="3" borderId="0" xfId="0" applyFont="1" applyFill="1"/>
    <xf numFmtId="39" fontId="2" fillId="3" borderId="0" xfId="0" applyNumberFormat="1" applyFont="1" applyFill="1" applyProtection="1"/>
    <xf numFmtId="41" fontId="2" fillId="3" borderId="0" xfId="0" applyNumberFormat="1" applyFont="1" applyFill="1" applyProtection="1"/>
    <xf numFmtId="43" fontId="2" fillId="3" borderId="0" xfId="1" applyFont="1" applyFill="1" applyProtection="1"/>
    <xf numFmtId="0" fontId="5" fillId="3" borderId="0" xfId="0" applyFont="1" applyFill="1" applyAlignment="1">
      <alignment horizontal="center"/>
    </xf>
    <xf numFmtId="43" fontId="2" fillId="3" borderId="0" xfId="0" applyNumberFormat="1" applyFont="1" applyFill="1"/>
    <xf numFmtId="40" fontId="2" fillId="3" borderId="0" xfId="0" applyNumberFormat="1" applyFont="1" applyFill="1"/>
    <xf numFmtId="43" fontId="2" fillId="0" borderId="0" xfId="1" applyFont="1" applyFill="1"/>
    <xf numFmtId="1" fontId="2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Protection="1"/>
    <xf numFmtId="0" fontId="9" fillId="0" borderId="0" xfId="0" applyFont="1"/>
    <xf numFmtId="0" fontId="9" fillId="0" borderId="0" xfId="0" applyFont="1" applyFill="1" applyBorder="1"/>
    <xf numFmtId="0" fontId="2" fillId="0" borderId="0" xfId="0" applyFont="1" applyBorder="1"/>
    <xf numFmtId="167" fontId="6" fillId="0" borderId="0" xfId="1" applyNumberFormat="1" applyFont="1" applyFill="1" applyBorder="1"/>
    <xf numFmtId="37" fontId="10" fillId="0" borderId="0" xfId="0" applyNumberFormat="1" applyFont="1" applyFill="1" applyBorder="1" applyProtection="1"/>
    <xf numFmtId="167" fontId="6" fillId="0" borderId="0" xfId="0" applyNumberFormat="1" applyFont="1" applyFill="1" applyBorder="1"/>
    <xf numFmtId="167" fontId="6" fillId="0" borderId="0" xfId="0" applyNumberFormat="1" applyFont="1"/>
    <xf numFmtId="167" fontId="6" fillId="0" borderId="0" xfId="0" applyNumberFormat="1" applyFont="1" applyBorder="1"/>
    <xf numFmtId="38" fontId="11" fillId="0" borderId="2" xfId="1" applyNumberFormat="1" applyFont="1" applyFill="1" applyBorder="1"/>
    <xf numFmtId="41" fontId="6" fillId="4" borderId="0" xfId="0" applyNumberFormat="1" applyFont="1" applyFill="1" applyAlignment="1" applyProtection="1">
      <alignment horizontal="left"/>
    </xf>
    <xf numFmtId="41" fontId="2" fillId="4" borderId="0" xfId="0" quotePrefix="1" applyNumberFormat="1" applyFont="1" applyFill="1" applyAlignment="1" applyProtection="1">
      <alignment horizontal="center"/>
    </xf>
    <xf numFmtId="167" fontId="2" fillId="0" borderId="0" xfId="0" applyNumberFormat="1" applyFont="1"/>
    <xf numFmtId="43" fontId="2" fillId="0" borderId="0" xfId="0" applyNumberFormat="1" applyFont="1" applyFill="1"/>
    <xf numFmtId="41" fontId="6" fillId="0" borderId="0" xfId="0" applyNumberFormat="1" applyFont="1" applyAlignment="1" applyProtection="1">
      <alignment horizontal="left"/>
    </xf>
    <xf numFmtId="43" fontId="6" fillId="0" borderId="0" xfId="1" applyFont="1" applyFill="1" applyProtection="1"/>
    <xf numFmtId="39" fontId="2" fillId="0" borderId="0" xfId="0" applyNumberFormat="1" applyFont="1"/>
    <xf numFmtId="43" fontId="2" fillId="0" borderId="0" xfId="1" quotePrefix="1" applyFont="1" applyFill="1" applyAlignment="1" applyProtection="1">
      <alignment horizontal="center"/>
    </xf>
    <xf numFmtId="165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Alignment="1">
      <alignment horizontal="right"/>
    </xf>
    <xf numFmtId="1" fontId="2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14" fontId="2" fillId="0" borderId="0" xfId="0" applyNumberFormat="1" applyFont="1" applyFill="1" applyAlignment="1" applyProtection="1">
      <alignment horizontal="right"/>
    </xf>
    <xf numFmtId="38" fontId="2" fillId="0" borderId="0" xfId="0" applyNumberFormat="1" applyFont="1"/>
    <xf numFmtId="164" fontId="2" fillId="0" borderId="0" xfId="0" applyNumberFormat="1" applyFont="1" applyAlignment="1" applyProtection="1">
      <alignment horizontal="right"/>
    </xf>
    <xf numFmtId="0" fontId="2" fillId="5" borderId="0" xfId="0" applyFont="1" applyFill="1"/>
    <xf numFmtId="39" fontId="2" fillId="5" borderId="0" xfId="0" applyNumberFormat="1" applyFont="1" applyFill="1" applyProtection="1"/>
    <xf numFmtId="43" fontId="2" fillId="5" borderId="0" xfId="1" applyFont="1" applyFill="1" applyProtection="1"/>
    <xf numFmtId="43" fontId="2" fillId="5" borderId="0" xfId="0" applyNumberFormat="1" applyFont="1" applyFill="1"/>
    <xf numFmtId="39" fontId="2" fillId="5" borderId="0" xfId="0" applyNumberFormat="1" applyFont="1" applyFill="1"/>
    <xf numFmtId="39" fontId="2" fillId="0" borderId="0" xfId="0" applyNumberFormat="1" applyFont="1" applyFill="1"/>
    <xf numFmtId="41" fontId="2" fillId="0" borderId="0" xfId="0" quotePrefix="1" applyNumberFormat="1" applyFont="1" applyFill="1" applyAlignment="1" applyProtection="1">
      <alignment horizontal="center"/>
    </xf>
    <xf numFmtId="1" fontId="2" fillId="5" borderId="0" xfId="0" applyNumberFormat="1" applyFont="1" applyFill="1" applyAlignment="1" applyProtection="1">
      <alignment horizontal="right"/>
    </xf>
    <xf numFmtId="43" fontId="2" fillId="5" borderId="0" xfId="1" applyFont="1" applyFill="1"/>
    <xf numFmtId="0" fontId="2" fillId="6" borderId="0" xfId="0" applyFont="1" applyFill="1"/>
    <xf numFmtId="38" fontId="11" fillId="0" borderId="0" xfId="1" applyNumberFormat="1" applyFont="1" applyFill="1" applyBorder="1"/>
    <xf numFmtId="0" fontId="9" fillId="0" borderId="0" xfId="0" applyFont="1" applyAlignment="1">
      <alignment horizontal="right"/>
    </xf>
    <xf numFmtId="0" fontId="2" fillId="0" borderId="0" xfId="0" applyFont="1" applyFill="1" applyAlignment="1">
      <alignment wrapText="1"/>
    </xf>
    <xf numFmtId="167" fontId="2" fillId="0" borderId="0" xfId="1" applyNumberFormat="1" applyFont="1" applyFill="1"/>
    <xf numFmtId="0" fontId="12" fillId="6" borderId="0" xfId="0" quotePrefix="1" applyFont="1" applyFill="1"/>
    <xf numFmtId="38" fontId="2" fillId="0" borderId="0" xfId="0" applyNumberFormat="1" applyFont="1" applyFill="1"/>
    <xf numFmtId="168" fontId="2" fillId="0" borderId="0" xfId="0" applyNumberFormat="1" applyFont="1"/>
    <xf numFmtId="0" fontId="5" fillId="0" borderId="0" xfId="0" applyFont="1" applyFill="1" applyAlignment="1">
      <alignment horizontal="center"/>
    </xf>
    <xf numFmtId="167" fontId="5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Fill="1"/>
    <xf numFmtId="1" fontId="12" fillId="0" borderId="0" xfId="0" applyNumberFormat="1" applyFont="1" applyFill="1" applyAlignment="1" applyProtection="1">
      <alignment horizontal="right"/>
    </xf>
    <xf numFmtId="43" fontId="12" fillId="0" borderId="0" xfId="1" applyFont="1" applyFill="1" applyProtection="1"/>
    <xf numFmtId="43" fontId="12" fillId="0" borderId="0" xfId="1" applyFont="1" applyFill="1"/>
    <xf numFmtId="39" fontId="12" fillId="0" borderId="0" xfId="0" applyNumberFormat="1" applyFont="1" applyFill="1" applyProtection="1"/>
    <xf numFmtId="43" fontId="12" fillId="0" borderId="0" xfId="0" applyNumberFormat="1" applyFont="1" applyFill="1"/>
    <xf numFmtId="39" fontId="12" fillId="0" borderId="0" xfId="0" applyNumberFormat="1" applyFont="1" applyFill="1"/>
    <xf numFmtId="0" fontId="12" fillId="0" borderId="0" xfId="0" applyFont="1" applyFill="1" applyAlignment="1">
      <alignment horizontal="right"/>
    </xf>
    <xf numFmtId="164" fontId="12" fillId="0" borderId="0" xfId="0" applyNumberFormat="1" applyFont="1" applyFill="1" applyProtection="1"/>
    <xf numFmtId="165" fontId="12" fillId="0" borderId="0" xfId="0" applyNumberFormat="1" applyFont="1" applyFill="1" applyAlignment="1" applyProtection="1">
      <alignment horizontal="right"/>
    </xf>
    <xf numFmtId="0" fontId="13" fillId="0" borderId="0" xfId="0" applyFont="1" applyFill="1"/>
    <xf numFmtId="14" fontId="10" fillId="0" borderId="0" xfId="0" applyNumberFormat="1" applyFont="1" applyFill="1" applyAlignment="1" applyProtection="1">
      <alignment horizontal="right"/>
    </xf>
    <xf numFmtId="43" fontId="2" fillId="0" borderId="0" xfId="1" applyFont="1" applyFill="1" applyAlignment="1" applyProtection="1">
      <alignment horizontal="left" indent="4"/>
    </xf>
    <xf numFmtId="0" fontId="6" fillId="0" borderId="0" xfId="0" applyFont="1" applyAlignment="1">
      <alignment horizontal="right"/>
    </xf>
    <xf numFmtId="0" fontId="6" fillId="0" borderId="0" xfId="0" applyFont="1"/>
    <xf numFmtId="43" fontId="6" fillId="0" borderId="0" xfId="1" applyFont="1" applyProtection="1"/>
    <xf numFmtId="39" fontId="6" fillId="0" borderId="0" xfId="0" applyNumberFormat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1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Alignment="1" applyProtection="1">
      <alignment horizontal="center"/>
    </xf>
    <xf numFmtId="43" fontId="6" fillId="0" borderId="0" xfId="1" applyFont="1" applyAlignment="1" applyProtection="1">
      <alignment horizontal="center"/>
    </xf>
    <xf numFmtId="0" fontId="6" fillId="0" borderId="0" xfId="0" applyFont="1" applyBorder="1" applyAlignment="1">
      <alignment horizontal="center"/>
    </xf>
    <xf numFmtId="43" fontId="6" fillId="0" borderId="0" xfId="1" applyFont="1" applyAlignment="1">
      <alignment horizontal="center"/>
    </xf>
    <xf numFmtId="0" fontId="10" fillId="0" borderId="0" xfId="0" applyFont="1" applyFill="1" applyAlignment="1">
      <alignment wrapText="1"/>
    </xf>
    <xf numFmtId="167" fontId="2" fillId="0" borderId="0" xfId="1" applyNumberFormat="1" applyFont="1" applyProtection="1"/>
    <xf numFmtId="38" fontId="10" fillId="0" borderId="0" xfId="1" applyNumberFormat="1" applyFont="1" applyFill="1" applyBorder="1" applyAlignment="1" applyProtection="1">
      <alignment horizontal="right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Fill="1"/>
    <xf numFmtId="43" fontId="2" fillId="0" borderId="0" xfId="2" applyFont="1" applyFill="1"/>
    <xf numFmtId="0" fontId="10" fillId="0" borderId="0" xfId="0" applyFont="1" applyFill="1"/>
    <xf numFmtId="0" fontId="15" fillId="0" borderId="0" xfId="0" applyFont="1" applyFill="1"/>
    <xf numFmtId="43" fontId="6" fillId="0" borderId="0" xfId="1" applyFont="1" applyAlignment="1">
      <alignment horizontal="right"/>
    </xf>
    <xf numFmtId="0" fontId="12" fillId="0" borderId="0" xfId="0" applyFont="1"/>
    <xf numFmtId="0" fontId="10" fillId="0" borderId="0" xfId="0" applyFont="1" applyFill="1" applyAlignment="1">
      <alignment horizontal="right"/>
    </xf>
    <xf numFmtId="167" fontId="2" fillId="0" borderId="0" xfId="1" applyNumberFormat="1" applyFont="1"/>
    <xf numFmtId="43" fontId="2" fillId="0" borderId="0" xfId="1" applyNumberFormat="1" applyFont="1"/>
    <xf numFmtId="167" fontId="2" fillId="0" borderId="0" xfId="2" applyNumberFormat="1" applyFont="1" applyFill="1"/>
    <xf numFmtId="167" fontId="2" fillId="0" borderId="0" xfId="1" applyNumberFormat="1" applyFont="1" applyFill="1" applyProtection="1"/>
    <xf numFmtId="167" fontId="10" fillId="0" borderId="0" xfId="1" applyNumberFormat="1" applyFont="1" applyBorder="1"/>
    <xf numFmtId="43" fontId="2" fillId="0" borderId="0" xfId="1" applyFont="1" applyBorder="1" applyProtection="1"/>
    <xf numFmtId="0" fontId="4" fillId="0" borderId="0" xfId="0" applyFont="1" applyAlignment="1">
      <alignment horizontal="left"/>
    </xf>
    <xf numFmtId="164" fontId="4" fillId="0" borderId="0" xfId="0" applyNumberFormat="1" applyFont="1" applyAlignment="1" applyProtection="1">
      <alignment horizontal="center"/>
    </xf>
    <xf numFmtId="0" fontId="2" fillId="0" borderId="0" xfId="0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39" fontId="4" fillId="0" borderId="0" xfId="0" applyNumberFormat="1" applyFont="1" applyAlignment="1">
      <alignment horizontal="center"/>
    </xf>
    <xf numFmtId="39" fontId="2" fillId="0" borderId="0" xfId="0" applyNumberFormat="1" applyFont="1" applyFill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right"/>
    </xf>
    <xf numFmtId="166" fontId="4" fillId="0" borderId="0" xfId="0" quotePrefix="1" applyNumberFormat="1" applyFont="1" applyAlignment="1">
      <alignment horizontal="left"/>
    </xf>
    <xf numFmtId="166" fontId="6" fillId="0" borderId="0" xfId="0" quotePrefix="1" applyNumberFormat="1" applyFont="1" applyAlignment="1">
      <alignment horizontal="left"/>
    </xf>
  </cellXfs>
  <cellStyles count="11">
    <cellStyle name="Comma" xfId="1" builtinId="3"/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3" xfId="9"/>
    <cellStyle name="Normal 3 2" xfId="10"/>
  </cellStyles>
  <dxfs count="0"/>
  <tableStyles count="0" defaultTableStyle="TableStyleMedium2" defaultPivotStyle="PivotStyleLight16"/>
  <colors>
    <mruColors>
      <color rgb="FFDA9694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BH637"/>
  <sheetViews>
    <sheetView tabSelected="1" defaultGridColor="0" colorId="22" zoomScale="70" zoomScaleNormal="70" workbookViewId="0">
      <pane ySplit="7" topLeftCell="A376" activePane="bottomLeft" state="frozen"/>
      <selection pane="bottomLeft" activeCell="BC400" sqref="BC400"/>
    </sheetView>
  </sheetViews>
  <sheetFormatPr defaultColWidth="9.77734375" defaultRowHeight="12.75" x14ac:dyDescent="0.2"/>
  <cols>
    <col min="1" max="1" width="9.5546875" style="14" customWidth="1"/>
    <col min="2" max="2" width="43.33203125" style="1" customWidth="1"/>
    <col min="3" max="3" width="11" style="2" bestFit="1" customWidth="1"/>
    <col min="4" max="4" width="12.21875" style="4" customWidth="1"/>
    <col min="5" max="5" width="11.77734375" style="1" hidden="1" customWidth="1"/>
    <col min="6" max="7" width="12.77734375" style="1" hidden="1" customWidth="1"/>
    <col min="8" max="8" width="10.77734375" style="1" hidden="1" customWidth="1"/>
    <col min="9" max="9" width="12.21875" style="1" hidden="1" customWidth="1"/>
    <col min="10" max="10" width="11.77734375" style="1" hidden="1" customWidth="1"/>
    <col min="11" max="11" width="12.77734375" style="1" hidden="1" customWidth="1"/>
    <col min="12" max="12" width="11.77734375" style="1" hidden="1" customWidth="1"/>
    <col min="13" max="13" width="12.77734375" style="1" hidden="1" customWidth="1"/>
    <col min="14" max="14" width="11.21875" style="1" hidden="1" customWidth="1"/>
    <col min="15" max="15" width="12.21875" style="1" hidden="1" customWidth="1"/>
    <col min="16" max="16" width="4.21875" style="1" hidden="1" customWidth="1"/>
    <col min="17" max="17" width="6.77734375" style="1" hidden="1" customWidth="1"/>
    <col min="18" max="18" width="0.109375" style="1" hidden="1" customWidth="1"/>
    <col min="19" max="19" width="10.21875" style="1" hidden="1" customWidth="1"/>
    <col min="20" max="20" width="12.33203125" style="1" hidden="1" customWidth="1"/>
    <col min="21" max="21" width="12.21875" style="1" hidden="1" customWidth="1"/>
    <col min="22" max="22" width="10.33203125" style="1" hidden="1" customWidth="1"/>
    <col min="23" max="23" width="9.33203125" style="1" hidden="1" customWidth="1"/>
    <col min="24" max="24" width="10.21875" style="1" hidden="1" customWidth="1"/>
    <col min="25" max="25" width="2.33203125" style="24" hidden="1" customWidth="1"/>
    <col min="26" max="26" width="9.77734375" style="5" hidden="1" customWidth="1"/>
    <col min="27" max="27" width="10.77734375" style="5" hidden="1" customWidth="1"/>
    <col min="28" max="28" width="2.21875" style="1" hidden="1" customWidth="1"/>
    <col min="29" max="29" width="11.21875" style="1" hidden="1" customWidth="1"/>
    <col min="30" max="30" width="10.77734375" style="1" hidden="1" customWidth="1"/>
    <col min="31" max="31" width="2.44140625" style="1" hidden="1" customWidth="1"/>
    <col min="32" max="32" width="9.77734375" style="1" hidden="1" customWidth="1"/>
    <col min="33" max="33" width="12" style="1" hidden="1" customWidth="1"/>
    <col min="34" max="34" width="7.33203125" style="1" hidden="1" customWidth="1"/>
    <col min="35" max="35" width="2.5546875" style="1" hidden="1" customWidth="1"/>
    <col min="36" max="36" width="10.5546875" style="1" hidden="1" customWidth="1"/>
    <col min="37" max="37" width="11.5546875" style="1" hidden="1" customWidth="1"/>
    <col min="38" max="38" width="10.77734375" style="1" hidden="1" customWidth="1"/>
    <col min="39" max="39" width="5.109375" style="1" hidden="1" customWidth="1"/>
    <col min="40" max="40" width="9.77734375" style="1" hidden="1" customWidth="1"/>
    <col min="41" max="41" width="12.6640625" style="1" hidden="1" customWidth="1"/>
    <col min="42" max="42" width="3.109375" style="1" hidden="1" customWidth="1"/>
    <col min="43" max="43" width="9.5546875" style="1" hidden="1" customWidth="1"/>
    <col min="44" max="44" width="12.6640625" style="1" hidden="1" customWidth="1"/>
    <col min="45" max="45" width="3.109375" style="1" hidden="1" customWidth="1"/>
    <col min="46" max="46" width="9.5546875" style="1" hidden="1" customWidth="1"/>
    <col min="47" max="47" width="12.6640625" style="1" hidden="1" customWidth="1"/>
    <col min="48" max="48" width="3.109375" style="1" hidden="1" customWidth="1"/>
    <col min="49" max="49" width="9.5546875" style="1" hidden="1" customWidth="1"/>
    <col min="50" max="50" width="12.6640625" style="1" hidden="1" customWidth="1"/>
    <col min="51" max="51" width="3.109375" style="1" hidden="1" customWidth="1"/>
    <col min="52" max="53" width="12.6640625" style="1" hidden="1" customWidth="1"/>
    <col min="54" max="54" width="3.109375" style="107" customWidth="1"/>
    <col min="55" max="55" width="15.109375" style="107" customWidth="1"/>
    <col min="56" max="56" width="12.6640625" style="107" customWidth="1"/>
    <col min="57" max="57" width="3.21875" style="107" customWidth="1"/>
    <col min="58" max="58" width="8.5546875" style="123" customWidth="1"/>
    <col min="59" max="59" width="10.88671875" style="124" customWidth="1"/>
    <col min="60" max="16384" width="9.77734375" style="1"/>
  </cols>
  <sheetData>
    <row r="1" spans="1:60" x14ac:dyDescent="0.2">
      <c r="A1" s="77" t="s">
        <v>0</v>
      </c>
      <c r="E1" s="3"/>
    </row>
    <row r="2" spans="1:60" x14ac:dyDescent="0.2">
      <c r="A2" s="121" t="s">
        <v>309</v>
      </c>
      <c r="E2" s="3"/>
    </row>
    <row r="3" spans="1:60" x14ac:dyDescent="0.2">
      <c r="A3" s="129"/>
      <c r="B3" s="130"/>
      <c r="E3" s="3"/>
      <c r="AU3" s="113" t="s">
        <v>284</v>
      </c>
    </row>
    <row r="4" spans="1:60" x14ac:dyDescent="0.2">
      <c r="E4" s="3"/>
    </row>
    <row r="5" spans="1:60" x14ac:dyDescent="0.2">
      <c r="E5" s="3"/>
      <c r="V5" s="1" t="s">
        <v>190</v>
      </c>
    </row>
    <row r="6" spans="1:60" s="92" customFormat="1" x14ac:dyDescent="0.2">
      <c r="A6" s="91"/>
      <c r="C6" s="122" t="s">
        <v>294</v>
      </c>
      <c r="D6" s="93"/>
      <c r="E6" s="94" t="s">
        <v>1</v>
      </c>
      <c r="F6" s="95">
        <v>1998</v>
      </c>
      <c r="G6" s="95">
        <v>1998</v>
      </c>
      <c r="H6" s="95">
        <v>1999</v>
      </c>
      <c r="I6" s="95">
        <v>1999</v>
      </c>
      <c r="J6" s="95">
        <v>2000</v>
      </c>
      <c r="K6" s="95">
        <v>2000</v>
      </c>
      <c r="L6" s="95">
        <v>2001</v>
      </c>
      <c r="M6" s="95">
        <v>2001</v>
      </c>
      <c r="N6" s="95">
        <v>2002</v>
      </c>
      <c r="O6" s="95">
        <v>2002</v>
      </c>
      <c r="P6" s="95">
        <v>2003</v>
      </c>
      <c r="Q6" s="95">
        <v>2003</v>
      </c>
      <c r="R6" s="95">
        <v>2004</v>
      </c>
      <c r="S6" s="95">
        <v>2004</v>
      </c>
      <c r="T6" s="95">
        <v>2005</v>
      </c>
      <c r="U6" s="95">
        <v>2005</v>
      </c>
      <c r="V6" s="77" t="s">
        <v>191</v>
      </c>
      <c r="W6" s="95">
        <v>2006</v>
      </c>
      <c r="X6" s="95">
        <v>2006</v>
      </c>
      <c r="Y6" s="96"/>
      <c r="Z6" s="97">
        <v>2007</v>
      </c>
      <c r="AA6" s="97">
        <v>2007</v>
      </c>
      <c r="AC6" s="95">
        <v>2008</v>
      </c>
      <c r="AD6" s="95">
        <v>2008</v>
      </c>
      <c r="AF6" s="95">
        <v>2009</v>
      </c>
      <c r="AG6" s="95">
        <v>2009</v>
      </c>
      <c r="AH6" s="95"/>
      <c r="AJ6" s="95">
        <v>2010</v>
      </c>
      <c r="AK6" s="95">
        <v>2010</v>
      </c>
      <c r="AN6" s="95">
        <v>2011</v>
      </c>
      <c r="AO6" s="95">
        <v>2011</v>
      </c>
      <c r="AQ6" s="98">
        <v>2012</v>
      </c>
      <c r="AR6" s="98">
        <v>2012</v>
      </c>
      <c r="AT6" s="98">
        <v>2013</v>
      </c>
      <c r="AU6" s="98">
        <v>2013</v>
      </c>
      <c r="AW6" s="98">
        <v>2014</v>
      </c>
      <c r="AX6" s="98">
        <v>2014</v>
      </c>
      <c r="AZ6" s="98">
        <v>2015</v>
      </c>
      <c r="BA6" s="98">
        <v>2015</v>
      </c>
      <c r="BC6" s="98">
        <v>2016</v>
      </c>
      <c r="BD6" s="98">
        <v>2016</v>
      </c>
      <c r="BE6" s="98"/>
      <c r="BF6" s="127" t="s">
        <v>295</v>
      </c>
      <c r="BG6" s="125" t="s">
        <v>295</v>
      </c>
    </row>
    <row r="7" spans="1:60" s="92" customFormat="1" x14ac:dyDescent="0.2">
      <c r="A7" s="91" t="s">
        <v>2</v>
      </c>
      <c r="B7" s="92" t="s">
        <v>3</v>
      </c>
      <c r="C7" s="99" t="s">
        <v>4</v>
      </c>
      <c r="D7" s="100" t="s">
        <v>5</v>
      </c>
      <c r="E7" s="94" t="s">
        <v>6</v>
      </c>
      <c r="F7" s="95" t="s">
        <v>7</v>
      </c>
      <c r="G7" s="95" t="s">
        <v>6</v>
      </c>
      <c r="H7" s="95" t="s">
        <v>7</v>
      </c>
      <c r="I7" s="95" t="s">
        <v>6</v>
      </c>
      <c r="J7" s="95" t="s">
        <v>7</v>
      </c>
      <c r="K7" s="95" t="s">
        <v>6</v>
      </c>
      <c r="L7" s="95" t="s">
        <v>7</v>
      </c>
      <c r="M7" s="95" t="s">
        <v>6</v>
      </c>
      <c r="N7" s="95" t="s">
        <v>7</v>
      </c>
      <c r="O7" s="95" t="s">
        <v>6</v>
      </c>
      <c r="P7" s="95" t="s">
        <v>7</v>
      </c>
      <c r="Q7" s="95" t="s">
        <v>6</v>
      </c>
      <c r="R7" s="95" t="s">
        <v>7</v>
      </c>
      <c r="S7" s="95" t="s">
        <v>6</v>
      </c>
      <c r="T7" s="95" t="s">
        <v>7</v>
      </c>
      <c r="U7" s="95" t="s">
        <v>6</v>
      </c>
      <c r="V7" s="101"/>
      <c r="W7" s="95" t="s">
        <v>7</v>
      </c>
      <c r="X7" s="95" t="s">
        <v>6</v>
      </c>
      <c r="Y7" s="96"/>
      <c r="Z7" s="102" t="s">
        <v>7</v>
      </c>
      <c r="AA7" s="102" t="s">
        <v>193</v>
      </c>
      <c r="AC7" s="95" t="s">
        <v>7</v>
      </c>
      <c r="AD7" s="95" t="s">
        <v>193</v>
      </c>
      <c r="AF7" s="95" t="s">
        <v>7</v>
      </c>
      <c r="AG7" s="95" t="s">
        <v>193</v>
      </c>
      <c r="AH7" s="95"/>
      <c r="AJ7" s="95" t="s">
        <v>7</v>
      </c>
      <c r="AK7" s="95" t="s">
        <v>193</v>
      </c>
      <c r="AN7" s="95" t="s">
        <v>7</v>
      </c>
      <c r="AO7" s="95" t="s">
        <v>193</v>
      </c>
      <c r="AQ7" s="98" t="s">
        <v>7</v>
      </c>
      <c r="AR7" s="98" t="s">
        <v>193</v>
      </c>
      <c r="AT7" s="98" t="s">
        <v>7</v>
      </c>
      <c r="AU7" s="98" t="s">
        <v>193</v>
      </c>
      <c r="AW7" s="98" t="s">
        <v>7</v>
      </c>
      <c r="AX7" s="98" t="s">
        <v>193</v>
      </c>
      <c r="AZ7" s="98" t="s">
        <v>7</v>
      </c>
      <c r="BA7" s="98" t="s">
        <v>193</v>
      </c>
      <c r="BC7" s="98" t="s">
        <v>7</v>
      </c>
      <c r="BD7" s="98" t="s">
        <v>193</v>
      </c>
      <c r="BE7" s="98"/>
      <c r="BF7" s="127" t="s">
        <v>4</v>
      </c>
      <c r="BG7" s="125" t="s">
        <v>296</v>
      </c>
      <c r="BH7" s="7" t="s">
        <v>297</v>
      </c>
    </row>
    <row r="8" spans="1:60" x14ac:dyDescent="0.2">
      <c r="A8" s="51">
        <v>35246</v>
      </c>
      <c r="B8" s="11" t="s">
        <v>10</v>
      </c>
      <c r="C8" s="23">
        <v>33</v>
      </c>
      <c r="D8" s="12">
        <v>595.29999999999995</v>
      </c>
      <c r="E8" s="22">
        <v>20.84</v>
      </c>
      <c r="F8" s="22">
        <f>IF(E8+($D8/$C8)&gt;$D8,($D8-E8),$D8/$C8)</f>
        <v>18.039393939393939</v>
      </c>
      <c r="G8" s="22">
        <f>E8+F8</f>
        <v>38.879393939393935</v>
      </c>
      <c r="H8" s="22">
        <f>IF(G8+($D8/$C8)&gt;$D8,($D8-G8),$D8/$C8)</f>
        <v>18.039393939393939</v>
      </c>
      <c r="I8" s="22">
        <f>G8+H8</f>
        <v>56.918787878787874</v>
      </c>
      <c r="J8" s="22">
        <f>IF(I8+($D8/$C8)&gt;$D8,($D8-I8),$D8/$C8)</f>
        <v>18.039393939393939</v>
      </c>
      <c r="K8" s="22">
        <f>I8+J8</f>
        <v>74.958181818181814</v>
      </c>
      <c r="L8" s="22">
        <f>IF(K8+($D8/$C8)&gt;$D8,($D8-K8),$D8/$C8)</f>
        <v>18.039393939393939</v>
      </c>
      <c r="M8" s="22">
        <f>K8+L8</f>
        <v>92.99757575757576</v>
      </c>
      <c r="N8" s="22">
        <f>IF(M8+($D8/$C8)&gt;$D8,($D8-M8),$D8/$C8)</f>
        <v>18.039393939393939</v>
      </c>
      <c r="O8" s="22">
        <f>M8+N8</f>
        <v>111.03696969696969</v>
      </c>
      <c r="P8" s="22">
        <f>IF(O8+($D8/$C8)&gt;$D8,($D8-O8),$D8/$C8)</f>
        <v>18.039393939393939</v>
      </c>
      <c r="Q8" s="22">
        <f>O8+P8</f>
        <v>129.07636363636362</v>
      </c>
      <c r="R8" s="22">
        <f>IF(Q8+($D8/$C8)&gt;$D8,($D8-Q8),$D8/$C8)</f>
        <v>18.039393939393939</v>
      </c>
      <c r="S8" s="22">
        <f>Q8+R8</f>
        <v>147.11575757575756</v>
      </c>
      <c r="T8" s="22">
        <f>IF(S8+($D8/$C8)&gt;$D8,($D8-S8),$D8/$C8)</f>
        <v>18.039393939393939</v>
      </c>
      <c r="U8" s="22">
        <f>S8+T8</f>
        <v>165.15515151515149</v>
      </c>
      <c r="V8" s="22">
        <f>D8-U8</f>
        <v>430.14484848484847</v>
      </c>
      <c r="W8" s="22"/>
      <c r="X8" s="22"/>
      <c r="Y8" s="25"/>
      <c r="AC8" s="4"/>
      <c r="AD8" s="9"/>
      <c r="AF8" s="4"/>
      <c r="AG8" s="9"/>
      <c r="AH8" s="9"/>
      <c r="AJ8" s="4"/>
      <c r="AK8" s="9">
        <f t="shared" ref="AK8:AK66" si="0">AG8+AJ8</f>
        <v>0</v>
      </c>
      <c r="AL8" s="49"/>
      <c r="BC8" s="5"/>
      <c r="BF8" s="123" t="s">
        <v>293</v>
      </c>
      <c r="BG8" s="124" t="s">
        <v>293</v>
      </c>
    </row>
    <row r="9" spans="1:60" x14ac:dyDescent="0.2">
      <c r="A9" s="51"/>
      <c r="B9" s="11"/>
      <c r="C9" s="23"/>
      <c r="D9" s="12">
        <f>-D8</f>
        <v>-595.29999999999995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5"/>
      <c r="AC9" s="4"/>
      <c r="AD9" s="9"/>
      <c r="AF9" s="4"/>
      <c r="AG9" s="9"/>
      <c r="AH9" s="9"/>
      <c r="AJ9" s="4"/>
      <c r="AK9" s="9">
        <f t="shared" si="0"/>
        <v>0</v>
      </c>
      <c r="AL9" s="49"/>
      <c r="BC9" s="5"/>
      <c r="BF9" s="123" t="s">
        <v>293</v>
      </c>
      <c r="BG9" s="124" t="s">
        <v>293</v>
      </c>
    </row>
    <row r="10" spans="1:60" x14ac:dyDescent="0.2">
      <c r="A10" s="51">
        <v>35611</v>
      </c>
      <c r="B10" s="11" t="s">
        <v>16</v>
      </c>
      <c r="C10" s="23">
        <v>33</v>
      </c>
      <c r="D10" s="12">
        <v>8644.34</v>
      </c>
      <c r="E10" s="22"/>
      <c r="F10" s="22">
        <f>IF(E10+($D10/$C10)&gt;$D10,($D10-E10),$D10/$C10)</f>
        <v>261.94969696969696</v>
      </c>
      <c r="G10" s="22">
        <f>E10+F10</f>
        <v>261.94969696969696</v>
      </c>
      <c r="H10" s="22">
        <f>IF(G10+($D10/$C10)&gt;$D10,($D10-G10),$D10/$C10)</f>
        <v>261.94969696969696</v>
      </c>
      <c r="I10" s="22">
        <f>G10+H10</f>
        <v>523.89939393939392</v>
      </c>
      <c r="J10" s="22">
        <f>IF(I10+($D10/$C10)&gt;$D10,($D10-I10),$D10/$C10)</f>
        <v>261.94969696969696</v>
      </c>
      <c r="K10" s="22">
        <f>I10+J10</f>
        <v>785.84909090909082</v>
      </c>
      <c r="L10" s="22">
        <f>IF(K10+($D10/$C10)&gt;$D10,($D10-K10),$D10/$C10)</f>
        <v>261.94969696969696</v>
      </c>
      <c r="M10" s="22">
        <f>K10+L10</f>
        <v>1047.7987878787878</v>
      </c>
      <c r="N10" s="22">
        <f>IF(M10+($D10/$C10)&gt;$D10,($D10-M10),$D10/$C10)</f>
        <v>261.94969696969696</v>
      </c>
      <c r="O10" s="22">
        <f>M10+N10</f>
        <v>1309.7484848484848</v>
      </c>
      <c r="P10" s="22">
        <f>IF(O10+($D10/$C10)&gt;$D10,($D10-O10),$D10/$C10)</f>
        <v>261.94969696969696</v>
      </c>
      <c r="Q10" s="22">
        <f>O10+P10</f>
        <v>1571.6981818181819</v>
      </c>
      <c r="R10" s="22">
        <f>IF(Q10+($D10/$C10)&gt;$D10,($D10-Q10),$D10/$C10)</f>
        <v>261.94969696969696</v>
      </c>
      <c r="S10" s="22">
        <f>Q10+R10</f>
        <v>1833.6478787878789</v>
      </c>
      <c r="T10" s="22">
        <f>IF(S10+($D10/$C10)&gt;$D10,($D10-S10),$D10/$C10)</f>
        <v>261.94969696969696</v>
      </c>
      <c r="U10" s="22">
        <f>S10+T10</f>
        <v>2095.5975757575757</v>
      </c>
      <c r="V10" s="22">
        <f>D10-U10</f>
        <v>6548.742424242424</v>
      </c>
      <c r="W10" s="22"/>
      <c r="X10" s="22"/>
      <c r="Y10" s="25"/>
      <c r="AC10" s="4"/>
      <c r="AD10" s="9"/>
      <c r="AF10" s="4">
        <f>IF(AD10+($D10/$C10)&gt;$D10,($D10-AD10),$D10/$C10)</f>
        <v>261.94969696969696</v>
      </c>
      <c r="AG10" s="9">
        <f>AD10+AF10</f>
        <v>261.94969696969696</v>
      </c>
      <c r="AH10" s="9"/>
      <c r="AJ10" s="4">
        <f>IF(AG10+($D10/$C10)&gt;$D10,($D10-AG10),$D10/$C10)</f>
        <v>261.94969696969696</v>
      </c>
      <c r="AK10" s="9">
        <f>AG10+AJ10</f>
        <v>523.89939393939392</v>
      </c>
      <c r="AL10" s="49">
        <f>+AK10-D10</f>
        <v>-8120.4406060606061</v>
      </c>
      <c r="AO10" s="9">
        <f>+AK10+AN10</f>
        <v>523.89939393939392</v>
      </c>
      <c r="AR10" s="9">
        <f>+AO10+AQ10</f>
        <v>523.89939393939392</v>
      </c>
      <c r="AU10" s="9">
        <f>+AR10+AT10</f>
        <v>523.89939393939392</v>
      </c>
      <c r="AX10" s="9">
        <f>+AU10+AW10</f>
        <v>523.89939393939392</v>
      </c>
      <c r="BA10" s="9">
        <f>AX10+AZ10</f>
        <v>523.89939393939392</v>
      </c>
      <c r="BC10" s="5">
        <f>AZ10</f>
        <v>0</v>
      </c>
      <c r="BD10" s="9">
        <f>BA10+BC10</f>
        <v>523.89939393939392</v>
      </c>
      <c r="BE10" s="9"/>
      <c r="BF10" s="123" t="s">
        <v>293</v>
      </c>
      <c r="BG10" s="124" t="s">
        <v>293</v>
      </c>
    </row>
    <row r="11" spans="1:60" x14ac:dyDescent="0.2">
      <c r="A11" s="51"/>
      <c r="B11" s="11"/>
      <c r="C11" s="23"/>
      <c r="D11" s="12">
        <f>-D10</f>
        <v>-8644.34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5"/>
      <c r="AC11" s="4"/>
      <c r="AD11" s="9"/>
      <c r="AF11" s="4"/>
      <c r="AG11" s="9"/>
      <c r="AH11" s="9"/>
      <c r="AJ11" s="4"/>
      <c r="AK11" s="9">
        <f t="shared" si="0"/>
        <v>0</v>
      </c>
      <c r="AL11" s="49"/>
      <c r="AO11" s="9">
        <f t="shared" ref="AO11:AO58" si="1">+AK11+AN11</f>
        <v>0</v>
      </c>
      <c r="AR11" s="9">
        <f t="shared" ref="AR11:AR69" si="2">+AO11+AQ11</f>
        <v>0</v>
      </c>
      <c r="AU11" s="9">
        <f t="shared" ref="AU11:AU69" si="3">+AR11+AT11</f>
        <v>0</v>
      </c>
      <c r="AX11" s="9">
        <f t="shared" ref="AX11:AX75" si="4">+AU11+AW11</f>
        <v>0</v>
      </c>
      <c r="BA11" s="9">
        <f t="shared" ref="BA11:BA75" si="5">AX11+AZ11</f>
        <v>0</v>
      </c>
      <c r="BC11" s="5">
        <f t="shared" ref="BC11:BC58" si="6">AZ11</f>
        <v>0</v>
      </c>
      <c r="BD11" s="9">
        <f t="shared" ref="BD11:BD58" si="7">BA11+BC11</f>
        <v>0</v>
      </c>
      <c r="BE11" s="9"/>
      <c r="BF11" s="123" t="s">
        <v>293</v>
      </c>
      <c r="BG11" s="124" t="s">
        <v>293</v>
      </c>
    </row>
    <row r="12" spans="1:60" x14ac:dyDescent="0.2">
      <c r="A12" s="51">
        <v>33755</v>
      </c>
      <c r="B12" s="11" t="s">
        <v>34</v>
      </c>
      <c r="C12" s="23">
        <v>10</v>
      </c>
      <c r="D12" s="12">
        <v>1414.92</v>
      </c>
      <c r="E12" s="22">
        <v>731.03</v>
      </c>
      <c r="F12" s="22">
        <f>IF(E12+($D12/$C12)&gt;$D12,($D12-E12),$D12/$C12)</f>
        <v>141.49200000000002</v>
      </c>
      <c r="G12" s="22">
        <f>E12+F12</f>
        <v>872.52199999999993</v>
      </c>
      <c r="H12" s="22">
        <f>IF(G12+($D12/$C12)&gt;$D12,($D12-G12),$D12/$C12)</f>
        <v>141.49200000000002</v>
      </c>
      <c r="I12" s="22">
        <f>G12+H12</f>
        <v>1014.0139999999999</v>
      </c>
      <c r="J12" s="22">
        <f>IF(I12+($D12/$C12)&gt;$D12,($D12-I12),$D12/$C12)</f>
        <v>141.49200000000002</v>
      </c>
      <c r="K12" s="22">
        <f>I12+J12</f>
        <v>1155.5059999999999</v>
      </c>
      <c r="L12" s="22">
        <f>IF(K12+($D12/$C12)&gt;$D12,($D12-K12),$D12/$C12)</f>
        <v>141.49200000000002</v>
      </c>
      <c r="M12" s="22">
        <f>K12+L12</f>
        <v>1296.9979999999998</v>
      </c>
      <c r="N12" s="22">
        <f>IF(M12+($D12/$C12)&gt;$D12,($D12-M12),$D12/$C12)</f>
        <v>117.92200000000025</v>
      </c>
      <c r="O12" s="22">
        <f>M12+N12</f>
        <v>1414.92</v>
      </c>
      <c r="P12" s="22">
        <f>IF(O12+($D12/$C12)&gt;$D12,($D12-O12),$D12/$C12)</f>
        <v>0</v>
      </c>
      <c r="Q12" s="22">
        <f>O12+P12</f>
        <v>1414.92</v>
      </c>
      <c r="R12" s="22">
        <f>IF(Q12+($D12/$C12)&gt;$D12,($D12-Q12),$D12/$C12)</f>
        <v>0</v>
      </c>
      <c r="S12" s="22">
        <f>Q12+R12</f>
        <v>1414.92</v>
      </c>
      <c r="T12" s="22">
        <f>IF(S12+($D12/$C12)&gt;$D12,($D12-S12),$D12/$C12)</f>
        <v>0</v>
      </c>
      <c r="U12" s="22">
        <f>S12+T12</f>
        <v>1414.92</v>
      </c>
      <c r="V12" s="22"/>
      <c r="W12" s="22">
        <f>IF(U12+($D12/$C12)&gt;$D12,($D12-U12),$D12/$C12)</f>
        <v>0</v>
      </c>
      <c r="X12" s="22">
        <f>U12+W12</f>
        <v>1414.92</v>
      </c>
      <c r="Y12" s="25"/>
      <c r="Z12" s="4">
        <f>IF(X12+($D12/$C12)&gt;$D12,($D12-X12),$D12/$C12)</f>
        <v>0</v>
      </c>
      <c r="AA12" s="4">
        <f>X12+Z12</f>
        <v>1414.92</v>
      </c>
      <c r="AC12" s="4">
        <f>IF(AA12+($D12/$C12)&gt;$D12,($D12-AA12),$D12/$C12)</f>
        <v>0</v>
      </c>
      <c r="AD12" s="9">
        <f>AA12+AC12</f>
        <v>1414.92</v>
      </c>
      <c r="AF12" s="4">
        <f>IF(AD12+($D12/$C12)&gt;$D12,($D12-AD12),$D12/$C12)</f>
        <v>0</v>
      </c>
      <c r="AG12" s="9">
        <f>AD12+AF12</f>
        <v>1414.92</v>
      </c>
      <c r="AH12" s="9"/>
      <c r="AJ12" s="4">
        <f>IF(AG12+($D12/$C12)&gt;$D12,($D12-AG12),$D12/$C12)</f>
        <v>0</v>
      </c>
      <c r="AK12" s="9">
        <f t="shared" si="0"/>
        <v>1414.92</v>
      </c>
      <c r="AL12" s="49">
        <f>+AK12-D12</f>
        <v>0</v>
      </c>
      <c r="AO12" s="9">
        <f t="shared" si="1"/>
        <v>1414.92</v>
      </c>
      <c r="AR12" s="9">
        <f t="shared" si="2"/>
        <v>1414.92</v>
      </c>
      <c r="AU12" s="9">
        <f t="shared" si="3"/>
        <v>1414.92</v>
      </c>
      <c r="AX12" s="9">
        <f t="shared" si="4"/>
        <v>1414.92</v>
      </c>
      <c r="BA12" s="9">
        <f t="shared" si="5"/>
        <v>1414.92</v>
      </c>
      <c r="BC12" s="5">
        <f t="shared" si="6"/>
        <v>0</v>
      </c>
      <c r="BD12" s="9">
        <f t="shared" si="7"/>
        <v>1414.92</v>
      </c>
      <c r="BE12" s="9"/>
      <c r="BF12" s="123" t="s">
        <v>293</v>
      </c>
      <c r="BG12" s="124" t="s">
        <v>293</v>
      </c>
    </row>
    <row r="13" spans="1:60" x14ac:dyDescent="0.2">
      <c r="B13" s="51" t="s">
        <v>189</v>
      </c>
      <c r="C13" s="23"/>
      <c r="D13" s="12">
        <v>-1414.92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>
        <v>-1414.92</v>
      </c>
      <c r="Y13" s="25"/>
      <c r="AA13" s="5">
        <f>-AA12</f>
        <v>-1414.92</v>
      </c>
      <c r="AC13" s="4"/>
      <c r="AD13" s="9">
        <f>AA13+AC13</f>
        <v>-1414.92</v>
      </c>
      <c r="AF13" s="4"/>
      <c r="AG13" s="9">
        <f>AD13+AF13</f>
        <v>-1414.92</v>
      </c>
      <c r="AH13" s="9"/>
      <c r="AJ13" s="4">
        <v>0</v>
      </c>
      <c r="AK13" s="9">
        <f t="shared" si="0"/>
        <v>-1414.92</v>
      </c>
      <c r="AL13" s="49">
        <f>+AK13-D13</f>
        <v>0</v>
      </c>
      <c r="AO13" s="9">
        <f t="shared" si="1"/>
        <v>-1414.92</v>
      </c>
      <c r="AR13" s="9">
        <f t="shared" si="2"/>
        <v>-1414.92</v>
      </c>
      <c r="AU13" s="9">
        <f t="shared" si="3"/>
        <v>-1414.92</v>
      </c>
      <c r="AX13" s="9">
        <f t="shared" si="4"/>
        <v>-1414.92</v>
      </c>
      <c r="BA13" s="9">
        <f t="shared" si="5"/>
        <v>-1414.92</v>
      </c>
      <c r="BC13" s="5">
        <f t="shared" si="6"/>
        <v>0</v>
      </c>
      <c r="BD13" s="9">
        <f t="shared" si="7"/>
        <v>-1414.92</v>
      </c>
      <c r="BE13" s="9"/>
      <c r="BF13" s="123" t="s">
        <v>293</v>
      </c>
      <c r="BG13" s="124" t="s">
        <v>293</v>
      </c>
    </row>
    <row r="14" spans="1:60" x14ac:dyDescent="0.2">
      <c r="A14" s="51">
        <v>32689</v>
      </c>
      <c r="B14" s="11" t="s">
        <v>36</v>
      </c>
      <c r="C14" s="23">
        <v>33.5</v>
      </c>
      <c r="D14" s="12">
        <v>7855.84</v>
      </c>
      <c r="E14" s="22">
        <v>2062.13</v>
      </c>
      <c r="F14" s="22">
        <f>IF(E14+($D14/$C14)&gt;$D14,($D14-E14),$D14/$C14)</f>
        <v>234.50268656716418</v>
      </c>
      <c r="G14" s="22">
        <f>E14+F14</f>
        <v>2296.6326865671645</v>
      </c>
      <c r="H14" s="22">
        <f>IF(G14+($D14/$C14)&gt;$D14,($D14-G14),$D14/$C14)</f>
        <v>234.50268656716418</v>
      </c>
      <c r="I14" s="22">
        <f>G14+H14</f>
        <v>2531.1353731343288</v>
      </c>
      <c r="J14" s="22">
        <f>IF(I14+($D14/$C14)&gt;$D14,($D14-I14),$D14/$C14)</f>
        <v>234.50268656716418</v>
      </c>
      <c r="K14" s="22">
        <f>I14+J14</f>
        <v>2765.6380597014931</v>
      </c>
      <c r="L14" s="22">
        <f>IF(K14+($D14/$C14)&gt;$D14,($D14-K14),$D14/$C14)</f>
        <v>234.50268656716418</v>
      </c>
      <c r="M14" s="22">
        <f>K14+L14</f>
        <v>3000.1407462686575</v>
      </c>
      <c r="N14" s="22">
        <f>IF(M14+($D14/$C14)&gt;$D14,($D14-M14),$D14/$C14)</f>
        <v>234.50268656716418</v>
      </c>
      <c r="O14" s="22">
        <f>M14+N14</f>
        <v>3234.6434328358218</v>
      </c>
      <c r="P14" s="22">
        <f>IF(O14+($D14/$C14)&gt;$D14,($D14-O14),$D14/$C14)</f>
        <v>234.50268656716418</v>
      </c>
      <c r="Q14" s="22">
        <f>O14+P14</f>
        <v>3469.1461194029862</v>
      </c>
      <c r="R14" s="22">
        <f>IF(Q14+($D14/$C14)&gt;$D14,($D14-Q14),$D14/$C14)</f>
        <v>234.50268656716418</v>
      </c>
      <c r="S14" s="22">
        <f>Q14+R14</f>
        <v>3703.6488059701505</v>
      </c>
      <c r="T14" s="22">
        <f>IF(S14+($D14/$C14)&gt;$D14,($D14-S14),$D14/$C14)</f>
        <v>234.50268656716418</v>
      </c>
      <c r="U14" s="22">
        <f>S14+T14</f>
        <v>3938.1514925373149</v>
      </c>
      <c r="V14" s="22">
        <f>D14-U14</f>
        <v>3917.6885074626853</v>
      </c>
      <c r="W14" s="22"/>
      <c r="X14" s="22"/>
      <c r="Y14" s="25"/>
      <c r="AC14" s="4"/>
      <c r="AD14" s="9"/>
      <c r="AF14" s="4">
        <f>IF(AD14+($D14/$C14)&gt;$D14,($D14-AD14),$D14/$C14)</f>
        <v>234.50268656716418</v>
      </c>
      <c r="AG14" s="9">
        <f>AD14+AF14</f>
        <v>234.50268656716418</v>
      </c>
      <c r="AH14" s="9"/>
      <c r="AJ14" s="4">
        <v>0</v>
      </c>
      <c r="AK14" s="9">
        <f t="shared" si="0"/>
        <v>234.50268656716418</v>
      </c>
      <c r="AL14" s="49">
        <f>+AK14-D14</f>
        <v>-7621.3373134328358</v>
      </c>
      <c r="AO14" s="9">
        <f t="shared" si="1"/>
        <v>234.50268656716418</v>
      </c>
      <c r="AR14" s="9">
        <f t="shared" si="2"/>
        <v>234.50268656716418</v>
      </c>
      <c r="AU14" s="9">
        <f t="shared" si="3"/>
        <v>234.50268656716418</v>
      </c>
      <c r="AX14" s="9">
        <f t="shared" si="4"/>
        <v>234.50268656716418</v>
      </c>
      <c r="BA14" s="9">
        <f t="shared" si="5"/>
        <v>234.50268656716418</v>
      </c>
      <c r="BC14" s="5">
        <f t="shared" si="6"/>
        <v>0</v>
      </c>
      <c r="BD14" s="9">
        <f t="shared" si="7"/>
        <v>234.50268656716418</v>
      </c>
      <c r="BE14" s="9"/>
      <c r="BF14" s="123" t="s">
        <v>293</v>
      </c>
      <c r="BG14" s="124" t="s">
        <v>293</v>
      </c>
    </row>
    <row r="15" spans="1:60" x14ac:dyDescent="0.2">
      <c r="A15" s="51"/>
      <c r="B15" s="11"/>
      <c r="C15" s="23"/>
      <c r="D15" s="12">
        <f>-D14</f>
        <v>-7855.84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5"/>
      <c r="AC15" s="4"/>
      <c r="AD15" s="9"/>
      <c r="AF15" s="4"/>
      <c r="AG15" s="9"/>
      <c r="AH15" s="9"/>
      <c r="AJ15" s="4"/>
      <c r="AK15" s="9">
        <f t="shared" si="0"/>
        <v>0</v>
      </c>
      <c r="AL15" s="49"/>
      <c r="AO15" s="9">
        <f t="shared" si="1"/>
        <v>0</v>
      </c>
      <c r="AR15" s="9">
        <f t="shared" si="2"/>
        <v>0</v>
      </c>
      <c r="AU15" s="9">
        <f t="shared" si="3"/>
        <v>0</v>
      </c>
      <c r="AX15" s="9">
        <f t="shared" si="4"/>
        <v>0</v>
      </c>
      <c r="BA15" s="9">
        <f t="shared" si="5"/>
        <v>0</v>
      </c>
      <c r="BC15" s="5">
        <f t="shared" si="6"/>
        <v>0</v>
      </c>
      <c r="BD15" s="9">
        <f t="shared" si="7"/>
        <v>0</v>
      </c>
      <c r="BE15" s="9"/>
      <c r="BF15" s="123" t="s">
        <v>293</v>
      </c>
      <c r="BG15" s="124" t="s">
        <v>293</v>
      </c>
    </row>
    <row r="16" spans="1:60" x14ac:dyDescent="0.2">
      <c r="A16" s="51">
        <v>33054</v>
      </c>
      <c r="B16" s="11" t="s">
        <v>36</v>
      </c>
      <c r="C16" s="23">
        <v>33.5</v>
      </c>
      <c r="D16" s="12">
        <v>3810.39</v>
      </c>
      <c r="E16" s="22">
        <v>866.84</v>
      </c>
      <c r="F16" s="22">
        <f>IF(E16+($D16/$C16)&gt;$D16,($D16-E16),$D16/$C16)</f>
        <v>113.74298507462686</v>
      </c>
      <c r="G16" s="22">
        <f>E16+F16</f>
        <v>980.58298507462689</v>
      </c>
      <c r="H16" s="22">
        <f>IF(G16+($D16/$C16)&gt;$D16,($D16-G16),$D16/$C16)</f>
        <v>113.74298507462686</v>
      </c>
      <c r="I16" s="22">
        <f>G16+H16</f>
        <v>1094.3259701492539</v>
      </c>
      <c r="J16" s="22">
        <f>IF(I16+($D16/$C16)&gt;$D16,($D16-I16),$D16/$C16)</f>
        <v>113.74298507462686</v>
      </c>
      <c r="K16" s="22">
        <f>I16+J16</f>
        <v>1208.0689552238807</v>
      </c>
      <c r="L16" s="22">
        <f>IF(K16+($D16/$C16)&gt;$D16,($D16-K16),$D16/$C16)</f>
        <v>113.74298507462686</v>
      </c>
      <c r="M16" s="22">
        <f>K16+L16</f>
        <v>1321.8119402985076</v>
      </c>
      <c r="N16" s="22">
        <f>IF(M16+($D16/$C16)&gt;$D16,($D16-M16),$D16/$C16)</f>
        <v>113.74298507462686</v>
      </c>
      <c r="O16" s="22">
        <f>M16+N16</f>
        <v>1435.5549253731344</v>
      </c>
      <c r="P16" s="22">
        <f>IF(O16+($D16/$C16)&gt;$D16,($D16-O16),$D16/$C16)</f>
        <v>113.74298507462686</v>
      </c>
      <c r="Q16" s="22">
        <f>O16+P16</f>
        <v>1549.2979104477613</v>
      </c>
      <c r="R16" s="22">
        <f>IF(Q16+($D16/$C16)&gt;$D16,($D16-Q16),$D16/$C16)</f>
        <v>113.74298507462686</v>
      </c>
      <c r="S16" s="22">
        <f>Q16+R16</f>
        <v>1663.0408955223882</v>
      </c>
      <c r="T16" s="22">
        <f>IF(S16+($D16/$C16)&gt;$D16,($D16-S16),$D16/$C16)</f>
        <v>113.74298507462686</v>
      </c>
      <c r="U16" s="22">
        <f>S16+T16</f>
        <v>1776.783880597015</v>
      </c>
      <c r="V16" s="22">
        <f>D16-U16</f>
        <v>2033.6061194029849</v>
      </c>
      <c r="W16" s="22"/>
      <c r="X16" s="22"/>
      <c r="Y16" s="25"/>
      <c r="AC16" s="4"/>
      <c r="AD16" s="9"/>
      <c r="AF16" s="4">
        <f>IF(AD16+($D16/$C16)&gt;$D16,($D16-AD16),$D16/$C16)</f>
        <v>113.74298507462686</v>
      </c>
      <c r="AG16" s="9">
        <f>AD16+AF16</f>
        <v>113.74298507462686</v>
      </c>
      <c r="AH16" s="9"/>
      <c r="AJ16" s="4"/>
      <c r="AK16" s="9">
        <f t="shared" si="0"/>
        <v>113.74298507462686</v>
      </c>
      <c r="AL16" s="49">
        <f t="shared" ref="AL16:AL24" si="8">+AK16-D16</f>
        <v>-3696.6470149253728</v>
      </c>
      <c r="AO16" s="9">
        <f t="shared" si="1"/>
        <v>113.74298507462686</v>
      </c>
      <c r="AR16" s="9">
        <f t="shared" si="2"/>
        <v>113.74298507462686</v>
      </c>
      <c r="AU16" s="9">
        <f t="shared" si="3"/>
        <v>113.74298507462686</v>
      </c>
      <c r="AX16" s="9">
        <f t="shared" si="4"/>
        <v>113.74298507462686</v>
      </c>
      <c r="BA16" s="9">
        <f t="shared" si="5"/>
        <v>113.74298507462686</v>
      </c>
      <c r="BC16" s="5">
        <f t="shared" si="6"/>
        <v>0</v>
      </c>
      <c r="BD16" s="9">
        <f t="shared" si="7"/>
        <v>113.74298507462686</v>
      </c>
      <c r="BE16" s="9"/>
      <c r="BF16" s="123" t="s">
        <v>293</v>
      </c>
      <c r="BG16" s="124" t="s">
        <v>293</v>
      </c>
    </row>
    <row r="17" spans="1:59" x14ac:dyDescent="0.2">
      <c r="A17" s="51"/>
      <c r="B17" s="11"/>
      <c r="C17" s="23"/>
      <c r="D17" s="12">
        <f>-D16</f>
        <v>-3810.39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5"/>
      <c r="AC17" s="4"/>
      <c r="AD17" s="9"/>
      <c r="AF17" s="4"/>
      <c r="AG17" s="9"/>
      <c r="AH17" s="9"/>
      <c r="AJ17" s="4"/>
      <c r="AK17" s="9">
        <f t="shared" si="0"/>
        <v>0</v>
      </c>
      <c r="AL17" s="49">
        <f t="shared" si="8"/>
        <v>3810.39</v>
      </c>
      <c r="AO17" s="9">
        <f t="shared" si="1"/>
        <v>0</v>
      </c>
      <c r="AR17" s="9">
        <f t="shared" si="2"/>
        <v>0</v>
      </c>
      <c r="AU17" s="9">
        <f t="shared" si="3"/>
        <v>0</v>
      </c>
      <c r="AX17" s="9">
        <f t="shared" si="4"/>
        <v>0</v>
      </c>
      <c r="BA17" s="9">
        <f t="shared" si="5"/>
        <v>0</v>
      </c>
      <c r="BC17" s="5">
        <f t="shared" si="6"/>
        <v>0</v>
      </c>
      <c r="BD17" s="9">
        <f t="shared" si="7"/>
        <v>0</v>
      </c>
      <c r="BE17" s="9"/>
      <c r="BF17" s="123" t="s">
        <v>293</v>
      </c>
      <c r="BG17" s="124" t="s">
        <v>293</v>
      </c>
    </row>
    <row r="18" spans="1:59" s="11" customFormat="1" x14ac:dyDescent="0.2">
      <c r="A18" s="51">
        <v>33419</v>
      </c>
      <c r="B18" s="11" t="s">
        <v>45</v>
      </c>
      <c r="C18" s="23">
        <v>5</v>
      </c>
      <c r="D18" s="12">
        <v>3138</v>
      </c>
      <c r="E18" s="22">
        <v>862.95</v>
      </c>
      <c r="F18" s="22">
        <f>IF(E18+($D18/$C18)&gt;$D18,($D18-E18),$D18/$C18)</f>
        <v>627.6</v>
      </c>
      <c r="G18" s="22">
        <f>E18+F18</f>
        <v>1490.5500000000002</v>
      </c>
      <c r="H18" s="22">
        <f>IF(G18+($D18/$C18)&gt;$D18,($D18-G18),$D18/$C18)</f>
        <v>627.6</v>
      </c>
      <c r="I18" s="22">
        <f>G18+H18</f>
        <v>2118.15</v>
      </c>
      <c r="J18" s="22">
        <f>IF(I18+($D18/$C18)&gt;$D18,($D18-I18),$D18/$C18)</f>
        <v>627.6</v>
      </c>
      <c r="K18" s="22">
        <f>I18+J18</f>
        <v>2745.75</v>
      </c>
      <c r="L18" s="22">
        <f>IF(K18+($D18/$C18)&gt;$D18,($D18-K18),$D18/$C18)</f>
        <v>392.25</v>
      </c>
      <c r="M18" s="22">
        <f>K18+L18</f>
        <v>3138</v>
      </c>
      <c r="N18" s="22">
        <f>IF(M18+($D18/$C18)&gt;$D18,($D18-M18),$D18/$C18)</f>
        <v>0</v>
      </c>
      <c r="O18" s="22">
        <f>M18+N18</f>
        <v>3138</v>
      </c>
      <c r="P18" s="22">
        <f>IF(O18+($D18/$C18)&gt;$D18,($D18-O18),$D18/$C18)</f>
        <v>0</v>
      </c>
      <c r="Q18" s="22">
        <f>O18+P18</f>
        <v>3138</v>
      </c>
      <c r="R18" s="22">
        <f>IF(Q18+($D18/$C18)&gt;$D18,($D18-Q18),$D18/$C18)</f>
        <v>0</v>
      </c>
      <c r="S18" s="22">
        <f>Q18+R18</f>
        <v>3138</v>
      </c>
      <c r="T18" s="22">
        <f>IF(S18+($D18/$C18)&gt;$D18,($D18-S18),$D18/$C18)</f>
        <v>0</v>
      </c>
      <c r="U18" s="22">
        <f>S18+T18</f>
        <v>3138</v>
      </c>
      <c r="V18" s="22"/>
      <c r="W18" s="22">
        <f>IF(U18+($D18/$C18)&gt;$D18,($D18-U18),$D18/$C18)</f>
        <v>0</v>
      </c>
      <c r="X18" s="22">
        <f>U18+W18</f>
        <v>3138</v>
      </c>
      <c r="Y18" s="22"/>
      <c r="Z18" s="12">
        <f>IF(X18+($D18/$C18)&gt;$D18,($D18-X18),$D18/$C18)</f>
        <v>0</v>
      </c>
      <c r="AA18" s="12">
        <f>X18+Z18</f>
        <v>3138</v>
      </c>
      <c r="AC18" s="12">
        <f>IF(AA18+($D18/$C18)&gt;$D18,($D18-AA18),$D18/$C18)</f>
        <v>0</v>
      </c>
      <c r="AD18" s="46">
        <f>AA18+AC18</f>
        <v>3138</v>
      </c>
      <c r="AF18" s="12">
        <f>IF(AD18+($D18/$C18)&gt;$D18,($D18-AD18),$D18/$C18)</f>
        <v>0</v>
      </c>
      <c r="AG18" s="46">
        <f>AD18+AF18</f>
        <v>3138</v>
      </c>
      <c r="AH18" s="46"/>
      <c r="AJ18" s="12">
        <f>IF(AG18+($D18/$C18)&gt;$D18,($D18-AG18),$D18/$C18)</f>
        <v>0</v>
      </c>
      <c r="AK18" s="46">
        <f t="shared" si="0"/>
        <v>3138</v>
      </c>
      <c r="AL18" s="63">
        <f t="shared" si="8"/>
        <v>0</v>
      </c>
      <c r="AO18" s="9">
        <f t="shared" si="1"/>
        <v>3138</v>
      </c>
      <c r="AR18" s="9">
        <f t="shared" si="2"/>
        <v>3138</v>
      </c>
      <c r="AU18" s="9">
        <f t="shared" si="3"/>
        <v>3138</v>
      </c>
      <c r="AX18" s="9">
        <f t="shared" si="4"/>
        <v>3138</v>
      </c>
      <c r="BA18" s="9">
        <f t="shared" si="5"/>
        <v>3138</v>
      </c>
      <c r="BB18" s="108"/>
      <c r="BC18" s="5">
        <f t="shared" si="6"/>
        <v>0</v>
      </c>
      <c r="BD18" s="9">
        <f t="shared" si="7"/>
        <v>3138</v>
      </c>
      <c r="BE18" s="9"/>
      <c r="BF18" s="123" t="s">
        <v>293</v>
      </c>
      <c r="BG18" s="124" t="s">
        <v>293</v>
      </c>
    </row>
    <row r="19" spans="1:59" s="11" customFormat="1" x14ac:dyDescent="0.2">
      <c r="A19" s="51"/>
      <c r="C19" s="23"/>
      <c r="D19" s="12">
        <v>-3138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12"/>
      <c r="AA19" s="12">
        <v>-3138</v>
      </c>
      <c r="AC19" s="12"/>
      <c r="AD19" s="46">
        <f>AA19+AC19</f>
        <v>-3138</v>
      </c>
      <c r="AF19" s="12"/>
      <c r="AG19" s="46">
        <f>AD19+AF19</f>
        <v>-3138</v>
      </c>
      <c r="AH19" s="46"/>
      <c r="AJ19" s="12"/>
      <c r="AK19" s="46">
        <f t="shared" si="0"/>
        <v>-3138</v>
      </c>
      <c r="AL19" s="63">
        <f t="shared" si="8"/>
        <v>0</v>
      </c>
      <c r="AO19" s="9">
        <f t="shared" si="1"/>
        <v>-3138</v>
      </c>
      <c r="AR19" s="9">
        <f t="shared" si="2"/>
        <v>-3138</v>
      </c>
      <c r="AU19" s="9">
        <f t="shared" si="3"/>
        <v>-3138</v>
      </c>
      <c r="AX19" s="9">
        <f t="shared" si="4"/>
        <v>-3138</v>
      </c>
      <c r="BA19" s="9">
        <f t="shared" si="5"/>
        <v>-3138</v>
      </c>
      <c r="BB19" s="108"/>
      <c r="BC19" s="5">
        <f t="shared" si="6"/>
        <v>0</v>
      </c>
      <c r="BD19" s="9">
        <f t="shared" si="7"/>
        <v>-3138</v>
      </c>
      <c r="BE19" s="9"/>
      <c r="BF19" s="123" t="s">
        <v>293</v>
      </c>
      <c r="BG19" s="124" t="s">
        <v>293</v>
      </c>
    </row>
    <row r="20" spans="1:59" s="11" customFormat="1" x14ac:dyDescent="0.2">
      <c r="A20" s="51">
        <v>33419</v>
      </c>
      <c r="B20" s="11" t="s">
        <v>36</v>
      </c>
      <c r="C20" s="23">
        <v>33.5</v>
      </c>
      <c r="D20" s="12">
        <v>6345.53</v>
      </c>
      <c r="E20" s="22">
        <v>1221.5</v>
      </c>
      <c r="F20" s="22">
        <f>IF(E20+($D20/$C20)&gt;$D20,($D20-E20),$D20/$C20)</f>
        <v>189.41880597014924</v>
      </c>
      <c r="G20" s="22">
        <f>E20+F20</f>
        <v>1410.9188059701492</v>
      </c>
      <c r="H20" s="22">
        <f>IF(G20+($D20/$C20)&gt;$D20,($D20-G20),$D20/$C20)</f>
        <v>189.41880597014924</v>
      </c>
      <c r="I20" s="22">
        <f>G20+H20</f>
        <v>1600.3376119402983</v>
      </c>
      <c r="J20" s="22">
        <f>IF(I20+($D20/$C20)&gt;$D20,($D20-I20),$D20/$C20)</f>
        <v>189.41880597014924</v>
      </c>
      <c r="K20" s="22">
        <f>I20+J20</f>
        <v>1789.7564179104475</v>
      </c>
      <c r="L20" s="22">
        <f>IF(K20+($D20/$C20)&gt;$D20,($D20-K20),$D20/$C20)</f>
        <v>189.41880597014924</v>
      </c>
      <c r="M20" s="22">
        <f>K20+L20</f>
        <v>1979.1752238805966</v>
      </c>
      <c r="N20" s="22">
        <f>IF(M20+($D20/$C20)&gt;$D20,($D20-M20),$D20/$C20)</f>
        <v>189.41880597014924</v>
      </c>
      <c r="O20" s="22">
        <f>M20+N20</f>
        <v>2168.5940298507458</v>
      </c>
      <c r="P20" s="22">
        <f>IF(O20+($D20/$C20)&gt;$D20,($D20-O20),$D20/$C20)</f>
        <v>189.41880597014924</v>
      </c>
      <c r="Q20" s="22">
        <f>O20+P20</f>
        <v>2358.0128358208949</v>
      </c>
      <c r="R20" s="22">
        <f>IF(Q20+($D20/$C20)&gt;$D20,($D20-Q20),$D20/$C20)</f>
        <v>189.41880597014924</v>
      </c>
      <c r="S20" s="22">
        <f>Q20+R20</f>
        <v>2547.4316417910441</v>
      </c>
      <c r="T20" s="22">
        <f>IF(S20+($D20/$C20)&gt;$D20,($D20-S20),$D20/$C20)</f>
        <v>189.41880597014924</v>
      </c>
      <c r="U20" s="22">
        <f>S20+T20</f>
        <v>2736.8504477611932</v>
      </c>
      <c r="V20" s="22">
        <f>D20-U20</f>
        <v>3608.6795522388065</v>
      </c>
      <c r="W20" s="22"/>
      <c r="X20" s="22"/>
      <c r="Y20" s="22"/>
      <c r="Z20" s="31"/>
      <c r="AA20" s="31"/>
      <c r="AC20" s="12"/>
      <c r="AD20" s="46"/>
      <c r="AF20" s="12">
        <f>IF(AD20+($D20/$C20)&gt;$D20,($D20-AD20),$D20/$C20)</f>
        <v>189.41880597014924</v>
      </c>
      <c r="AG20" s="46">
        <f>AD20+AF20</f>
        <v>189.41880597014924</v>
      </c>
      <c r="AH20" s="46"/>
      <c r="AJ20" s="12">
        <v>0</v>
      </c>
      <c r="AK20" s="46">
        <f t="shared" si="0"/>
        <v>189.41880597014924</v>
      </c>
      <c r="AL20" s="63">
        <f t="shared" si="8"/>
        <v>-6156.1111940298506</v>
      </c>
      <c r="AO20" s="9">
        <f t="shared" si="1"/>
        <v>189.41880597014924</v>
      </c>
      <c r="AR20" s="9">
        <f t="shared" si="2"/>
        <v>189.41880597014924</v>
      </c>
      <c r="AU20" s="9">
        <f t="shared" si="3"/>
        <v>189.41880597014924</v>
      </c>
      <c r="AX20" s="9">
        <f t="shared" si="4"/>
        <v>189.41880597014924</v>
      </c>
      <c r="BA20" s="9">
        <f t="shared" si="5"/>
        <v>189.41880597014924</v>
      </c>
      <c r="BB20" s="108"/>
      <c r="BC20" s="5">
        <f t="shared" si="6"/>
        <v>0</v>
      </c>
      <c r="BD20" s="9">
        <f t="shared" si="7"/>
        <v>189.41880597014924</v>
      </c>
      <c r="BE20" s="9"/>
      <c r="BF20" s="123" t="s">
        <v>293</v>
      </c>
      <c r="BG20" s="124" t="s">
        <v>293</v>
      </c>
    </row>
    <row r="21" spans="1:59" s="11" customFormat="1" x14ac:dyDescent="0.2">
      <c r="A21" s="51"/>
      <c r="C21" s="23"/>
      <c r="D21" s="12">
        <f>-D20</f>
        <v>-6345.53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31"/>
      <c r="AA21" s="31"/>
      <c r="AC21" s="12"/>
      <c r="AD21" s="46"/>
      <c r="AF21" s="12"/>
      <c r="AG21" s="46"/>
      <c r="AH21" s="46"/>
      <c r="AJ21" s="12">
        <v>0</v>
      </c>
      <c r="AK21" s="46">
        <f t="shared" si="0"/>
        <v>0</v>
      </c>
      <c r="AL21" s="63">
        <f t="shared" si="8"/>
        <v>6345.53</v>
      </c>
      <c r="AO21" s="9">
        <f t="shared" si="1"/>
        <v>0</v>
      </c>
      <c r="AR21" s="9">
        <f t="shared" si="2"/>
        <v>0</v>
      </c>
      <c r="AU21" s="9">
        <f t="shared" si="3"/>
        <v>0</v>
      </c>
      <c r="AX21" s="9">
        <f t="shared" si="4"/>
        <v>0</v>
      </c>
      <c r="BA21" s="9">
        <f t="shared" si="5"/>
        <v>0</v>
      </c>
      <c r="BB21" s="108"/>
      <c r="BC21" s="5">
        <f t="shared" si="6"/>
        <v>0</v>
      </c>
      <c r="BD21" s="9">
        <f t="shared" si="7"/>
        <v>0</v>
      </c>
      <c r="BE21" s="9"/>
      <c r="BF21" s="123" t="s">
        <v>293</v>
      </c>
      <c r="BG21" s="124" t="s">
        <v>293</v>
      </c>
    </row>
    <row r="22" spans="1:59" s="11" customFormat="1" x14ac:dyDescent="0.2">
      <c r="A22" s="51">
        <v>33785</v>
      </c>
      <c r="B22" s="11" t="s">
        <v>36</v>
      </c>
      <c r="C22" s="23">
        <v>33.5</v>
      </c>
      <c r="D22" s="12">
        <v>7378.8</v>
      </c>
      <c r="E22" s="22">
        <v>1162.17</v>
      </c>
      <c r="F22" s="22">
        <f>IF(E22+($D22/$C22)&gt;$D22,($D22-E22),$D22/$C22)</f>
        <v>220.2626865671642</v>
      </c>
      <c r="G22" s="22">
        <f>E22+F22</f>
        <v>1382.4326865671642</v>
      </c>
      <c r="H22" s="22">
        <f>IF(G22+($D22/$C22)&gt;$D22,($D22-G22),$D22/$C22)</f>
        <v>220.2626865671642</v>
      </c>
      <c r="I22" s="22">
        <f>G22+H22</f>
        <v>1602.6953731343283</v>
      </c>
      <c r="J22" s="22">
        <f>IF(I22+($D22/$C22)&gt;$D22,($D22-I22),$D22/$C22)</f>
        <v>220.2626865671642</v>
      </c>
      <c r="K22" s="22">
        <f>I22+J22</f>
        <v>1822.9580597014924</v>
      </c>
      <c r="L22" s="22">
        <f>IF(K22+($D22/$C22)&gt;$D22,($D22-K22),$D22/$C22)</f>
        <v>220.2626865671642</v>
      </c>
      <c r="M22" s="22">
        <f>K22+L22</f>
        <v>2043.2207462686565</v>
      </c>
      <c r="N22" s="22">
        <f>IF(M22+($D22/$C22)&gt;$D22,($D22-M22),$D22/$C22)</f>
        <v>220.2626865671642</v>
      </c>
      <c r="O22" s="22">
        <f>M22+N22</f>
        <v>2263.4834328358206</v>
      </c>
      <c r="P22" s="22">
        <f>IF(O22+($D22/$C22)&gt;$D22,($D22-O22),$D22/$C22)</f>
        <v>220.2626865671642</v>
      </c>
      <c r="Q22" s="22">
        <f>O22+P22</f>
        <v>2483.7461194029847</v>
      </c>
      <c r="R22" s="22">
        <f>IF(Q22+($D22/$C22)&gt;$D22,($D22-Q22),$D22/$C22)</f>
        <v>220.2626865671642</v>
      </c>
      <c r="S22" s="22">
        <f>Q22+R22</f>
        <v>2704.0088059701488</v>
      </c>
      <c r="T22" s="22">
        <f>IF(S22+($D22/$C22)&gt;$D22,($D22-S22),$D22/$C22)</f>
        <v>220.2626865671642</v>
      </c>
      <c r="U22" s="22">
        <f>S22+T22</f>
        <v>2924.271492537313</v>
      </c>
      <c r="V22" s="22">
        <f>D22-U22</f>
        <v>4454.5285074626872</v>
      </c>
      <c r="W22" s="22"/>
      <c r="X22" s="22"/>
      <c r="Y22" s="22"/>
      <c r="Z22" s="31"/>
      <c r="AA22" s="31"/>
      <c r="AC22" s="12"/>
      <c r="AD22" s="46"/>
      <c r="AF22" s="12">
        <f>IF(AD22+($D22/$C22)&gt;$D22,($D22-AD22),$D22/$C22)</f>
        <v>220.2626865671642</v>
      </c>
      <c r="AG22" s="46">
        <f>AD22+AF22</f>
        <v>220.2626865671642</v>
      </c>
      <c r="AH22" s="46"/>
      <c r="AJ22" s="12">
        <v>0</v>
      </c>
      <c r="AK22" s="46">
        <f t="shared" si="0"/>
        <v>220.2626865671642</v>
      </c>
      <c r="AL22" s="63">
        <f t="shared" si="8"/>
        <v>-7158.5373134328356</v>
      </c>
      <c r="AO22" s="9">
        <f t="shared" si="1"/>
        <v>220.2626865671642</v>
      </c>
      <c r="AR22" s="9">
        <f t="shared" si="2"/>
        <v>220.2626865671642</v>
      </c>
      <c r="AU22" s="9">
        <f t="shared" si="3"/>
        <v>220.2626865671642</v>
      </c>
      <c r="AX22" s="9">
        <f t="shared" si="4"/>
        <v>220.2626865671642</v>
      </c>
      <c r="BA22" s="9">
        <f t="shared" si="5"/>
        <v>220.2626865671642</v>
      </c>
      <c r="BB22" s="108"/>
      <c r="BC22" s="5">
        <f t="shared" si="6"/>
        <v>0</v>
      </c>
      <c r="BD22" s="9">
        <f t="shared" si="7"/>
        <v>220.2626865671642</v>
      </c>
      <c r="BE22" s="9"/>
      <c r="BF22" s="123" t="s">
        <v>293</v>
      </c>
      <c r="BG22" s="124" t="s">
        <v>293</v>
      </c>
    </row>
    <row r="23" spans="1:59" s="11" customFormat="1" x14ac:dyDescent="0.2">
      <c r="A23" s="51"/>
      <c r="C23" s="23"/>
      <c r="D23" s="12">
        <f>-D22</f>
        <v>-7378.8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31"/>
      <c r="AA23" s="31"/>
      <c r="AC23" s="12"/>
      <c r="AD23" s="46"/>
      <c r="AF23" s="12"/>
      <c r="AG23" s="46"/>
      <c r="AH23" s="46"/>
      <c r="AJ23" s="12">
        <v>0</v>
      </c>
      <c r="AK23" s="46">
        <f t="shared" si="0"/>
        <v>0</v>
      </c>
      <c r="AL23" s="63">
        <f t="shared" si="8"/>
        <v>7378.8</v>
      </c>
      <c r="AO23" s="9">
        <f t="shared" si="1"/>
        <v>0</v>
      </c>
      <c r="AR23" s="9">
        <f t="shared" si="2"/>
        <v>0</v>
      </c>
      <c r="AU23" s="9">
        <f t="shared" si="3"/>
        <v>0</v>
      </c>
      <c r="AX23" s="9">
        <f t="shared" si="4"/>
        <v>0</v>
      </c>
      <c r="BA23" s="9">
        <f t="shared" si="5"/>
        <v>0</v>
      </c>
      <c r="BB23" s="108"/>
      <c r="BC23" s="5">
        <f t="shared" si="6"/>
        <v>0</v>
      </c>
      <c r="BD23" s="9">
        <f t="shared" si="7"/>
        <v>0</v>
      </c>
      <c r="BE23" s="9"/>
      <c r="BF23" s="123" t="s">
        <v>293</v>
      </c>
      <c r="BG23" s="124" t="s">
        <v>293</v>
      </c>
    </row>
    <row r="24" spans="1:59" s="11" customFormat="1" x14ac:dyDescent="0.2">
      <c r="A24" s="51">
        <v>34334</v>
      </c>
      <c r="B24" s="11" t="s">
        <v>36</v>
      </c>
      <c r="C24" s="23">
        <v>33.5</v>
      </c>
      <c r="D24" s="12">
        <v>6089.12</v>
      </c>
      <c r="E24" s="22">
        <v>745.92</v>
      </c>
      <c r="F24" s="22">
        <f>IF(E24+($D24/$C24)&gt;$D24,($D24-E24),$D24/$C24)</f>
        <v>181.764776119403</v>
      </c>
      <c r="G24" s="22">
        <f>E24+F24</f>
        <v>927.68477611940295</v>
      </c>
      <c r="H24" s="22">
        <f>IF(G24+($D24/$C24)&gt;$D24,($D24-G24),$D24/$C24)</f>
        <v>181.764776119403</v>
      </c>
      <c r="I24" s="22">
        <f>G24+H24</f>
        <v>1109.4495522388061</v>
      </c>
      <c r="J24" s="22">
        <f>IF(I24+($D24/$C24)&gt;$D24,($D24-I24),$D24/$C24)</f>
        <v>181.764776119403</v>
      </c>
      <c r="K24" s="22">
        <f>I24+J24</f>
        <v>1291.2143283582091</v>
      </c>
      <c r="L24" s="22">
        <f>IF(K24+($D24/$C24)&gt;$D24,($D24-K24),$D24/$C24)</f>
        <v>181.764776119403</v>
      </c>
      <c r="M24" s="22">
        <f>K24+L24</f>
        <v>1472.9791044776121</v>
      </c>
      <c r="N24" s="22">
        <f>IF(M24+($D24/$C24)&gt;$D24,($D24-M24),$D24/$C24)</f>
        <v>181.764776119403</v>
      </c>
      <c r="O24" s="22">
        <f>M24+N24</f>
        <v>1654.743880597015</v>
      </c>
      <c r="P24" s="22">
        <f>IF(O24+($D24/$C24)&gt;$D24,($D24-O24),$D24/$C24)</f>
        <v>181.764776119403</v>
      </c>
      <c r="Q24" s="22">
        <f>O24+P24</f>
        <v>1836.508656716418</v>
      </c>
      <c r="R24" s="22">
        <f>IF(Q24+($D24/$C24)&gt;$D24,($D24-Q24),$D24/$C24)</f>
        <v>181.764776119403</v>
      </c>
      <c r="S24" s="22">
        <f>Q24+R24</f>
        <v>2018.273432835821</v>
      </c>
      <c r="T24" s="22">
        <f>IF(S24+($D24/$C24)&gt;$D24,($D24-S24),$D24/$C24)</f>
        <v>181.764776119403</v>
      </c>
      <c r="U24" s="22">
        <f>S24+T24</f>
        <v>2200.038208955224</v>
      </c>
      <c r="V24" s="22">
        <f>D24-U24</f>
        <v>3889.0817910447759</v>
      </c>
      <c r="W24" s="22"/>
      <c r="X24" s="22"/>
      <c r="Y24" s="22"/>
      <c r="Z24" s="31"/>
      <c r="AA24" s="31"/>
      <c r="AC24" s="12"/>
      <c r="AD24" s="46"/>
      <c r="AF24" s="12">
        <f>IF(AD24+($D24/$C24)&gt;$D24,($D24-AD24),$D24/$C24)</f>
        <v>181.764776119403</v>
      </c>
      <c r="AG24" s="46">
        <f>AD24+AF24</f>
        <v>181.764776119403</v>
      </c>
      <c r="AH24" s="46"/>
      <c r="AJ24" s="12">
        <f>IF(AG24+($D24/$C24)&gt;$D24,($D24-AG24),$D24/$C24)</f>
        <v>181.764776119403</v>
      </c>
      <c r="AK24" s="46">
        <f t="shared" si="0"/>
        <v>363.52955223880599</v>
      </c>
      <c r="AL24" s="63">
        <f t="shared" si="8"/>
        <v>-5725.5904477611939</v>
      </c>
      <c r="AO24" s="9">
        <f t="shared" si="1"/>
        <v>363.52955223880599</v>
      </c>
      <c r="AR24" s="9">
        <f t="shared" si="2"/>
        <v>363.52955223880599</v>
      </c>
      <c r="AU24" s="9">
        <f t="shared" si="3"/>
        <v>363.52955223880599</v>
      </c>
      <c r="AX24" s="9">
        <f t="shared" si="4"/>
        <v>363.52955223880599</v>
      </c>
      <c r="BA24" s="9">
        <f t="shared" si="5"/>
        <v>363.52955223880599</v>
      </c>
      <c r="BB24" s="108"/>
      <c r="BC24" s="5">
        <f t="shared" si="6"/>
        <v>0</v>
      </c>
      <c r="BD24" s="9">
        <f t="shared" si="7"/>
        <v>363.52955223880599</v>
      </c>
      <c r="BE24" s="9"/>
      <c r="BF24" s="123" t="s">
        <v>293</v>
      </c>
      <c r="BG24" s="124" t="s">
        <v>293</v>
      </c>
    </row>
    <row r="25" spans="1:59" s="11" customFormat="1" x14ac:dyDescent="0.2">
      <c r="A25" s="51"/>
      <c r="C25" s="23"/>
      <c r="D25" s="12">
        <f>-D24</f>
        <v>-6089.12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31"/>
      <c r="AA25" s="31"/>
      <c r="AC25" s="12"/>
      <c r="AD25" s="46"/>
      <c r="AF25" s="12"/>
      <c r="AG25" s="46"/>
      <c r="AH25" s="46"/>
      <c r="AJ25" s="12"/>
      <c r="AK25" s="46">
        <f t="shared" si="0"/>
        <v>0</v>
      </c>
      <c r="AL25" s="63"/>
      <c r="AO25" s="9">
        <f t="shared" si="1"/>
        <v>0</v>
      </c>
      <c r="AR25" s="9">
        <f t="shared" si="2"/>
        <v>0</v>
      </c>
      <c r="AU25" s="9">
        <f t="shared" si="3"/>
        <v>0</v>
      </c>
      <c r="AX25" s="9">
        <f t="shared" si="4"/>
        <v>0</v>
      </c>
      <c r="BA25" s="9">
        <f t="shared" si="5"/>
        <v>0</v>
      </c>
      <c r="BB25" s="108"/>
      <c r="BC25" s="5">
        <f t="shared" si="6"/>
        <v>0</v>
      </c>
      <c r="BD25" s="9">
        <f t="shared" si="7"/>
        <v>0</v>
      </c>
      <c r="BE25" s="9"/>
      <c r="BF25" s="123" t="s">
        <v>293</v>
      </c>
      <c r="BG25" s="124" t="s">
        <v>293</v>
      </c>
    </row>
    <row r="26" spans="1:59" s="11" customFormat="1" x14ac:dyDescent="0.2">
      <c r="A26" s="51">
        <v>34515</v>
      </c>
      <c r="B26" s="11" t="s">
        <v>36</v>
      </c>
      <c r="C26" s="23">
        <v>33.5</v>
      </c>
      <c r="D26" s="12">
        <v>1232.24</v>
      </c>
      <c r="E26" s="22">
        <v>107.82</v>
      </c>
      <c r="F26" s="22">
        <f>IF(E26+($D26/$C26)&gt;$D26,($D26-E26),$D26/$C26)</f>
        <v>36.783283582089553</v>
      </c>
      <c r="G26" s="22">
        <f>E26+F26</f>
        <v>144.60328358208955</v>
      </c>
      <c r="H26" s="22">
        <f>IF(G26+($D26/$C26)&gt;$D26,($D26-G26),$D26/$C26)</f>
        <v>36.783283582089553</v>
      </c>
      <c r="I26" s="22">
        <f>G26+H26</f>
        <v>181.3865671641791</v>
      </c>
      <c r="J26" s="22">
        <f>IF(I26+($D26/$C26)&gt;$D26,($D26-I26),$D26/$C26)</f>
        <v>36.783283582089553</v>
      </c>
      <c r="K26" s="22">
        <f>I26+J26</f>
        <v>218.16985074626865</v>
      </c>
      <c r="L26" s="22">
        <f>IF(K26+($D26/$C26)&gt;$D26,($D26-K26),$D26/$C26)</f>
        <v>36.783283582089553</v>
      </c>
      <c r="M26" s="22">
        <f>K26+L26</f>
        <v>254.9531343283582</v>
      </c>
      <c r="N26" s="22">
        <f>IF(M26+($D26/$C26)&gt;$D26,($D26-M26),$D26/$C26)</f>
        <v>36.783283582089553</v>
      </c>
      <c r="O26" s="22">
        <f>M26+N26</f>
        <v>291.73641791044776</v>
      </c>
      <c r="P26" s="22">
        <f>IF(O26+($D26/$C26)&gt;$D26,($D26-O26),$D26/$C26)</f>
        <v>36.783283582089553</v>
      </c>
      <c r="Q26" s="22">
        <f>O26+P26</f>
        <v>328.51970149253731</v>
      </c>
      <c r="R26" s="22">
        <f>IF(Q26+($D26/$C26)&gt;$D26,($D26-Q26),$D26/$C26)</f>
        <v>36.783283582089553</v>
      </c>
      <c r="S26" s="22">
        <f>Q26+R26</f>
        <v>365.30298507462686</v>
      </c>
      <c r="T26" s="22">
        <f>IF(S26+($D26/$C26)&gt;$D26,($D26-S26),$D26/$C26)</f>
        <v>36.783283582089553</v>
      </c>
      <c r="U26" s="22">
        <f>S26+T26</f>
        <v>402.08626865671641</v>
      </c>
      <c r="V26" s="22">
        <f>D26-U26</f>
        <v>830.15373134328365</v>
      </c>
      <c r="W26" s="22"/>
      <c r="X26" s="22"/>
      <c r="Y26" s="22"/>
      <c r="Z26" s="31"/>
      <c r="AA26" s="31"/>
      <c r="AC26" s="12"/>
      <c r="AD26" s="46"/>
      <c r="AF26" s="12">
        <f>IF(AD26+($D26/$C26)&gt;$D26,($D26-AD26),$D26/$C26)</f>
        <v>36.783283582089553</v>
      </c>
      <c r="AG26" s="46">
        <f>AD26+AF26</f>
        <v>36.783283582089553</v>
      </c>
      <c r="AH26" s="46"/>
      <c r="AJ26" s="12">
        <v>0</v>
      </c>
      <c r="AK26" s="46">
        <f t="shared" si="0"/>
        <v>36.783283582089553</v>
      </c>
      <c r="AL26" s="63">
        <f t="shared" ref="AL26:AL42" si="9">+AK26-D26</f>
        <v>-1195.4567164179105</v>
      </c>
      <c r="AO26" s="9">
        <f t="shared" si="1"/>
        <v>36.783283582089553</v>
      </c>
      <c r="AR26" s="9">
        <f t="shared" si="2"/>
        <v>36.783283582089553</v>
      </c>
      <c r="AU26" s="9">
        <f t="shared" si="3"/>
        <v>36.783283582089553</v>
      </c>
      <c r="AX26" s="9">
        <f t="shared" si="4"/>
        <v>36.783283582089553</v>
      </c>
      <c r="BA26" s="9">
        <f t="shared" si="5"/>
        <v>36.783283582089553</v>
      </c>
      <c r="BB26" s="108"/>
      <c r="BC26" s="5">
        <f t="shared" si="6"/>
        <v>0</v>
      </c>
      <c r="BD26" s="9">
        <f t="shared" si="7"/>
        <v>36.783283582089553</v>
      </c>
      <c r="BE26" s="9"/>
      <c r="BF26" s="123" t="s">
        <v>293</v>
      </c>
      <c r="BG26" s="124" t="s">
        <v>293</v>
      </c>
    </row>
    <row r="27" spans="1:59" s="11" customFormat="1" x14ac:dyDescent="0.2">
      <c r="A27" s="51"/>
      <c r="C27" s="23"/>
      <c r="D27" s="12">
        <f>-D26</f>
        <v>-1232.24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31"/>
      <c r="AA27" s="31"/>
      <c r="AC27" s="12"/>
      <c r="AD27" s="46"/>
      <c r="AF27" s="12"/>
      <c r="AG27" s="46"/>
      <c r="AH27" s="46"/>
      <c r="AJ27" s="12">
        <v>0</v>
      </c>
      <c r="AK27" s="46">
        <f t="shared" si="0"/>
        <v>0</v>
      </c>
      <c r="AL27" s="63">
        <f t="shared" si="9"/>
        <v>1232.24</v>
      </c>
      <c r="AO27" s="9">
        <f t="shared" si="1"/>
        <v>0</v>
      </c>
      <c r="AR27" s="9">
        <f t="shared" si="2"/>
        <v>0</v>
      </c>
      <c r="AU27" s="9">
        <f t="shared" si="3"/>
        <v>0</v>
      </c>
      <c r="AX27" s="9">
        <f t="shared" si="4"/>
        <v>0</v>
      </c>
      <c r="BA27" s="9">
        <f t="shared" si="5"/>
        <v>0</v>
      </c>
      <c r="BB27" s="108"/>
      <c r="BC27" s="5">
        <f t="shared" si="6"/>
        <v>0</v>
      </c>
      <c r="BD27" s="9">
        <f t="shared" si="7"/>
        <v>0</v>
      </c>
      <c r="BE27" s="9"/>
      <c r="BF27" s="123" t="s">
        <v>293</v>
      </c>
      <c r="BG27" s="124" t="s">
        <v>293</v>
      </c>
    </row>
    <row r="28" spans="1:59" s="11" customFormat="1" x14ac:dyDescent="0.2">
      <c r="A28" s="51">
        <v>31228</v>
      </c>
      <c r="B28" s="11" t="s">
        <v>36</v>
      </c>
      <c r="C28" s="23">
        <v>33.5</v>
      </c>
      <c r="D28" s="12">
        <v>2326.5500000000002</v>
      </c>
      <c r="E28" s="22">
        <v>936.44</v>
      </c>
      <c r="F28" s="22">
        <f>IF(E28+($D28/$C28)&gt;$D28,($D28-E28),$D28/$C28)</f>
        <v>69.44925373134329</v>
      </c>
      <c r="G28" s="22">
        <f>E28+F28</f>
        <v>1005.8892537313434</v>
      </c>
      <c r="H28" s="22">
        <f>IF(G28+($D28/$C28)&gt;$D28,($D28-G28),$D28/$C28)</f>
        <v>69.44925373134329</v>
      </c>
      <c r="I28" s="22">
        <f>G28+H28</f>
        <v>1075.3385074626867</v>
      </c>
      <c r="J28" s="22">
        <f>IF(I28+($D28/$C28)&gt;$D28,($D28-I28),$D28/$C28)</f>
        <v>69.44925373134329</v>
      </c>
      <c r="K28" s="22">
        <f>I28+J28</f>
        <v>1144.7877611940301</v>
      </c>
      <c r="L28" s="22">
        <f>IF(K28+($D28/$C28)&gt;$D28,($D28-K28),$D28/$C28)</f>
        <v>69.44925373134329</v>
      </c>
      <c r="M28" s="22">
        <f>K28+L28</f>
        <v>1214.2370149253734</v>
      </c>
      <c r="N28" s="22">
        <f>IF(M28+($D28/$C28)&gt;$D28,($D28-M28),$D28/$C28)</f>
        <v>69.44925373134329</v>
      </c>
      <c r="O28" s="22">
        <f>M28+N28</f>
        <v>1283.6862686567167</v>
      </c>
      <c r="P28" s="22">
        <f>IF(O28+($D28/$C28)&gt;$D28,($D28-O28),$D28/$C28)</f>
        <v>69.44925373134329</v>
      </c>
      <c r="Q28" s="22">
        <f>O28+P28</f>
        <v>1353.1355223880601</v>
      </c>
      <c r="R28" s="22">
        <f>IF(Q28+($D28/$C28)&gt;$D28,($D28-Q28),$D28/$C28)</f>
        <v>69.44925373134329</v>
      </c>
      <c r="S28" s="22">
        <f>Q28+R28</f>
        <v>1422.5847761194034</v>
      </c>
      <c r="T28" s="22">
        <f>IF(S28+($D28/$C28)&gt;$D28,($D28-S28),$D28/$C28)</f>
        <v>69.44925373134329</v>
      </c>
      <c r="U28" s="22">
        <f>S28+T28</f>
        <v>1492.0340298507467</v>
      </c>
      <c r="V28" s="22">
        <f>D28-U28</f>
        <v>834.51597014925346</v>
      </c>
      <c r="W28" s="22"/>
      <c r="X28" s="22"/>
      <c r="Y28" s="22"/>
      <c r="Z28" s="31"/>
      <c r="AA28" s="31"/>
      <c r="AC28" s="12"/>
      <c r="AD28" s="46"/>
      <c r="AF28" s="12"/>
      <c r="AG28" s="46"/>
      <c r="AH28" s="46"/>
      <c r="AJ28" s="12"/>
      <c r="AK28" s="46">
        <f t="shared" si="0"/>
        <v>0</v>
      </c>
      <c r="AL28" s="63">
        <f t="shared" si="9"/>
        <v>-2326.5500000000002</v>
      </c>
      <c r="AO28" s="9">
        <f t="shared" si="1"/>
        <v>0</v>
      </c>
      <c r="AR28" s="9">
        <f t="shared" si="2"/>
        <v>0</v>
      </c>
      <c r="AU28" s="9">
        <f t="shared" si="3"/>
        <v>0</v>
      </c>
      <c r="AX28" s="9">
        <f t="shared" si="4"/>
        <v>0</v>
      </c>
      <c r="BA28" s="9">
        <f t="shared" si="5"/>
        <v>0</v>
      </c>
      <c r="BB28" s="108"/>
      <c r="BC28" s="5">
        <f t="shared" si="6"/>
        <v>0</v>
      </c>
      <c r="BD28" s="9">
        <f t="shared" si="7"/>
        <v>0</v>
      </c>
      <c r="BE28" s="9"/>
      <c r="BF28" s="123" t="s">
        <v>293</v>
      </c>
      <c r="BG28" s="124" t="s">
        <v>293</v>
      </c>
    </row>
    <row r="29" spans="1:59" s="11" customFormat="1" x14ac:dyDescent="0.2">
      <c r="A29" s="51"/>
      <c r="C29" s="23"/>
      <c r="D29" s="12">
        <f>-D28</f>
        <v>-2326.5500000000002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31"/>
      <c r="AA29" s="31"/>
      <c r="AC29" s="12"/>
      <c r="AD29" s="46"/>
      <c r="AF29" s="12"/>
      <c r="AG29" s="46"/>
      <c r="AH29" s="46"/>
      <c r="AJ29" s="12"/>
      <c r="AK29" s="46">
        <f t="shared" si="0"/>
        <v>0</v>
      </c>
      <c r="AL29" s="63">
        <f t="shared" si="9"/>
        <v>2326.5500000000002</v>
      </c>
      <c r="AO29" s="9">
        <f t="shared" si="1"/>
        <v>0</v>
      </c>
      <c r="AR29" s="9">
        <f t="shared" si="2"/>
        <v>0</v>
      </c>
      <c r="AU29" s="9">
        <f t="shared" si="3"/>
        <v>0</v>
      </c>
      <c r="AX29" s="9">
        <f t="shared" si="4"/>
        <v>0</v>
      </c>
      <c r="BA29" s="9">
        <f t="shared" si="5"/>
        <v>0</v>
      </c>
      <c r="BB29" s="108"/>
      <c r="BC29" s="5">
        <f t="shared" si="6"/>
        <v>0</v>
      </c>
      <c r="BD29" s="9">
        <f t="shared" si="7"/>
        <v>0</v>
      </c>
      <c r="BE29" s="9"/>
      <c r="BF29" s="123" t="s">
        <v>293</v>
      </c>
      <c r="BG29" s="124" t="s">
        <v>293</v>
      </c>
    </row>
    <row r="30" spans="1:59" s="11" customFormat="1" x14ac:dyDescent="0.2">
      <c r="A30" s="51">
        <v>31593</v>
      </c>
      <c r="B30" s="11" t="s">
        <v>16</v>
      </c>
      <c r="C30" s="23">
        <v>33.5</v>
      </c>
      <c r="D30" s="12">
        <v>4646.88</v>
      </c>
      <c r="E30" s="22">
        <v>1707.72</v>
      </c>
      <c r="F30" s="22">
        <f>IF(E30+($D30/$C30)&gt;$D30,($D30-E30),$D30/$C30)</f>
        <v>138.71283582089552</v>
      </c>
      <c r="G30" s="22">
        <f>E30+F30</f>
        <v>1846.4328358208954</v>
      </c>
      <c r="H30" s="22">
        <f>IF(G30+($D30/$C30)&gt;$D30,($D30-G30),$D30/$C30)</f>
        <v>138.71283582089552</v>
      </c>
      <c r="I30" s="22">
        <f>G30+H30</f>
        <v>1985.1456716417911</v>
      </c>
      <c r="J30" s="22">
        <f>IF(I30+($D30/$C30)&gt;$D30,($D30-I30),$D30/$C30)</f>
        <v>138.71283582089552</v>
      </c>
      <c r="K30" s="22">
        <f>I30+J30</f>
        <v>2123.8585074626867</v>
      </c>
      <c r="L30" s="22">
        <f>IF(K30+($D30/$C30)&gt;$D30,($D30-K30),$D30/$C30)</f>
        <v>138.71283582089552</v>
      </c>
      <c r="M30" s="22">
        <f>K30+L30</f>
        <v>2262.5713432835823</v>
      </c>
      <c r="N30" s="22">
        <f>IF(M30+($D30/$C30)&gt;$D30,($D30-M30),$D30/$C30)</f>
        <v>138.71283582089552</v>
      </c>
      <c r="O30" s="22">
        <f>M30+N30</f>
        <v>2401.284179104478</v>
      </c>
      <c r="P30" s="22">
        <f>IF(O30+($D30/$C30)&gt;$D30,($D30-O30),$D30/$C30)</f>
        <v>138.71283582089552</v>
      </c>
      <c r="Q30" s="22">
        <f>O30+P30</f>
        <v>2539.9970149253736</v>
      </c>
      <c r="R30" s="22">
        <f>IF(Q30+($D30/$C30)&gt;$D30,($D30-Q30),$D30/$C30)</f>
        <v>138.71283582089552</v>
      </c>
      <c r="S30" s="22">
        <f>Q30+R30</f>
        <v>2678.7098507462692</v>
      </c>
      <c r="T30" s="22">
        <f>IF(S30+($D30/$C30)&gt;$D30,($D30-S30),$D30/$C30)</f>
        <v>138.71283582089552</v>
      </c>
      <c r="U30" s="22">
        <f>S30+T30</f>
        <v>2817.4226865671649</v>
      </c>
      <c r="V30" s="22">
        <f>D30-U30</f>
        <v>1829.4573134328352</v>
      </c>
      <c r="W30" s="22"/>
      <c r="X30" s="22"/>
      <c r="Y30" s="22"/>
      <c r="Z30" s="31"/>
      <c r="AA30" s="31"/>
      <c r="AC30" s="12"/>
      <c r="AD30" s="46"/>
      <c r="AF30" s="12"/>
      <c r="AG30" s="46"/>
      <c r="AH30" s="46"/>
      <c r="AJ30" s="12"/>
      <c r="AK30" s="46">
        <f t="shared" si="0"/>
        <v>0</v>
      </c>
      <c r="AL30" s="63">
        <f t="shared" si="9"/>
        <v>-4646.88</v>
      </c>
      <c r="AO30" s="9">
        <f t="shared" si="1"/>
        <v>0</v>
      </c>
      <c r="AR30" s="9">
        <f t="shared" si="2"/>
        <v>0</v>
      </c>
      <c r="AU30" s="9">
        <f t="shared" si="3"/>
        <v>0</v>
      </c>
      <c r="AX30" s="9">
        <f t="shared" si="4"/>
        <v>0</v>
      </c>
      <c r="BA30" s="9">
        <f t="shared" si="5"/>
        <v>0</v>
      </c>
      <c r="BB30" s="108"/>
      <c r="BC30" s="5">
        <f t="shared" si="6"/>
        <v>0</v>
      </c>
      <c r="BD30" s="9">
        <f t="shared" si="7"/>
        <v>0</v>
      </c>
      <c r="BE30" s="9"/>
      <c r="BF30" s="123" t="s">
        <v>293</v>
      </c>
      <c r="BG30" s="124" t="s">
        <v>293</v>
      </c>
    </row>
    <row r="31" spans="1:59" s="11" customFormat="1" x14ac:dyDescent="0.2">
      <c r="A31" s="51"/>
      <c r="C31" s="23"/>
      <c r="D31" s="12">
        <f>-D30</f>
        <v>-4646.88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1"/>
      <c r="AA31" s="31"/>
      <c r="AC31" s="12"/>
      <c r="AD31" s="46"/>
      <c r="AF31" s="12"/>
      <c r="AG31" s="46"/>
      <c r="AH31" s="46"/>
      <c r="AJ31" s="12"/>
      <c r="AK31" s="46">
        <f t="shared" si="0"/>
        <v>0</v>
      </c>
      <c r="AL31" s="63">
        <f t="shared" si="9"/>
        <v>4646.88</v>
      </c>
      <c r="AO31" s="9">
        <f t="shared" si="1"/>
        <v>0</v>
      </c>
      <c r="AR31" s="9">
        <f t="shared" si="2"/>
        <v>0</v>
      </c>
      <c r="AU31" s="9">
        <f t="shared" si="3"/>
        <v>0</v>
      </c>
      <c r="AX31" s="9">
        <f t="shared" si="4"/>
        <v>0</v>
      </c>
      <c r="BA31" s="9">
        <f t="shared" si="5"/>
        <v>0</v>
      </c>
      <c r="BB31" s="108"/>
      <c r="BC31" s="5">
        <f t="shared" si="6"/>
        <v>0</v>
      </c>
      <c r="BD31" s="9">
        <f t="shared" si="7"/>
        <v>0</v>
      </c>
      <c r="BE31" s="9"/>
      <c r="BF31" s="123" t="s">
        <v>293</v>
      </c>
      <c r="BG31" s="124" t="s">
        <v>293</v>
      </c>
    </row>
    <row r="32" spans="1:59" s="11" customFormat="1" x14ac:dyDescent="0.2">
      <c r="A32" s="51">
        <v>31958</v>
      </c>
      <c r="B32" s="11" t="s">
        <v>16</v>
      </c>
      <c r="C32" s="23">
        <v>33.5</v>
      </c>
      <c r="D32" s="12">
        <v>5418.26</v>
      </c>
      <c r="E32" s="22">
        <v>1801.58</v>
      </c>
      <c r="F32" s="22">
        <f>IF(E32+($D32/$C32)&gt;$D32,($D32-E32),$D32/$C32)</f>
        <v>161.73910447761196</v>
      </c>
      <c r="G32" s="22">
        <f>E32+F32</f>
        <v>1963.319104477612</v>
      </c>
      <c r="H32" s="22">
        <f>IF(G32+($D32/$C32)&gt;$D32,($D32-G32),$D32/$C32)</f>
        <v>161.73910447761196</v>
      </c>
      <c r="I32" s="22">
        <f>G32+H32</f>
        <v>2125.058208955224</v>
      </c>
      <c r="J32" s="22">
        <f>IF(I32+($D32/$C32)&gt;$D32,($D32-I32),$D32/$C32)</f>
        <v>161.73910447761196</v>
      </c>
      <c r="K32" s="22">
        <f>I32+J32</f>
        <v>2286.7973134328358</v>
      </c>
      <c r="L32" s="22">
        <f>IF(K32+($D32/$C32)&gt;$D32,($D32-K32),$D32/$C32)</f>
        <v>161.73910447761196</v>
      </c>
      <c r="M32" s="22">
        <f>K32+L32</f>
        <v>2448.5364179104477</v>
      </c>
      <c r="N32" s="22">
        <f>IF(M32+($D32/$C32)&gt;$D32,($D32-M32),$D32/$C32)</f>
        <v>161.73910447761196</v>
      </c>
      <c r="O32" s="22">
        <f>M32+N32</f>
        <v>2610.2755223880595</v>
      </c>
      <c r="P32" s="22">
        <f>IF(O32+($D32/$C32)&gt;$D32,($D32-O32),$D32/$C32)</f>
        <v>161.73910447761196</v>
      </c>
      <c r="Q32" s="22">
        <f>O32+P32</f>
        <v>2772.0146268656713</v>
      </c>
      <c r="R32" s="22">
        <f>IF(Q32+($D32/$C32)&gt;$D32,($D32-Q32),$D32/$C32)</f>
        <v>161.73910447761196</v>
      </c>
      <c r="S32" s="22">
        <f>Q32+R32</f>
        <v>2933.7537313432831</v>
      </c>
      <c r="T32" s="22">
        <f>IF(S32+($D32/$C32)&gt;$D32,($D32-S32),$D32/$C32)</f>
        <v>161.73910447761196</v>
      </c>
      <c r="U32" s="22">
        <f>S32+T32</f>
        <v>3095.4928358208949</v>
      </c>
      <c r="V32" s="22">
        <f>D32-U32</f>
        <v>2322.7671641791053</v>
      </c>
      <c r="W32" s="22"/>
      <c r="X32" s="22"/>
      <c r="Y32" s="22"/>
      <c r="Z32" s="31"/>
      <c r="AA32" s="31"/>
      <c r="AC32" s="12"/>
      <c r="AD32" s="46"/>
      <c r="AF32" s="12"/>
      <c r="AG32" s="46"/>
      <c r="AH32" s="46"/>
      <c r="AJ32" s="12"/>
      <c r="AK32" s="46">
        <f t="shared" si="0"/>
        <v>0</v>
      </c>
      <c r="AL32" s="63">
        <f t="shared" si="9"/>
        <v>-5418.26</v>
      </c>
      <c r="AO32" s="9">
        <f t="shared" si="1"/>
        <v>0</v>
      </c>
      <c r="AR32" s="9">
        <f t="shared" si="2"/>
        <v>0</v>
      </c>
      <c r="AU32" s="9">
        <f t="shared" si="3"/>
        <v>0</v>
      </c>
      <c r="AX32" s="9">
        <f t="shared" si="4"/>
        <v>0</v>
      </c>
      <c r="BA32" s="9">
        <f t="shared" si="5"/>
        <v>0</v>
      </c>
      <c r="BB32" s="108"/>
      <c r="BC32" s="5">
        <f t="shared" si="6"/>
        <v>0</v>
      </c>
      <c r="BD32" s="9">
        <f t="shared" si="7"/>
        <v>0</v>
      </c>
      <c r="BE32" s="9"/>
      <c r="BF32" s="123" t="s">
        <v>293</v>
      </c>
      <c r="BG32" s="124" t="s">
        <v>293</v>
      </c>
    </row>
    <row r="33" spans="1:59" s="11" customFormat="1" x14ac:dyDescent="0.2">
      <c r="A33" s="51"/>
      <c r="C33" s="23"/>
      <c r="D33" s="12">
        <f>-D32</f>
        <v>-5418.26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31"/>
      <c r="AA33" s="31"/>
      <c r="AC33" s="12"/>
      <c r="AD33" s="46"/>
      <c r="AF33" s="12"/>
      <c r="AG33" s="46"/>
      <c r="AH33" s="46"/>
      <c r="AJ33" s="12"/>
      <c r="AK33" s="46">
        <f t="shared" si="0"/>
        <v>0</v>
      </c>
      <c r="AL33" s="63">
        <f t="shared" si="9"/>
        <v>5418.26</v>
      </c>
      <c r="AO33" s="9">
        <f t="shared" si="1"/>
        <v>0</v>
      </c>
      <c r="AR33" s="9">
        <f t="shared" si="2"/>
        <v>0</v>
      </c>
      <c r="AU33" s="9">
        <f t="shared" si="3"/>
        <v>0</v>
      </c>
      <c r="AX33" s="9">
        <f t="shared" si="4"/>
        <v>0</v>
      </c>
      <c r="BA33" s="9">
        <f t="shared" si="5"/>
        <v>0</v>
      </c>
      <c r="BB33" s="108"/>
      <c r="BC33" s="5">
        <f t="shared" si="6"/>
        <v>0</v>
      </c>
      <c r="BD33" s="9">
        <f t="shared" si="7"/>
        <v>0</v>
      </c>
      <c r="BE33" s="9"/>
      <c r="BF33" s="123" t="s">
        <v>293</v>
      </c>
      <c r="BG33" s="124" t="s">
        <v>293</v>
      </c>
    </row>
    <row r="34" spans="1:59" s="11" customFormat="1" x14ac:dyDescent="0.2">
      <c r="A34" s="51">
        <v>32324</v>
      </c>
      <c r="B34" s="11" t="s">
        <v>36</v>
      </c>
      <c r="C34" s="23">
        <v>33.5</v>
      </c>
      <c r="D34" s="12">
        <v>8395.44</v>
      </c>
      <c r="E34" s="22">
        <v>2497.64</v>
      </c>
      <c r="F34" s="22">
        <f>IF(E34+($D34/$C34)&gt;$D34,($D34-E34),$D34/$C34)</f>
        <v>250.61014925373135</v>
      </c>
      <c r="G34" s="22">
        <f>E34+F34</f>
        <v>2748.2501492537313</v>
      </c>
      <c r="H34" s="22">
        <f>IF(G34+($D34/$C34)&gt;$D34,($D34-G34),$D34/$C34)</f>
        <v>250.61014925373135</v>
      </c>
      <c r="I34" s="22">
        <f>G34+H34</f>
        <v>2998.8602985074626</v>
      </c>
      <c r="J34" s="22">
        <f>IF(I34+($D34/$C34)&gt;$D34,($D34-I34),$D34/$C34)</f>
        <v>250.61014925373135</v>
      </c>
      <c r="K34" s="22">
        <f>I34+J34</f>
        <v>3249.470447761194</v>
      </c>
      <c r="L34" s="22">
        <f>IF(K34+($D34/$C34)&gt;$D34,($D34-K34),$D34/$C34)</f>
        <v>250.61014925373135</v>
      </c>
      <c r="M34" s="22">
        <f>K34+L34</f>
        <v>3500.0805970149254</v>
      </c>
      <c r="N34" s="22">
        <f>IF(M34+($D34/$C34)&gt;$D34,($D34-M34),$D34/$C34)</f>
        <v>250.61014925373135</v>
      </c>
      <c r="O34" s="22">
        <f>M34+N34</f>
        <v>3750.6907462686568</v>
      </c>
      <c r="P34" s="22">
        <f>IF(O34+($D34/$C34)&gt;$D34,($D34-O34),$D34/$C34)</f>
        <v>250.61014925373135</v>
      </c>
      <c r="Q34" s="22">
        <f>O34+P34</f>
        <v>4001.3008955223881</v>
      </c>
      <c r="R34" s="22">
        <f>IF(Q34+($D34/$C34)&gt;$D34,($D34-Q34),$D34/$C34)</f>
        <v>250.61014925373135</v>
      </c>
      <c r="S34" s="22">
        <f>Q34+R34</f>
        <v>4251.9110447761195</v>
      </c>
      <c r="T34" s="22">
        <f>IF(S34+($D34/$C34)&gt;$D34,($D34-S34),$D34/$C34)</f>
        <v>250.61014925373135</v>
      </c>
      <c r="U34" s="22">
        <f>S34+T34</f>
        <v>4502.5211940298504</v>
      </c>
      <c r="V34" s="22">
        <f>D34-U34</f>
        <v>3892.9188059701501</v>
      </c>
      <c r="W34" s="22"/>
      <c r="X34" s="22"/>
      <c r="Y34" s="22"/>
      <c r="Z34" s="31"/>
      <c r="AA34" s="31"/>
      <c r="AC34" s="12"/>
      <c r="AD34" s="46"/>
      <c r="AF34" s="12">
        <f>IF(AD34+($D34/$C34)&gt;$D34,($D34-AD34),$D34/$C34)</f>
        <v>250.61014925373135</v>
      </c>
      <c r="AG34" s="46">
        <f>AD34+AF34</f>
        <v>250.61014925373135</v>
      </c>
      <c r="AH34" s="46"/>
      <c r="AJ34" s="12">
        <v>0</v>
      </c>
      <c r="AK34" s="46">
        <f t="shared" si="0"/>
        <v>250.61014925373135</v>
      </c>
      <c r="AL34" s="63">
        <f t="shared" si="9"/>
        <v>-8144.8298507462696</v>
      </c>
      <c r="AO34" s="9">
        <f t="shared" si="1"/>
        <v>250.61014925373135</v>
      </c>
      <c r="AR34" s="9">
        <f t="shared" si="2"/>
        <v>250.61014925373135</v>
      </c>
      <c r="AU34" s="9">
        <f t="shared" si="3"/>
        <v>250.61014925373135</v>
      </c>
      <c r="AX34" s="9">
        <f t="shared" si="4"/>
        <v>250.61014925373135</v>
      </c>
      <c r="BA34" s="9">
        <f t="shared" si="5"/>
        <v>250.61014925373135</v>
      </c>
      <c r="BB34" s="108"/>
      <c r="BC34" s="5">
        <f t="shared" si="6"/>
        <v>0</v>
      </c>
      <c r="BD34" s="9">
        <f t="shared" si="7"/>
        <v>250.61014925373135</v>
      </c>
      <c r="BE34" s="9"/>
      <c r="BF34" s="123" t="s">
        <v>293</v>
      </c>
      <c r="BG34" s="124" t="s">
        <v>293</v>
      </c>
    </row>
    <row r="35" spans="1:59" s="11" customFormat="1" x14ac:dyDescent="0.2">
      <c r="A35" s="51"/>
      <c r="C35" s="23"/>
      <c r="D35" s="12">
        <f>-D34</f>
        <v>-8395.44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31"/>
      <c r="AA35" s="31"/>
      <c r="AC35" s="12"/>
      <c r="AD35" s="46"/>
      <c r="AF35" s="12"/>
      <c r="AG35" s="46"/>
      <c r="AH35" s="46"/>
      <c r="AJ35" s="12"/>
      <c r="AK35" s="46">
        <f t="shared" si="0"/>
        <v>0</v>
      </c>
      <c r="AL35" s="63">
        <f t="shared" si="9"/>
        <v>8395.44</v>
      </c>
      <c r="AO35" s="9">
        <f t="shared" si="1"/>
        <v>0</v>
      </c>
      <c r="AR35" s="9">
        <f t="shared" si="2"/>
        <v>0</v>
      </c>
      <c r="AU35" s="9">
        <f t="shared" si="3"/>
        <v>0</v>
      </c>
      <c r="AX35" s="9">
        <f t="shared" si="4"/>
        <v>0</v>
      </c>
      <c r="BA35" s="9">
        <f t="shared" si="5"/>
        <v>0</v>
      </c>
      <c r="BB35" s="108"/>
      <c r="BC35" s="5">
        <f t="shared" si="6"/>
        <v>0</v>
      </c>
      <c r="BD35" s="9">
        <f t="shared" si="7"/>
        <v>0</v>
      </c>
      <c r="BE35" s="9"/>
      <c r="BF35" s="123" t="s">
        <v>293</v>
      </c>
      <c r="BG35" s="124" t="s">
        <v>293</v>
      </c>
    </row>
    <row r="36" spans="1:59" s="11" customFormat="1" x14ac:dyDescent="0.2">
      <c r="A36" s="51" t="s">
        <v>87</v>
      </c>
      <c r="B36" s="11" t="s">
        <v>88</v>
      </c>
      <c r="C36" s="23">
        <v>20</v>
      </c>
      <c r="D36" s="12">
        <v>23997</v>
      </c>
      <c r="E36" s="22">
        <v>12798.4</v>
      </c>
      <c r="F36" s="22">
        <f>IF(E36+($D36/$C36)&gt;$D36,($D36-E36),$D36/$C36)</f>
        <v>1199.8499999999999</v>
      </c>
      <c r="G36" s="22">
        <f>E36+F36</f>
        <v>13998.25</v>
      </c>
      <c r="H36" s="22">
        <f>IF(G36+($D36/$C36)&gt;$D36,($D36-G36),$D36/$C36)</f>
        <v>1199.8499999999999</v>
      </c>
      <c r="I36" s="22">
        <f>G36+H36</f>
        <v>15198.1</v>
      </c>
      <c r="J36" s="22">
        <f>IF(I36+($D36/$C36)&gt;$D36,($D36-I36),$D36/$C36)</f>
        <v>1199.8499999999999</v>
      </c>
      <c r="K36" s="22">
        <f>I36+J36</f>
        <v>16397.95</v>
      </c>
      <c r="L36" s="22">
        <f>IF(K36+($D36/$C36)&gt;$D36,($D36-K36),$D36/$C36)</f>
        <v>1199.8499999999999</v>
      </c>
      <c r="M36" s="22">
        <f>K36+L36</f>
        <v>17597.8</v>
      </c>
      <c r="N36" s="22">
        <f>IF(M36+($D36/$C36)&gt;$D36,($D36-M36),$D36/$C36)</f>
        <v>1199.8499999999999</v>
      </c>
      <c r="O36" s="22">
        <f>M36+N36</f>
        <v>18797.649999999998</v>
      </c>
      <c r="P36" s="22">
        <f>IF(O36+($D36/$C36)&gt;$D36,($D36-O36),$D36/$C36)</f>
        <v>1199.8499999999999</v>
      </c>
      <c r="Q36" s="22">
        <f>O36+P36</f>
        <v>19997.499999999996</v>
      </c>
      <c r="R36" s="22">
        <f>IF(Q36+($D36/$C36)&gt;$D36,($D36-Q36),$D36/$C36)</f>
        <v>1199.8499999999999</v>
      </c>
      <c r="S36" s="22">
        <f>Q36+R36</f>
        <v>21197.349999999995</v>
      </c>
      <c r="T36" s="22">
        <f>IF(S36+($D36/$C36)&gt;$D36,($D36-S36),$D36/$C36)</f>
        <v>1199.8499999999999</v>
      </c>
      <c r="U36" s="22">
        <f>S36+T36</f>
        <v>22397.199999999993</v>
      </c>
      <c r="V36" s="22"/>
      <c r="W36" s="22">
        <f>IF(U36+($D36/$C36)&gt;$D36,($D36-U36),$D36/$C36)</f>
        <v>1199.8499999999999</v>
      </c>
      <c r="X36" s="22">
        <f>U36+W36</f>
        <v>23597.049999999992</v>
      </c>
      <c r="Y36" s="22"/>
      <c r="Z36" s="12">
        <f>IF(X36+($D36/$C36)&gt;$D36,($D36-X36),$D36/$C36)</f>
        <v>399.950000000008</v>
      </c>
      <c r="AA36" s="12">
        <f>X36+Z36</f>
        <v>23997</v>
      </c>
      <c r="AC36" s="12">
        <f>IF(AA36+($D36/$C36)&gt;$D36,($D36-AA36),$D36/$C36)</f>
        <v>0</v>
      </c>
      <c r="AD36" s="46">
        <f>AA36+AC36</f>
        <v>23997</v>
      </c>
      <c r="AF36" s="12">
        <f>IF(AD36+($D36/$C36)&gt;$D36,($D36-AD36),$D36/$C36)</f>
        <v>0</v>
      </c>
      <c r="AG36" s="46">
        <f>AD36+AF36</f>
        <v>23997</v>
      </c>
      <c r="AH36" s="46"/>
      <c r="AJ36" s="12">
        <f>IF(AG36+($D36/$C36)&gt;$D36,($D36-AG36),$D36/$C36)</f>
        <v>0</v>
      </c>
      <c r="AK36" s="46">
        <f t="shared" si="0"/>
        <v>23997</v>
      </c>
      <c r="AL36" s="63">
        <f t="shared" si="9"/>
        <v>0</v>
      </c>
      <c r="AO36" s="9">
        <f t="shared" si="1"/>
        <v>23997</v>
      </c>
      <c r="AR36" s="9">
        <f t="shared" si="2"/>
        <v>23997</v>
      </c>
      <c r="AU36" s="9">
        <f t="shared" si="3"/>
        <v>23997</v>
      </c>
      <c r="AX36" s="9">
        <f t="shared" si="4"/>
        <v>23997</v>
      </c>
      <c r="BA36" s="9">
        <f t="shared" si="5"/>
        <v>23997</v>
      </c>
      <c r="BB36" s="108"/>
      <c r="BC36" s="5">
        <f t="shared" si="6"/>
        <v>0</v>
      </c>
      <c r="BD36" s="9">
        <f t="shared" si="7"/>
        <v>23997</v>
      </c>
      <c r="BE36" s="9"/>
      <c r="BF36" s="123" t="s">
        <v>293</v>
      </c>
      <c r="BG36" s="124" t="s">
        <v>293</v>
      </c>
    </row>
    <row r="37" spans="1:59" s="11" customFormat="1" x14ac:dyDescent="0.2">
      <c r="A37" s="51"/>
      <c r="B37" s="11" t="s">
        <v>198</v>
      </c>
      <c r="C37" s="23"/>
      <c r="D37" s="12">
        <v>-23997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12"/>
      <c r="AA37" s="12">
        <v>-23997</v>
      </c>
      <c r="AC37" s="12"/>
      <c r="AD37" s="46">
        <f>AA37+AC37</f>
        <v>-23997</v>
      </c>
      <c r="AF37" s="12"/>
      <c r="AG37" s="46">
        <f>AD37+AF37</f>
        <v>-23997</v>
      </c>
      <c r="AH37" s="46"/>
      <c r="AJ37" s="12">
        <v>0</v>
      </c>
      <c r="AK37" s="46">
        <f t="shared" si="0"/>
        <v>-23997</v>
      </c>
      <c r="AL37" s="63">
        <f t="shared" si="9"/>
        <v>0</v>
      </c>
      <c r="AO37" s="9">
        <f t="shared" si="1"/>
        <v>-23997</v>
      </c>
      <c r="AR37" s="9">
        <f t="shared" si="2"/>
        <v>-23997</v>
      </c>
      <c r="AU37" s="9">
        <f t="shared" si="3"/>
        <v>-23997</v>
      </c>
      <c r="AX37" s="9">
        <f t="shared" si="4"/>
        <v>-23997</v>
      </c>
      <c r="BA37" s="9">
        <f t="shared" si="5"/>
        <v>-23997</v>
      </c>
      <c r="BB37" s="108"/>
      <c r="BC37" s="5">
        <f t="shared" si="6"/>
        <v>0</v>
      </c>
      <c r="BD37" s="9">
        <f t="shared" si="7"/>
        <v>-23997</v>
      </c>
      <c r="BE37" s="9"/>
      <c r="BF37" s="123" t="s">
        <v>293</v>
      </c>
      <c r="BG37" s="124" t="s">
        <v>293</v>
      </c>
    </row>
    <row r="38" spans="1:59" s="11" customFormat="1" x14ac:dyDescent="0.2">
      <c r="A38" s="52">
        <v>1998</v>
      </c>
      <c r="B38" s="11" t="s">
        <v>98</v>
      </c>
      <c r="C38" s="23">
        <v>10</v>
      </c>
      <c r="D38" s="12">
        <v>8000</v>
      </c>
      <c r="F38" s="22">
        <f>IF(E38+($D38/$C38)&gt;$D38,($D38-E38),$D38/$C38)</f>
        <v>800</v>
      </c>
      <c r="G38" s="22">
        <f>E38+F38</f>
        <v>800</v>
      </c>
      <c r="H38" s="22">
        <f>IF(G38+($D38/$C38)&gt;$D38,($D38-G38),$D38/$C38)</f>
        <v>800</v>
      </c>
      <c r="I38" s="22">
        <f>G38+H38</f>
        <v>1600</v>
      </c>
      <c r="J38" s="22">
        <f>IF(I38+($D38/$C38)&gt;$D38,($D38-I38),$D38/$C38)</f>
        <v>800</v>
      </c>
      <c r="K38" s="22">
        <f>I38+J38</f>
        <v>2400</v>
      </c>
      <c r="L38" s="22">
        <f>IF(K38+($D38/$C38)&gt;$D38,($D38-K38),$D38/$C38)</f>
        <v>800</v>
      </c>
      <c r="M38" s="22">
        <f>K38+L38</f>
        <v>3200</v>
      </c>
      <c r="N38" s="22">
        <f>IF(M38+($D38/$C38)&gt;$D38,($D38-M38),$D38/$C38)</f>
        <v>800</v>
      </c>
      <c r="O38" s="22">
        <f>M38+N38</f>
        <v>4000</v>
      </c>
      <c r="P38" s="22">
        <f>IF(O38+($D38/$C38)&gt;$D38,($D38-O38),$D38/$C38)</f>
        <v>800</v>
      </c>
      <c r="Q38" s="22">
        <f>O38+P38</f>
        <v>4800</v>
      </c>
      <c r="R38" s="22">
        <f>IF(Q38+($D38/$C38)&gt;$D38,($D38-Q38),$D38/$C38)</f>
        <v>800</v>
      </c>
      <c r="S38" s="22">
        <f>Q38+R38</f>
        <v>5600</v>
      </c>
      <c r="T38" s="22">
        <f>IF(S38+($D38/$C38)&gt;$D38,($D38-S38),$D38/$C38)</f>
        <v>800</v>
      </c>
      <c r="U38" s="22">
        <f>S38+T38</f>
        <v>6400</v>
      </c>
      <c r="V38" s="22"/>
      <c r="W38" s="22">
        <f>IF(U38+($D38/$C38)&gt;$D38,($D38-U38),$D38/$C38)</f>
        <v>800</v>
      </c>
      <c r="X38" s="22">
        <f>U38+W38</f>
        <v>7200</v>
      </c>
      <c r="Y38" s="22"/>
      <c r="Z38" s="12">
        <f>IF(X38+($D38/$C38)&gt;$D38,($D38-X38),$D38/$C38)</f>
        <v>800</v>
      </c>
      <c r="AA38" s="12">
        <f>X38+Z38</f>
        <v>8000</v>
      </c>
      <c r="AC38" s="12">
        <f>IF(AA38+($D38/$C38)&gt;$D38,($D38-AA38),$D38/$C38)</f>
        <v>0</v>
      </c>
      <c r="AD38" s="46">
        <f>AA38+AC38</f>
        <v>8000</v>
      </c>
      <c r="AF38" s="12">
        <f>IF(AD38+($D38/$C38)&gt;$D38,($D38-AD38),$D38/$C38)</f>
        <v>0</v>
      </c>
      <c r="AG38" s="46">
        <f>AD38+AF38</f>
        <v>8000</v>
      </c>
      <c r="AH38" s="46"/>
      <c r="AJ38" s="12">
        <f>IF(AG38+($D38/$C38)&gt;$D38,($D38-AG38),$D38/$C38)</f>
        <v>0</v>
      </c>
      <c r="AK38" s="46">
        <f t="shared" si="0"/>
        <v>8000</v>
      </c>
      <c r="AL38" s="63">
        <f t="shared" si="9"/>
        <v>0</v>
      </c>
      <c r="AO38" s="9">
        <f t="shared" si="1"/>
        <v>8000</v>
      </c>
      <c r="AR38" s="9">
        <f t="shared" si="2"/>
        <v>8000</v>
      </c>
      <c r="AU38" s="9">
        <f t="shared" si="3"/>
        <v>8000</v>
      </c>
      <c r="AX38" s="9">
        <f t="shared" si="4"/>
        <v>8000</v>
      </c>
      <c r="BA38" s="9">
        <f t="shared" si="5"/>
        <v>8000</v>
      </c>
      <c r="BB38" s="108"/>
      <c r="BC38" s="5">
        <f t="shared" si="6"/>
        <v>0</v>
      </c>
      <c r="BD38" s="9">
        <f t="shared" si="7"/>
        <v>8000</v>
      </c>
      <c r="BE38" s="9"/>
      <c r="BF38" s="123" t="s">
        <v>293</v>
      </c>
      <c r="BG38" s="124" t="s">
        <v>293</v>
      </c>
    </row>
    <row r="39" spans="1:59" s="11" customFormat="1" x14ac:dyDescent="0.2">
      <c r="A39" s="52"/>
      <c r="B39" s="11" t="s">
        <v>211</v>
      </c>
      <c r="C39" s="23"/>
      <c r="D39" s="12">
        <v>-8000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12"/>
      <c r="AA39" s="12"/>
      <c r="AC39" s="12"/>
      <c r="AD39" s="46">
        <v>-8000</v>
      </c>
      <c r="AE39" s="46"/>
      <c r="AF39" s="46"/>
      <c r="AG39" s="46">
        <v>-8000</v>
      </c>
      <c r="AH39" s="46"/>
      <c r="AJ39" s="12">
        <v>0</v>
      </c>
      <c r="AK39" s="46">
        <f t="shared" si="0"/>
        <v>-8000</v>
      </c>
      <c r="AL39" s="63">
        <f t="shared" si="9"/>
        <v>0</v>
      </c>
      <c r="AO39" s="9">
        <f t="shared" si="1"/>
        <v>-8000</v>
      </c>
      <c r="AR39" s="9">
        <f t="shared" si="2"/>
        <v>-8000</v>
      </c>
      <c r="AU39" s="9">
        <f t="shared" si="3"/>
        <v>-8000</v>
      </c>
      <c r="AX39" s="9">
        <f t="shared" si="4"/>
        <v>-8000</v>
      </c>
      <c r="BA39" s="9">
        <f t="shared" si="5"/>
        <v>-8000</v>
      </c>
      <c r="BB39" s="108"/>
      <c r="BC39" s="5">
        <f t="shared" si="6"/>
        <v>0</v>
      </c>
      <c r="BD39" s="9">
        <f t="shared" si="7"/>
        <v>-8000</v>
      </c>
      <c r="BE39" s="9"/>
      <c r="BF39" s="123" t="s">
        <v>293</v>
      </c>
      <c r="BG39" s="124" t="s">
        <v>293</v>
      </c>
    </row>
    <row r="40" spans="1:59" s="11" customFormat="1" x14ac:dyDescent="0.2">
      <c r="A40" s="52">
        <v>1998</v>
      </c>
      <c r="B40" s="11" t="s">
        <v>100</v>
      </c>
      <c r="C40" s="23">
        <v>33.5</v>
      </c>
      <c r="D40" s="12">
        <v>11854.34</v>
      </c>
      <c r="F40" s="22">
        <f>IF(E40+($D40/$C40)&gt;$D40,($D40-E40),$D40/$C40)</f>
        <v>353.86089552238809</v>
      </c>
      <c r="G40" s="22">
        <f>E40+F40</f>
        <v>353.86089552238809</v>
      </c>
      <c r="H40" s="22">
        <f>IF(G40+($D40/$C40)&gt;$D40,($D40-G40),$D40/$C40)</f>
        <v>353.86089552238809</v>
      </c>
      <c r="I40" s="22">
        <f>G40+H40</f>
        <v>707.72179104477618</v>
      </c>
      <c r="J40" s="22">
        <f>IF(I40+($D40/$C40)&gt;$D40,($D40-I40),$D40/$C40)</f>
        <v>353.86089552238809</v>
      </c>
      <c r="K40" s="22">
        <f>I40+J40</f>
        <v>1061.5826865671643</v>
      </c>
      <c r="L40" s="22">
        <f>IF(K40+($D40/$C40)&gt;$D40,($D40-K40),$D40/$C40)</f>
        <v>353.86089552238809</v>
      </c>
      <c r="M40" s="22">
        <f>K40+L40</f>
        <v>1415.4435820895524</v>
      </c>
      <c r="N40" s="22">
        <f>IF(M40+($D40/$C40)&gt;$D40,($D40-M40),$D40/$C40)</f>
        <v>353.86089552238809</v>
      </c>
      <c r="O40" s="22">
        <f>M40+N40</f>
        <v>1769.3044776119405</v>
      </c>
      <c r="P40" s="22">
        <f>IF(O40+($D40/$C40)&gt;$D40,($D40-O40),$D40/$C40)</f>
        <v>353.86089552238809</v>
      </c>
      <c r="Q40" s="22">
        <f>O40+P40</f>
        <v>2123.1653731343285</v>
      </c>
      <c r="R40" s="22">
        <f>IF(Q40+($D40/$C40)&gt;$D40,($D40-Q40),$D40/$C40)</f>
        <v>353.86089552238809</v>
      </c>
      <c r="S40" s="22">
        <f>Q40+R40</f>
        <v>2477.0262686567166</v>
      </c>
      <c r="T40" s="22">
        <f>IF(S40+($D40/$C40)&gt;$D40,($D40-S40),$D40/$C40)</f>
        <v>353.86089552238809</v>
      </c>
      <c r="U40" s="22">
        <f>S40+T40</f>
        <v>2830.8871641791047</v>
      </c>
      <c r="V40" s="22">
        <f>D40-U40</f>
        <v>9023.4528358208954</v>
      </c>
      <c r="W40" s="22"/>
      <c r="X40" s="22"/>
      <c r="Y40" s="22"/>
      <c r="Z40" s="31"/>
      <c r="AA40" s="31"/>
      <c r="AC40" s="12"/>
      <c r="AD40" s="46"/>
      <c r="AF40" s="12">
        <f>IF(AD40+($D40/$C40)&gt;$D40,($D40-AD40),$D40/$C40)</f>
        <v>353.86089552238809</v>
      </c>
      <c r="AG40" s="46">
        <f>AD40+AF40</f>
        <v>353.86089552238809</v>
      </c>
      <c r="AH40" s="46"/>
      <c r="AJ40" s="12">
        <v>0</v>
      </c>
      <c r="AK40" s="46">
        <f t="shared" si="0"/>
        <v>353.86089552238809</v>
      </c>
      <c r="AL40" s="63">
        <f t="shared" si="9"/>
        <v>-11500.479104477612</v>
      </c>
      <c r="AO40" s="9">
        <f t="shared" si="1"/>
        <v>353.86089552238809</v>
      </c>
      <c r="AR40" s="9">
        <f t="shared" si="2"/>
        <v>353.86089552238809</v>
      </c>
      <c r="AU40" s="9">
        <f t="shared" si="3"/>
        <v>353.86089552238809</v>
      </c>
      <c r="AX40" s="9">
        <f t="shared" si="4"/>
        <v>353.86089552238809</v>
      </c>
      <c r="BA40" s="9">
        <f t="shared" si="5"/>
        <v>353.86089552238809</v>
      </c>
      <c r="BB40" s="108"/>
      <c r="BC40" s="5">
        <f t="shared" si="6"/>
        <v>0</v>
      </c>
      <c r="BD40" s="9">
        <f t="shared" si="7"/>
        <v>353.86089552238809</v>
      </c>
      <c r="BE40" s="9"/>
      <c r="BF40" s="123" t="s">
        <v>293</v>
      </c>
      <c r="BG40" s="124" t="s">
        <v>293</v>
      </c>
    </row>
    <row r="41" spans="1:59" s="11" customFormat="1" x14ac:dyDescent="0.2">
      <c r="A41" s="52"/>
      <c r="C41" s="23"/>
      <c r="D41" s="12">
        <f>-D40</f>
        <v>-11854.34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31"/>
      <c r="AA41" s="31"/>
      <c r="AC41" s="12"/>
      <c r="AD41" s="46"/>
      <c r="AF41" s="12"/>
      <c r="AG41" s="46"/>
      <c r="AH41" s="46"/>
      <c r="AJ41" s="12"/>
      <c r="AK41" s="46">
        <f t="shared" si="0"/>
        <v>0</v>
      </c>
      <c r="AL41" s="63">
        <f t="shared" si="9"/>
        <v>11854.34</v>
      </c>
      <c r="AO41" s="9">
        <f t="shared" si="1"/>
        <v>0</v>
      </c>
      <c r="AR41" s="9">
        <f t="shared" si="2"/>
        <v>0</v>
      </c>
      <c r="AU41" s="9">
        <f t="shared" si="3"/>
        <v>0</v>
      </c>
      <c r="AX41" s="9">
        <f t="shared" si="4"/>
        <v>0</v>
      </c>
      <c r="BA41" s="9">
        <f t="shared" si="5"/>
        <v>0</v>
      </c>
      <c r="BB41" s="108"/>
      <c r="BC41" s="5">
        <f t="shared" si="6"/>
        <v>0</v>
      </c>
      <c r="BD41" s="9">
        <f t="shared" si="7"/>
        <v>0</v>
      </c>
      <c r="BE41" s="9"/>
      <c r="BF41" s="123" t="s">
        <v>293</v>
      </c>
      <c r="BG41" s="124" t="s">
        <v>293</v>
      </c>
    </row>
    <row r="42" spans="1:59" s="11" customFormat="1" x14ac:dyDescent="0.2">
      <c r="A42" s="32">
        <v>1999</v>
      </c>
      <c r="B42" s="11" t="s">
        <v>105</v>
      </c>
      <c r="C42" s="23">
        <v>33.5</v>
      </c>
      <c r="D42" s="12">
        <v>13463.98</v>
      </c>
      <c r="F42" s="22">
        <v>0</v>
      </c>
      <c r="G42" s="22">
        <f>E42+F42</f>
        <v>0</v>
      </c>
      <c r="H42" s="22">
        <f>IF(G42+($D42/$C42)&gt;$D42,($D42-G42),$D42/$C42)</f>
        <v>401.90985074626866</v>
      </c>
      <c r="I42" s="22">
        <f>G42+H42</f>
        <v>401.90985074626866</v>
      </c>
      <c r="J42" s="22">
        <f>IF(I42+($D42/$C42)&gt;$D42,($D42-I42),$D42/$C42)</f>
        <v>401.90985074626866</v>
      </c>
      <c r="K42" s="22">
        <f>I42+J42</f>
        <v>803.81970149253732</v>
      </c>
      <c r="L42" s="22">
        <f>IF(K42+($D42/$C42)&gt;$D42,($D42-K42),$D42/$C42)</f>
        <v>401.90985074626866</v>
      </c>
      <c r="M42" s="22">
        <f>K42+L42</f>
        <v>1205.729552238806</v>
      </c>
      <c r="N42" s="22">
        <f>IF(M42+($D42/$C42)&gt;$D42,($D42-M42),$D42/$C42)</f>
        <v>401.90985074626866</v>
      </c>
      <c r="O42" s="22">
        <f>M42+N42</f>
        <v>1607.6394029850746</v>
      </c>
      <c r="P42" s="22">
        <f>IF(O42+($D42/$C42)&gt;$D42,($D42-O42),$D42/$C42)</f>
        <v>401.90985074626866</v>
      </c>
      <c r="Q42" s="22">
        <f>O42+P42</f>
        <v>2009.5492537313432</v>
      </c>
      <c r="R42" s="22">
        <f>IF(Q42+($D42/$C42)&gt;$D42,($D42-Q42),$D42/$C42)</f>
        <v>401.90985074626866</v>
      </c>
      <c r="S42" s="22">
        <f>Q42+R42</f>
        <v>2411.4591044776121</v>
      </c>
      <c r="T42" s="22">
        <f>IF(S42+($D42/$C42)&gt;$D42,($D42-S42),$D42/$C42)</f>
        <v>401.90985074626866</v>
      </c>
      <c r="U42" s="22">
        <f>S42+T42</f>
        <v>2813.3689552238807</v>
      </c>
      <c r="V42" s="22">
        <f>D42-U42</f>
        <v>10650.611044776118</v>
      </c>
      <c r="W42" s="22"/>
      <c r="X42" s="22"/>
      <c r="Y42" s="22"/>
      <c r="Z42" s="31"/>
      <c r="AA42" s="31"/>
      <c r="AC42" s="12"/>
      <c r="AD42" s="46"/>
      <c r="AF42" s="12">
        <f>IF(AD42+($D42/$C42)&gt;$D42,($D42-AD42),$D42/$C42)</f>
        <v>401.90985074626866</v>
      </c>
      <c r="AG42" s="46">
        <f>AD42+AF42</f>
        <v>401.90985074626866</v>
      </c>
      <c r="AH42" s="46"/>
      <c r="AJ42" s="12">
        <v>0</v>
      </c>
      <c r="AK42" s="46">
        <f t="shared" si="0"/>
        <v>401.90985074626866</v>
      </c>
      <c r="AL42" s="63">
        <f t="shared" si="9"/>
        <v>-13062.07014925373</v>
      </c>
      <c r="AO42" s="9">
        <f t="shared" si="1"/>
        <v>401.90985074626866</v>
      </c>
      <c r="AR42" s="9">
        <f t="shared" si="2"/>
        <v>401.90985074626866</v>
      </c>
      <c r="AU42" s="9">
        <f t="shared" si="3"/>
        <v>401.90985074626866</v>
      </c>
      <c r="AX42" s="9">
        <f t="shared" si="4"/>
        <v>401.90985074626866</v>
      </c>
      <c r="BA42" s="9">
        <f t="shared" si="5"/>
        <v>401.90985074626866</v>
      </c>
      <c r="BB42" s="108"/>
      <c r="BC42" s="5">
        <f t="shared" si="6"/>
        <v>0</v>
      </c>
      <c r="BD42" s="9">
        <f t="shared" si="7"/>
        <v>401.90985074626866</v>
      </c>
      <c r="BE42" s="9"/>
      <c r="BF42" s="123" t="s">
        <v>293</v>
      </c>
      <c r="BG42" s="124" t="s">
        <v>293</v>
      </c>
    </row>
    <row r="43" spans="1:59" s="11" customFormat="1" x14ac:dyDescent="0.2">
      <c r="A43" s="32"/>
      <c r="C43" s="23"/>
      <c r="D43" s="12">
        <f>-D42</f>
        <v>-13463.98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31"/>
      <c r="AA43" s="31"/>
      <c r="AC43" s="12"/>
      <c r="AD43" s="46"/>
      <c r="AF43" s="12"/>
      <c r="AG43" s="46"/>
      <c r="AH43" s="46"/>
      <c r="AJ43" s="12"/>
      <c r="AK43" s="46">
        <f t="shared" si="0"/>
        <v>0</v>
      </c>
      <c r="AL43" s="63"/>
      <c r="AO43" s="9">
        <f t="shared" si="1"/>
        <v>0</v>
      </c>
      <c r="AR43" s="9">
        <f t="shared" si="2"/>
        <v>0</v>
      </c>
      <c r="AU43" s="9">
        <f t="shared" si="3"/>
        <v>0</v>
      </c>
      <c r="AX43" s="9">
        <f t="shared" si="4"/>
        <v>0</v>
      </c>
      <c r="BA43" s="9">
        <f t="shared" si="5"/>
        <v>0</v>
      </c>
      <c r="BB43" s="108"/>
      <c r="BC43" s="5">
        <f t="shared" si="6"/>
        <v>0</v>
      </c>
      <c r="BD43" s="9">
        <f t="shared" si="7"/>
        <v>0</v>
      </c>
      <c r="BE43" s="9"/>
      <c r="BF43" s="123" t="s">
        <v>293</v>
      </c>
      <c r="BG43" s="124" t="s">
        <v>293</v>
      </c>
    </row>
    <row r="44" spans="1:59" s="11" customFormat="1" x14ac:dyDescent="0.2">
      <c r="A44" s="32">
        <v>1999</v>
      </c>
      <c r="B44" s="11" t="s">
        <v>109</v>
      </c>
      <c r="C44" s="23">
        <v>5</v>
      </c>
      <c r="D44" s="12">
        <v>18143</v>
      </c>
      <c r="G44" s="22"/>
      <c r="I44" s="22"/>
      <c r="J44" s="22">
        <f>IF(I44+($D44/$C44)&gt;$D44,($D44-I44),$D44/$C44)</f>
        <v>3628.6</v>
      </c>
      <c r="K44" s="22">
        <f>I44+J44</f>
        <v>3628.6</v>
      </c>
      <c r="L44" s="22">
        <f>IF(K44+($D44/$C44)&gt;$D44,($D44-K44),$D44/$C44)</f>
        <v>3628.6</v>
      </c>
      <c r="M44" s="22">
        <f>K44+L44</f>
        <v>7257.2</v>
      </c>
      <c r="N44" s="22">
        <f>IF(M44+($D44/$C44)&gt;$D44,($D44-M44),$D44/$C44)</f>
        <v>3628.6</v>
      </c>
      <c r="O44" s="22">
        <f>M44+N44</f>
        <v>10885.8</v>
      </c>
      <c r="P44" s="22">
        <f>IF(O44+($D44/$C44)&gt;$D44,($D44-O44),$D44/$C44)</f>
        <v>3628.6</v>
      </c>
      <c r="Q44" s="22">
        <f>O44+P44</f>
        <v>14514.4</v>
      </c>
      <c r="R44" s="22">
        <f>IF(Q44+($D44/$C44)&gt;$D44,($D44-Q44),$D44/$C44)</f>
        <v>3628.6</v>
      </c>
      <c r="S44" s="22">
        <f>Q44+R44</f>
        <v>18143</v>
      </c>
      <c r="T44" s="22">
        <f>IF(S44+($D44/$C44)&gt;$D44,($D44-S44),$D44/$C44)</f>
        <v>0</v>
      </c>
      <c r="U44" s="22">
        <f>S44+T44</f>
        <v>18143</v>
      </c>
      <c r="V44" s="22"/>
      <c r="W44" s="22">
        <f>IF(U44+($D44/$C44)&gt;$D44,($D44-U44),$D44/$C44)</f>
        <v>0</v>
      </c>
      <c r="X44" s="22">
        <f>U44+W44</f>
        <v>18143</v>
      </c>
      <c r="Y44" s="22"/>
      <c r="Z44" s="22">
        <f>IF(X44+($D44/$C44)&gt;$D44,($D44-X44),$D44/$C44)</f>
        <v>0</v>
      </c>
      <c r="AA44" s="22">
        <f>X44+Z44</f>
        <v>18143</v>
      </c>
      <c r="AC44" s="12">
        <f>IF(AA44+($D44/$C44)&gt;$D44,($D44-AA44),$D44/$C44)</f>
        <v>0</v>
      </c>
      <c r="AD44" s="46">
        <f>AA44+AC44</f>
        <v>18143</v>
      </c>
      <c r="AF44" s="12">
        <f>IF(AD44+($D44/$C44)&gt;$D44,($D44-AD44),$D44/$C44)</f>
        <v>0</v>
      </c>
      <c r="AG44" s="46">
        <f>AD44+AF44</f>
        <v>18143</v>
      </c>
      <c r="AH44" s="46"/>
      <c r="AJ44" s="12">
        <f>IF(AG44+($D44/$C44)&gt;$D44,($D44-AG44),$D44/$C44)</f>
        <v>0</v>
      </c>
      <c r="AK44" s="46">
        <f t="shared" si="0"/>
        <v>18143</v>
      </c>
      <c r="AL44" s="63">
        <f>+AK44-D44</f>
        <v>0</v>
      </c>
      <c r="AO44" s="9">
        <f t="shared" si="1"/>
        <v>18143</v>
      </c>
      <c r="AR44" s="9">
        <f t="shared" si="2"/>
        <v>18143</v>
      </c>
      <c r="AU44" s="9">
        <f t="shared" si="3"/>
        <v>18143</v>
      </c>
      <c r="AX44" s="9">
        <f t="shared" si="4"/>
        <v>18143</v>
      </c>
      <c r="BA44" s="9">
        <f t="shared" si="5"/>
        <v>18143</v>
      </c>
      <c r="BB44" s="108"/>
      <c r="BC44" s="5">
        <f t="shared" si="6"/>
        <v>0</v>
      </c>
      <c r="BD44" s="9">
        <f t="shared" si="7"/>
        <v>18143</v>
      </c>
      <c r="BE44" s="9"/>
      <c r="BF44" s="123" t="s">
        <v>293</v>
      </c>
      <c r="BG44" s="124" t="s">
        <v>293</v>
      </c>
    </row>
    <row r="45" spans="1:59" s="11" customFormat="1" x14ac:dyDescent="0.2">
      <c r="A45" s="32"/>
      <c r="B45" s="11" t="s">
        <v>213</v>
      </c>
      <c r="C45" s="23"/>
      <c r="D45" s="12">
        <v>-18143</v>
      </c>
      <c r="G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C45" s="12"/>
      <c r="AD45" s="46">
        <v>-18143</v>
      </c>
      <c r="AF45" s="12"/>
      <c r="AG45" s="46">
        <v>-18143</v>
      </c>
      <c r="AH45" s="46"/>
      <c r="AJ45" s="12">
        <v>0</v>
      </c>
      <c r="AK45" s="46">
        <f t="shared" si="0"/>
        <v>-18143</v>
      </c>
      <c r="AL45" s="63">
        <f>+AK45-D45</f>
        <v>0</v>
      </c>
      <c r="AO45" s="9">
        <f t="shared" si="1"/>
        <v>-18143</v>
      </c>
      <c r="AR45" s="9">
        <f t="shared" si="2"/>
        <v>-18143</v>
      </c>
      <c r="AU45" s="9">
        <f t="shared" si="3"/>
        <v>-18143</v>
      </c>
      <c r="AX45" s="9">
        <f t="shared" si="4"/>
        <v>-18143</v>
      </c>
      <c r="BA45" s="9">
        <f t="shared" si="5"/>
        <v>-18143</v>
      </c>
      <c r="BB45" s="108"/>
      <c r="BC45" s="5">
        <f t="shared" si="6"/>
        <v>0</v>
      </c>
      <c r="BD45" s="9">
        <f t="shared" si="7"/>
        <v>-18143</v>
      </c>
      <c r="BE45" s="9"/>
      <c r="BF45" s="123" t="s">
        <v>293</v>
      </c>
      <c r="BG45" s="124" t="s">
        <v>293</v>
      </c>
    </row>
    <row r="46" spans="1:59" s="11" customFormat="1" x14ac:dyDescent="0.2">
      <c r="A46" s="32">
        <v>2000</v>
      </c>
      <c r="B46" s="11" t="s">
        <v>105</v>
      </c>
      <c r="C46" s="12">
        <v>33.5</v>
      </c>
      <c r="D46" s="12">
        <v>13326.35</v>
      </c>
      <c r="E46" s="31"/>
      <c r="F46" s="31"/>
      <c r="G46" s="12"/>
      <c r="H46" s="31"/>
      <c r="I46" s="12"/>
      <c r="J46" s="22">
        <f>IF(I46+($D46/$C46)&gt;$D46,($D46-I46),$D46/$C46)</f>
        <v>397.80149253731344</v>
      </c>
      <c r="K46" s="22">
        <f>I46+J46</f>
        <v>397.80149253731344</v>
      </c>
      <c r="L46" s="22">
        <f>IF(K46+($D46/$C46)&gt;$D46,($D46-K46),$D46/$C46)</f>
        <v>397.80149253731344</v>
      </c>
      <c r="M46" s="22">
        <f>K46+L46</f>
        <v>795.60298507462687</v>
      </c>
      <c r="N46" s="22">
        <f>IF(M46+($D46/$C46)&gt;$D46,($D46-M46),$D46/$C46)</f>
        <v>397.80149253731344</v>
      </c>
      <c r="O46" s="22">
        <f>M46+N46</f>
        <v>1193.4044776119404</v>
      </c>
      <c r="P46" s="22">
        <f>IF(O46+($D46/$C46)&gt;$D46,($D46-O46),$D46/$C46)</f>
        <v>397.80149253731344</v>
      </c>
      <c r="Q46" s="22">
        <f>O46+P46</f>
        <v>1591.2059701492537</v>
      </c>
      <c r="R46" s="22">
        <f>IF(Q46+($D46/$C46)&gt;$D46,($D46-Q46),$D46/$C46)</f>
        <v>397.80149253731344</v>
      </c>
      <c r="S46" s="22">
        <f>Q46+R46</f>
        <v>1989.0074626865671</v>
      </c>
      <c r="T46" s="22">
        <f>IF(S46+($D46/$C46)&gt;$D46,($D46-S46),$D46/$C46)</f>
        <v>397.80149253731344</v>
      </c>
      <c r="U46" s="22">
        <f>S46+T46</f>
        <v>2386.8089552238807</v>
      </c>
      <c r="V46" s="22">
        <f>D46-U46</f>
        <v>10939.541044776121</v>
      </c>
      <c r="W46" s="22"/>
      <c r="X46" s="22"/>
      <c r="Y46" s="22"/>
      <c r="Z46" s="31"/>
      <c r="AA46" s="31"/>
      <c r="AC46" s="12"/>
      <c r="AD46" s="46"/>
      <c r="AF46" s="12"/>
      <c r="AG46" s="46"/>
      <c r="AH46" s="46"/>
      <c r="AJ46" s="12"/>
      <c r="AK46" s="46">
        <f t="shared" si="0"/>
        <v>0</v>
      </c>
      <c r="AL46" s="63"/>
      <c r="AO46" s="9">
        <f t="shared" si="1"/>
        <v>0</v>
      </c>
      <c r="AR46" s="9">
        <f t="shared" si="2"/>
        <v>0</v>
      </c>
      <c r="AU46" s="9">
        <f t="shared" si="3"/>
        <v>0</v>
      </c>
      <c r="AX46" s="9">
        <f t="shared" si="4"/>
        <v>0</v>
      </c>
      <c r="BA46" s="9">
        <f t="shared" si="5"/>
        <v>0</v>
      </c>
      <c r="BB46" s="108"/>
      <c r="BC46" s="5">
        <f t="shared" si="6"/>
        <v>0</v>
      </c>
      <c r="BD46" s="9">
        <f t="shared" si="7"/>
        <v>0</v>
      </c>
      <c r="BE46" s="9"/>
      <c r="BF46" s="123" t="s">
        <v>293</v>
      </c>
      <c r="BG46" s="124" t="s">
        <v>293</v>
      </c>
    </row>
    <row r="47" spans="1:59" s="11" customFormat="1" x14ac:dyDescent="0.2">
      <c r="A47" s="32"/>
      <c r="C47" s="12"/>
      <c r="D47" s="12">
        <f>-D46</f>
        <v>-13326.35</v>
      </c>
      <c r="E47" s="31"/>
      <c r="F47" s="31"/>
      <c r="G47" s="12"/>
      <c r="H47" s="31"/>
      <c r="I47" s="1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31"/>
      <c r="AA47" s="31"/>
      <c r="AC47" s="12"/>
      <c r="AD47" s="46"/>
      <c r="AF47" s="12"/>
      <c r="AG47" s="46"/>
      <c r="AH47" s="46"/>
      <c r="AJ47" s="4"/>
      <c r="AK47" s="9">
        <f t="shared" si="0"/>
        <v>0</v>
      </c>
      <c r="AL47" s="49"/>
      <c r="AO47" s="9">
        <f t="shared" si="1"/>
        <v>0</v>
      </c>
      <c r="AR47" s="9">
        <f t="shared" si="2"/>
        <v>0</v>
      </c>
      <c r="AU47" s="9">
        <f t="shared" si="3"/>
        <v>0</v>
      </c>
      <c r="AX47" s="9">
        <f t="shared" si="4"/>
        <v>0</v>
      </c>
      <c r="BA47" s="9">
        <f t="shared" si="5"/>
        <v>0</v>
      </c>
      <c r="BB47" s="108"/>
      <c r="BC47" s="5">
        <f t="shared" si="6"/>
        <v>0</v>
      </c>
      <c r="BD47" s="9">
        <f t="shared" si="7"/>
        <v>0</v>
      </c>
      <c r="BE47" s="9"/>
      <c r="BF47" s="123" t="s">
        <v>293</v>
      </c>
      <c r="BG47" s="124" t="s">
        <v>293</v>
      </c>
    </row>
    <row r="48" spans="1:59" x14ac:dyDescent="0.2">
      <c r="A48" s="32">
        <v>2001</v>
      </c>
      <c r="B48" s="11" t="s">
        <v>105</v>
      </c>
      <c r="C48" s="12">
        <v>33.5</v>
      </c>
      <c r="D48" s="12">
        <v>8538</v>
      </c>
      <c r="E48" s="31"/>
      <c r="F48" s="31"/>
      <c r="G48" s="12"/>
      <c r="H48" s="31"/>
      <c r="I48" s="12"/>
      <c r="J48" s="22"/>
      <c r="K48" s="22"/>
      <c r="L48" s="22">
        <f>IF(K48+($D48/$C48)&gt;$D48,($D48-K48),$D48/$C48)</f>
        <v>254.86567164179104</v>
      </c>
      <c r="M48" s="22">
        <f>K48+L48</f>
        <v>254.86567164179104</v>
      </c>
      <c r="N48" s="22">
        <f>IF(M48+($D48/$C48)&gt;$D48,($D48-M48),$D48/$C48)</f>
        <v>254.86567164179104</v>
      </c>
      <c r="O48" s="22">
        <f>M48+N48</f>
        <v>509.73134328358208</v>
      </c>
      <c r="P48" s="22">
        <f>IF(O48+($D48/$C48)&gt;$D48,($D48-O48),$D48/$C48)</f>
        <v>254.86567164179104</v>
      </c>
      <c r="Q48" s="22">
        <f>O48+P48</f>
        <v>764.59701492537306</v>
      </c>
      <c r="R48" s="22">
        <f>IF(Q48+($D48/$C48)&gt;$D48,($D48-Q48),$D48/$C48)</f>
        <v>254.86567164179104</v>
      </c>
      <c r="S48" s="22">
        <f>Q48+R48</f>
        <v>1019.4626865671642</v>
      </c>
      <c r="T48" s="22">
        <f>IF(S48+($D48/$C48)&gt;$D48,($D48-S48),$D48/$C48)</f>
        <v>254.86567164179104</v>
      </c>
      <c r="U48" s="22">
        <f>S48+T48</f>
        <v>1274.3283582089553</v>
      </c>
      <c r="V48" s="22">
        <f>D48-U48</f>
        <v>7263.6716417910447</v>
      </c>
      <c r="W48" s="22"/>
      <c r="X48" s="22"/>
      <c r="Y48" s="25"/>
      <c r="AC48" s="4"/>
      <c r="AD48" s="9"/>
      <c r="AF48" s="4">
        <f>IF(AD48+($D48/$C48)&gt;$D48,($D48-AD48),$D48/$C48)</f>
        <v>254.86567164179104</v>
      </c>
      <c r="AG48" s="9">
        <f>AD48+AF48</f>
        <v>254.86567164179104</v>
      </c>
      <c r="AH48" s="9"/>
      <c r="AJ48" s="4">
        <v>0</v>
      </c>
      <c r="AK48" s="9">
        <f t="shared" si="0"/>
        <v>254.86567164179104</v>
      </c>
      <c r="AL48" s="49">
        <f>+AK48-D48</f>
        <v>-8283.1343283582082</v>
      </c>
      <c r="AO48" s="9">
        <f t="shared" si="1"/>
        <v>254.86567164179104</v>
      </c>
      <c r="AR48" s="9">
        <f t="shared" si="2"/>
        <v>254.86567164179104</v>
      </c>
      <c r="AU48" s="9">
        <f t="shared" si="3"/>
        <v>254.86567164179104</v>
      </c>
      <c r="AX48" s="9">
        <f t="shared" si="4"/>
        <v>254.86567164179104</v>
      </c>
      <c r="BA48" s="9">
        <f t="shared" si="5"/>
        <v>254.86567164179104</v>
      </c>
      <c r="BC48" s="5">
        <f t="shared" si="6"/>
        <v>0</v>
      </c>
      <c r="BD48" s="9">
        <f t="shared" si="7"/>
        <v>254.86567164179104</v>
      </c>
      <c r="BE48" s="9"/>
      <c r="BF48" s="123" t="s">
        <v>293</v>
      </c>
      <c r="BG48" s="124" t="s">
        <v>293</v>
      </c>
    </row>
    <row r="49" spans="1:59" x14ac:dyDescent="0.2">
      <c r="A49" s="32"/>
      <c r="B49" s="11"/>
      <c r="C49" s="12"/>
      <c r="D49" s="12">
        <f>-D48</f>
        <v>-8538</v>
      </c>
      <c r="E49" s="31"/>
      <c r="F49" s="31"/>
      <c r="G49" s="12"/>
      <c r="H49" s="31"/>
      <c r="I49" s="1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5"/>
      <c r="AC49" s="4"/>
      <c r="AD49" s="9"/>
      <c r="AF49" s="4"/>
      <c r="AG49" s="9"/>
      <c r="AH49" s="9"/>
      <c r="AJ49" s="4"/>
      <c r="AK49" s="9">
        <f t="shared" si="0"/>
        <v>0</v>
      </c>
      <c r="AL49" s="49"/>
      <c r="AO49" s="9">
        <f t="shared" si="1"/>
        <v>0</v>
      </c>
      <c r="AR49" s="9">
        <f t="shared" si="2"/>
        <v>0</v>
      </c>
      <c r="AU49" s="9">
        <f t="shared" si="3"/>
        <v>0</v>
      </c>
      <c r="AX49" s="9">
        <f t="shared" si="4"/>
        <v>0</v>
      </c>
      <c r="BA49" s="9">
        <f t="shared" si="5"/>
        <v>0</v>
      </c>
      <c r="BC49" s="5">
        <f t="shared" si="6"/>
        <v>0</v>
      </c>
      <c r="BD49" s="9">
        <f t="shared" si="7"/>
        <v>0</v>
      </c>
      <c r="BE49" s="9"/>
      <c r="BF49" s="123" t="s">
        <v>293</v>
      </c>
      <c r="BG49" s="124" t="s">
        <v>293</v>
      </c>
    </row>
    <row r="50" spans="1:59" x14ac:dyDescent="0.2">
      <c r="A50" s="32">
        <v>2002</v>
      </c>
      <c r="B50" s="11" t="s">
        <v>131</v>
      </c>
      <c r="C50" s="12">
        <v>33.5</v>
      </c>
      <c r="D50" s="12">
        <v>13981.71</v>
      </c>
      <c r="E50" s="31"/>
      <c r="F50" s="31"/>
      <c r="G50" s="12"/>
      <c r="H50" s="31"/>
      <c r="I50" s="12"/>
      <c r="J50" s="31"/>
      <c r="K50" s="31"/>
      <c r="L50" s="31"/>
      <c r="M50" s="31"/>
      <c r="N50" s="22">
        <f>IF(M50+($D50/$C50)&gt;$D50,($D50-M50),$D50/$C50)</f>
        <v>417.36447761194029</v>
      </c>
      <c r="O50" s="22">
        <f>M50+N50</f>
        <v>417.36447761194029</v>
      </c>
      <c r="P50" s="22">
        <f>IF(O50+($D50/$C50)&gt;$D50,($D50-O50),$D50/$C50)</f>
        <v>417.36447761194029</v>
      </c>
      <c r="Q50" s="22">
        <f>O50+P50</f>
        <v>834.72895522388058</v>
      </c>
      <c r="R50" s="22">
        <f>IF(Q50+($D50/$C50)&gt;$D50,($D50-Q50),$D50/$C50)</f>
        <v>417.36447761194029</v>
      </c>
      <c r="S50" s="22">
        <f>Q50+R50</f>
        <v>1252.0934328358207</v>
      </c>
      <c r="T50" s="22">
        <f>IF(S50+($D50/$C50)&gt;$D50,($D50-S50),$D50/$C50)</f>
        <v>417.36447761194029</v>
      </c>
      <c r="U50" s="22">
        <f>S50+T50</f>
        <v>1669.4579104477612</v>
      </c>
      <c r="V50" s="22">
        <f>D50-U50</f>
        <v>12312.252089552238</v>
      </c>
      <c r="W50" s="22"/>
      <c r="X50" s="22"/>
      <c r="Y50" s="25"/>
      <c r="AC50" s="4"/>
      <c r="AD50" s="9"/>
      <c r="AF50" s="12"/>
      <c r="AG50" s="46">
        <f>AD50+AF50</f>
        <v>0</v>
      </c>
      <c r="AH50" s="46"/>
      <c r="AJ50" s="4"/>
      <c r="AK50" s="9">
        <f t="shared" si="0"/>
        <v>0</v>
      </c>
      <c r="AL50" s="49">
        <f>+AK50-D50</f>
        <v>-13981.71</v>
      </c>
      <c r="AO50" s="9">
        <f t="shared" si="1"/>
        <v>0</v>
      </c>
      <c r="AR50" s="9">
        <f t="shared" si="2"/>
        <v>0</v>
      </c>
      <c r="AU50" s="9">
        <f t="shared" si="3"/>
        <v>0</v>
      </c>
      <c r="AX50" s="9">
        <f t="shared" si="4"/>
        <v>0</v>
      </c>
      <c r="BA50" s="9">
        <f t="shared" si="5"/>
        <v>0</v>
      </c>
      <c r="BC50" s="5">
        <f t="shared" si="6"/>
        <v>0</v>
      </c>
      <c r="BD50" s="9">
        <f t="shared" si="7"/>
        <v>0</v>
      </c>
      <c r="BE50" s="9"/>
      <c r="BF50" s="123" t="s">
        <v>293</v>
      </c>
      <c r="BG50" s="124" t="s">
        <v>293</v>
      </c>
    </row>
    <row r="51" spans="1:59" x14ac:dyDescent="0.2">
      <c r="A51" s="32"/>
      <c r="B51" s="11"/>
      <c r="C51" s="12"/>
      <c r="D51" s="12">
        <f>-D50</f>
        <v>-13981.71</v>
      </c>
      <c r="E51" s="31"/>
      <c r="F51" s="31"/>
      <c r="G51" s="12"/>
      <c r="H51" s="31"/>
      <c r="I51" s="12"/>
      <c r="J51" s="31"/>
      <c r="K51" s="31"/>
      <c r="L51" s="31"/>
      <c r="M51" s="31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5"/>
      <c r="AC51" s="4"/>
      <c r="AD51" s="9"/>
      <c r="AF51" s="4"/>
      <c r="AG51" s="9"/>
      <c r="AH51" s="9"/>
      <c r="AJ51" s="4"/>
      <c r="AK51" s="9">
        <f t="shared" si="0"/>
        <v>0</v>
      </c>
      <c r="AL51" s="49">
        <f>+AK51-D51</f>
        <v>13981.71</v>
      </c>
      <c r="AO51" s="9">
        <f t="shared" si="1"/>
        <v>0</v>
      </c>
      <c r="AR51" s="9">
        <f t="shared" si="2"/>
        <v>0</v>
      </c>
      <c r="AU51" s="9">
        <f t="shared" si="3"/>
        <v>0</v>
      </c>
      <c r="AX51" s="9">
        <f t="shared" si="4"/>
        <v>0</v>
      </c>
      <c r="BA51" s="9">
        <f t="shared" si="5"/>
        <v>0</v>
      </c>
      <c r="BC51" s="5">
        <f t="shared" si="6"/>
        <v>0</v>
      </c>
      <c r="BD51" s="9">
        <f t="shared" si="7"/>
        <v>0</v>
      </c>
      <c r="BE51" s="9"/>
      <c r="BF51" s="123" t="s">
        <v>293</v>
      </c>
      <c r="BG51" s="124" t="s">
        <v>293</v>
      </c>
    </row>
    <row r="52" spans="1:59" x14ac:dyDescent="0.2">
      <c r="A52" s="32">
        <v>2002</v>
      </c>
      <c r="B52" s="11" t="s">
        <v>133</v>
      </c>
      <c r="C52" s="12">
        <v>7</v>
      </c>
      <c r="D52" s="12">
        <v>2048.04</v>
      </c>
      <c r="E52" s="31"/>
      <c r="F52" s="31"/>
      <c r="G52" s="12"/>
      <c r="H52" s="31"/>
      <c r="I52" s="12"/>
      <c r="J52" s="31"/>
      <c r="K52" s="31"/>
      <c r="L52" s="31"/>
      <c r="M52" s="31"/>
      <c r="N52" s="22">
        <f>IF(M52+($D52/$C52)&gt;$D52,($D52-M52),$D52/$C52)</f>
        <v>292.57714285714286</v>
      </c>
      <c r="O52" s="22">
        <f>M52+N52</f>
        <v>292.57714285714286</v>
      </c>
      <c r="P52" s="22">
        <f>IF(O52+($D52/$C52)&gt;$D52,($D52-O52),$D52/$C52)</f>
        <v>292.57714285714286</v>
      </c>
      <c r="Q52" s="22">
        <f>O52+P52</f>
        <v>585.15428571428572</v>
      </c>
      <c r="R52" s="22">
        <f>IF(Q52+($D52/$C52)&gt;$D52,($D52-Q52),$D52/$C52)</f>
        <v>292.57714285714286</v>
      </c>
      <c r="S52" s="22">
        <f>Q52+R52</f>
        <v>877.73142857142852</v>
      </c>
      <c r="T52" s="22">
        <f>IF(S52+($D52/$C52)&gt;$D52,($D52-S52),$D52/$C52)</f>
        <v>292.57714285714286</v>
      </c>
      <c r="U52" s="22">
        <f>S52+T52</f>
        <v>1170.3085714285714</v>
      </c>
      <c r="V52" s="22"/>
      <c r="W52" s="22">
        <f>IF(U52+($D52/$C52)&gt;$D52,($D52-U52),$D52/$C52)</f>
        <v>292.57714285714286</v>
      </c>
      <c r="X52" s="22">
        <f>U52+W52</f>
        <v>1462.8857142857144</v>
      </c>
      <c r="Y52" s="25"/>
      <c r="Z52" s="3">
        <f>IF(X52+($D52/$C52)&gt;$D52,($D52-X52),$D52/$C52)</f>
        <v>292.57714285714286</v>
      </c>
      <c r="AA52" s="3">
        <f>X52+Z52</f>
        <v>1755.4628571428573</v>
      </c>
      <c r="AC52" s="4">
        <f>IF(AA52+($D52/$C52)&gt;$D52,($D52-AA52),$D52/$C52)</f>
        <v>292.57714285714286</v>
      </c>
      <c r="AD52" s="9">
        <f>AA52+AC52</f>
        <v>2048.04</v>
      </c>
      <c r="AF52" s="4">
        <f>IF(AD52+($D52/$C52)&gt;$D52,($D52-AD52),$D52/$C52)</f>
        <v>0</v>
      </c>
      <c r="AG52" s="9">
        <f>AD52+AF52</f>
        <v>2048.04</v>
      </c>
      <c r="AH52" s="9"/>
      <c r="AJ52" s="4">
        <f>IF(AG52+($D52/$C52)&gt;$D52,($D52-AG52),$D52/$C52)</f>
        <v>0</v>
      </c>
      <c r="AK52" s="9">
        <f t="shared" si="0"/>
        <v>2048.04</v>
      </c>
      <c r="AL52" s="49">
        <f>+AK52-D52</f>
        <v>0</v>
      </c>
      <c r="AO52" s="9">
        <f t="shared" si="1"/>
        <v>2048.04</v>
      </c>
      <c r="AR52" s="9">
        <f t="shared" si="2"/>
        <v>2048.04</v>
      </c>
      <c r="AU52" s="9">
        <f t="shared" si="3"/>
        <v>2048.04</v>
      </c>
      <c r="AX52" s="9">
        <f t="shared" si="4"/>
        <v>2048.04</v>
      </c>
      <c r="BA52" s="9">
        <f t="shared" si="5"/>
        <v>2048.04</v>
      </c>
      <c r="BC52" s="5">
        <f t="shared" si="6"/>
        <v>0</v>
      </c>
      <c r="BD52" s="9">
        <f t="shared" si="7"/>
        <v>2048.04</v>
      </c>
      <c r="BE52" s="9"/>
      <c r="BF52" s="123" t="s">
        <v>293</v>
      </c>
      <c r="BG52" s="124" t="s">
        <v>293</v>
      </c>
    </row>
    <row r="53" spans="1:59" s="11" customFormat="1" x14ac:dyDescent="0.2">
      <c r="A53" s="32">
        <v>2003</v>
      </c>
      <c r="B53" s="11" t="s">
        <v>155</v>
      </c>
      <c r="C53" s="12"/>
      <c r="D53" s="12">
        <v>-2048.04</v>
      </c>
      <c r="E53" s="31"/>
      <c r="F53" s="31"/>
      <c r="G53" s="12"/>
      <c r="H53" s="31"/>
      <c r="I53" s="12"/>
      <c r="J53" s="31"/>
      <c r="K53" s="31"/>
      <c r="L53" s="31"/>
      <c r="M53" s="31"/>
      <c r="N53" s="22"/>
      <c r="O53" s="22"/>
      <c r="P53" s="22"/>
      <c r="Q53" s="22">
        <v>-585.15</v>
      </c>
      <c r="R53" s="22"/>
      <c r="S53" s="22">
        <v>-585.15</v>
      </c>
      <c r="T53" s="22"/>
      <c r="U53" s="22">
        <v>-585.15</v>
      </c>
      <c r="V53" s="22"/>
      <c r="W53" s="22"/>
      <c r="X53" s="22">
        <f>U53+W53</f>
        <v>-585.15</v>
      </c>
      <c r="Y53" s="22"/>
      <c r="Z53" s="22"/>
      <c r="AA53" s="22">
        <f>X53+Z53</f>
        <v>-585.15</v>
      </c>
      <c r="AC53" s="12"/>
      <c r="AD53" s="46">
        <f>AA53+AC53</f>
        <v>-585.15</v>
      </c>
      <c r="AF53" s="12"/>
      <c r="AG53" s="46">
        <f>AD53+AF53</f>
        <v>-585.15</v>
      </c>
      <c r="AH53" s="46"/>
      <c r="AJ53" s="4">
        <v>0</v>
      </c>
      <c r="AK53" s="9">
        <f t="shared" si="0"/>
        <v>-585.15</v>
      </c>
      <c r="AL53" s="49">
        <f>+AK53-D53</f>
        <v>1462.8899999999999</v>
      </c>
      <c r="AO53" s="9">
        <f t="shared" si="1"/>
        <v>-585.15</v>
      </c>
      <c r="AR53" s="9">
        <f t="shared" si="2"/>
        <v>-585.15</v>
      </c>
      <c r="AU53" s="9">
        <f t="shared" si="3"/>
        <v>-585.15</v>
      </c>
      <c r="AX53" s="9">
        <f t="shared" si="4"/>
        <v>-585.15</v>
      </c>
      <c r="BA53" s="9">
        <f t="shared" si="5"/>
        <v>-585.15</v>
      </c>
      <c r="BB53" s="108"/>
      <c r="BC53" s="5">
        <f t="shared" si="6"/>
        <v>0</v>
      </c>
      <c r="BD53" s="9">
        <f t="shared" si="7"/>
        <v>-585.15</v>
      </c>
      <c r="BE53" s="9"/>
      <c r="BF53" s="123" t="s">
        <v>293</v>
      </c>
      <c r="BG53" s="124" t="s">
        <v>293</v>
      </c>
    </row>
    <row r="54" spans="1:59" s="11" customFormat="1" x14ac:dyDescent="0.2">
      <c r="A54" s="32">
        <v>2003</v>
      </c>
      <c r="B54" s="11" t="s">
        <v>131</v>
      </c>
      <c r="C54" s="12">
        <v>33.5</v>
      </c>
      <c r="D54" s="12">
        <v>13978.11</v>
      </c>
      <c r="E54" s="31"/>
      <c r="F54" s="31"/>
      <c r="G54" s="12"/>
      <c r="H54" s="31"/>
      <c r="I54" s="12"/>
      <c r="J54" s="31"/>
      <c r="K54" s="31"/>
      <c r="L54" s="31"/>
      <c r="M54" s="31"/>
      <c r="N54" s="22"/>
      <c r="O54" s="22"/>
      <c r="P54" s="22">
        <f>IF(O54+($D54/$C54)&gt;$D54,($D54-O54),$D54/$C54)</f>
        <v>417.25701492537314</v>
      </c>
      <c r="Q54" s="22">
        <f>O54+P54</f>
        <v>417.25701492537314</v>
      </c>
      <c r="R54" s="22">
        <f>IF(Q54+($D54/$C54)&gt;$D54,($D54-Q54),$D54/$C54)</f>
        <v>417.25701492537314</v>
      </c>
      <c r="S54" s="22">
        <f>Q54+R54</f>
        <v>834.51402985074628</v>
      </c>
      <c r="T54" s="22">
        <f>IF(S54+($D54/$C54)&gt;$D54,($D54-S54),$D54/$C54)</f>
        <v>417.25701492537314</v>
      </c>
      <c r="U54" s="22">
        <f>S54+T54</f>
        <v>1251.7710447761194</v>
      </c>
      <c r="V54" s="22">
        <f>D54-U54</f>
        <v>12726.33895522388</v>
      </c>
      <c r="W54" s="22"/>
      <c r="X54" s="22"/>
      <c r="Y54" s="22"/>
      <c r="Z54" s="31"/>
      <c r="AA54" s="31"/>
      <c r="AC54" s="12"/>
      <c r="AD54" s="46"/>
      <c r="AF54" s="12">
        <v>0</v>
      </c>
      <c r="AG54" s="46">
        <f>AD54+AF54</f>
        <v>0</v>
      </c>
      <c r="AH54" s="46"/>
      <c r="AJ54" s="4">
        <v>0</v>
      </c>
      <c r="AK54" s="9">
        <f t="shared" si="0"/>
        <v>0</v>
      </c>
      <c r="AL54" s="49">
        <f>+AK54-D54</f>
        <v>-13978.11</v>
      </c>
      <c r="AO54" s="9">
        <f t="shared" si="1"/>
        <v>0</v>
      </c>
      <c r="AR54" s="9">
        <f t="shared" si="2"/>
        <v>0</v>
      </c>
      <c r="AU54" s="9">
        <f t="shared" si="3"/>
        <v>0</v>
      </c>
      <c r="AX54" s="9">
        <f t="shared" si="4"/>
        <v>0</v>
      </c>
      <c r="BA54" s="9">
        <f t="shared" si="5"/>
        <v>0</v>
      </c>
      <c r="BB54" s="108"/>
      <c r="BC54" s="5">
        <f t="shared" si="6"/>
        <v>0</v>
      </c>
      <c r="BD54" s="9">
        <f t="shared" si="7"/>
        <v>0</v>
      </c>
      <c r="BE54" s="9"/>
      <c r="BF54" s="123" t="s">
        <v>293</v>
      </c>
      <c r="BG54" s="124" t="s">
        <v>293</v>
      </c>
    </row>
    <row r="55" spans="1:59" s="11" customFormat="1" x14ac:dyDescent="0.2">
      <c r="A55" s="32"/>
      <c r="C55" s="12"/>
      <c r="D55" s="12">
        <f>-D54</f>
        <v>-13978.11</v>
      </c>
      <c r="E55" s="31"/>
      <c r="F55" s="31"/>
      <c r="G55" s="12"/>
      <c r="H55" s="31"/>
      <c r="I55" s="12"/>
      <c r="J55" s="31"/>
      <c r="K55" s="31"/>
      <c r="L55" s="31"/>
      <c r="M55" s="31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31"/>
      <c r="AA55" s="31"/>
      <c r="AC55" s="12"/>
      <c r="AD55" s="46"/>
      <c r="AF55" s="12"/>
      <c r="AG55" s="46"/>
      <c r="AH55" s="46"/>
      <c r="AJ55" s="4"/>
      <c r="AK55" s="9">
        <f t="shared" si="0"/>
        <v>0</v>
      </c>
      <c r="AL55" s="49"/>
      <c r="AO55" s="9">
        <f t="shared" si="1"/>
        <v>0</v>
      </c>
      <c r="AR55" s="9">
        <f t="shared" si="2"/>
        <v>0</v>
      </c>
      <c r="AU55" s="9">
        <f t="shared" si="3"/>
        <v>0</v>
      </c>
      <c r="AX55" s="9">
        <f t="shared" si="4"/>
        <v>0</v>
      </c>
      <c r="BA55" s="9">
        <f t="shared" si="5"/>
        <v>0</v>
      </c>
      <c r="BB55" s="108"/>
      <c r="BC55" s="5">
        <f t="shared" si="6"/>
        <v>0</v>
      </c>
      <c r="BD55" s="9">
        <f t="shared" si="7"/>
        <v>0</v>
      </c>
      <c r="BE55" s="9"/>
      <c r="BF55" s="123" t="s">
        <v>293</v>
      </c>
      <c r="BG55" s="124" t="s">
        <v>293</v>
      </c>
    </row>
    <row r="56" spans="1:59" x14ac:dyDescent="0.2">
      <c r="A56" s="53">
        <v>2005</v>
      </c>
      <c r="B56" s="1" t="s">
        <v>175</v>
      </c>
      <c r="C56" s="4">
        <v>5</v>
      </c>
      <c r="D56" s="4">
        <v>6304</v>
      </c>
      <c r="E56" s="5"/>
      <c r="F56" s="5"/>
      <c r="G56" s="4"/>
      <c r="H56" s="5"/>
      <c r="I56" s="4"/>
      <c r="J56" s="5"/>
      <c r="K56" s="5"/>
      <c r="L56" s="5"/>
      <c r="M56" s="5"/>
      <c r="N56" s="3"/>
      <c r="O56" s="3"/>
      <c r="P56" s="3"/>
      <c r="Q56" s="3"/>
      <c r="R56" s="3"/>
      <c r="S56" s="3">
        <v>0</v>
      </c>
      <c r="T56" s="3">
        <f>IF(S56+($D56/$C56)&gt;$D56,($D56-S56),$D56/$C56*6/12)</f>
        <v>630.4</v>
      </c>
      <c r="U56" s="3">
        <f>S56+T56</f>
        <v>630.4</v>
      </c>
      <c r="V56" s="3"/>
      <c r="W56" s="3">
        <f>IF(U56+($D56/$C56)&gt;$D56,($D56-U56),$D56/$C56)</f>
        <v>1260.8</v>
      </c>
      <c r="X56" s="3">
        <f>U56+W56</f>
        <v>1891.1999999999998</v>
      </c>
      <c r="Y56" s="25"/>
      <c r="Z56" s="3">
        <f>IF(X56+($D56/$C56)&gt;$D56,($D56-X56),$D56/$C56)</f>
        <v>1260.8</v>
      </c>
      <c r="AA56" s="3">
        <f>X56+Z56</f>
        <v>3152</v>
      </c>
      <c r="AC56" s="4">
        <f>IF(AA56+($D56/$C56)&gt;$D56,($D56-AA56),$D56/$C56)</f>
        <v>1260.8</v>
      </c>
      <c r="AD56" s="9">
        <f>AA56+AC56</f>
        <v>4412.8</v>
      </c>
      <c r="AF56" s="4">
        <f>IF(AD56+($D56/$C56)&gt;$D56,($D56-AD56),$D56/$C56)</f>
        <v>1260.8</v>
      </c>
      <c r="AG56" s="9">
        <f>AD56+AF56</f>
        <v>5673.6</v>
      </c>
      <c r="AH56" s="9"/>
      <c r="AJ56" s="4">
        <v>0</v>
      </c>
      <c r="AK56" s="9">
        <f t="shared" si="0"/>
        <v>5673.6</v>
      </c>
      <c r="AL56" s="49">
        <f>+AK56-D56</f>
        <v>-630.39999999999964</v>
      </c>
      <c r="AO56" s="9">
        <f t="shared" si="1"/>
        <v>5673.6</v>
      </c>
      <c r="AR56" s="9">
        <f t="shared" si="2"/>
        <v>5673.6</v>
      </c>
      <c r="AU56" s="9">
        <f t="shared" si="3"/>
        <v>5673.6</v>
      </c>
      <c r="AX56" s="9">
        <f t="shared" si="4"/>
        <v>5673.6</v>
      </c>
      <c r="BA56" s="9">
        <f t="shared" si="5"/>
        <v>5673.6</v>
      </c>
      <c r="BC56" s="5">
        <f t="shared" si="6"/>
        <v>0</v>
      </c>
      <c r="BD56" s="9">
        <f t="shared" si="7"/>
        <v>5673.6</v>
      </c>
      <c r="BE56" s="9"/>
      <c r="BF56" s="123" t="s">
        <v>293</v>
      </c>
      <c r="BG56" s="124" t="s">
        <v>293</v>
      </c>
    </row>
    <row r="57" spans="1:59" s="11" customFormat="1" x14ac:dyDescent="0.2">
      <c r="A57" s="32"/>
      <c r="B57" s="11" t="s">
        <v>223</v>
      </c>
      <c r="C57" s="12"/>
      <c r="D57" s="12">
        <v>-6304</v>
      </c>
      <c r="E57" s="31"/>
      <c r="F57" s="31"/>
      <c r="G57" s="12"/>
      <c r="H57" s="31"/>
      <c r="I57" s="12"/>
      <c r="J57" s="31"/>
      <c r="K57" s="31"/>
      <c r="L57" s="31"/>
      <c r="M57" s="31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C57" s="12"/>
      <c r="AD57" s="46"/>
      <c r="AF57" s="12"/>
      <c r="AG57" s="46">
        <v>-5673.6</v>
      </c>
      <c r="AH57" s="46"/>
      <c r="AJ57" s="4">
        <v>0</v>
      </c>
      <c r="AK57" s="9">
        <f t="shared" si="0"/>
        <v>-5673.6</v>
      </c>
      <c r="AL57" s="49">
        <f>+AK57-D57</f>
        <v>630.39999999999964</v>
      </c>
      <c r="AO57" s="9">
        <f t="shared" si="1"/>
        <v>-5673.6</v>
      </c>
      <c r="AR57" s="9">
        <f t="shared" si="2"/>
        <v>-5673.6</v>
      </c>
      <c r="AU57" s="9">
        <f t="shared" si="3"/>
        <v>-5673.6</v>
      </c>
      <c r="AX57" s="9">
        <f t="shared" si="4"/>
        <v>-5673.6</v>
      </c>
      <c r="BA57" s="9">
        <f t="shared" si="5"/>
        <v>-5673.6</v>
      </c>
      <c r="BB57" s="108"/>
      <c r="BC57" s="5">
        <f t="shared" si="6"/>
        <v>0</v>
      </c>
      <c r="BD57" s="9">
        <f t="shared" si="7"/>
        <v>-5673.6</v>
      </c>
      <c r="BE57" s="9"/>
      <c r="BF57" s="123" t="s">
        <v>293</v>
      </c>
      <c r="BG57" s="124" t="s">
        <v>293</v>
      </c>
    </row>
    <row r="58" spans="1:59" s="11" customFormat="1" x14ac:dyDescent="0.2">
      <c r="A58" s="32"/>
      <c r="C58" s="12"/>
      <c r="D58" s="12"/>
      <c r="E58" s="31"/>
      <c r="F58" s="31"/>
      <c r="G58" s="12"/>
      <c r="H58" s="31"/>
      <c r="I58" s="12"/>
      <c r="J58" s="31"/>
      <c r="K58" s="31"/>
      <c r="L58" s="31"/>
      <c r="M58" s="31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C58" s="12"/>
      <c r="AD58" s="46"/>
      <c r="AF58" s="12"/>
      <c r="AG58" s="46"/>
      <c r="AH58" s="46"/>
      <c r="AJ58" s="4"/>
      <c r="AK58" s="9">
        <f t="shared" si="0"/>
        <v>0</v>
      </c>
      <c r="AL58" s="49"/>
      <c r="AO58" s="9">
        <f t="shared" si="1"/>
        <v>0</v>
      </c>
      <c r="AR58" s="9">
        <f t="shared" si="2"/>
        <v>0</v>
      </c>
      <c r="AU58" s="9">
        <f t="shared" si="3"/>
        <v>0</v>
      </c>
      <c r="AX58" s="9">
        <f t="shared" si="4"/>
        <v>0</v>
      </c>
      <c r="BA58" s="9">
        <f t="shared" si="5"/>
        <v>0</v>
      </c>
      <c r="BB58" s="108"/>
      <c r="BC58" s="5">
        <f t="shared" si="6"/>
        <v>0</v>
      </c>
      <c r="BD58" s="9">
        <f t="shared" si="7"/>
        <v>0</v>
      </c>
      <c r="BE58" s="9"/>
      <c r="BF58" s="123" t="s">
        <v>293</v>
      </c>
      <c r="BG58" s="124" t="s">
        <v>293</v>
      </c>
    </row>
    <row r="59" spans="1:59" x14ac:dyDescent="0.2">
      <c r="A59" s="14">
        <v>1935</v>
      </c>
      <c r="C59" s="2">
        <v>33.5</v>
      </c>
      <c r="D59" s="5">
        <v>135929.22</v>
      </c>
      <c r="E59" s="3">
        <v>135929.22</v>
      </c>
      <c r="F59" s="3">
        <f t="shared" ref="F59:F71" si="10">IF(E59+($D59/$C59)&gt;$D59,($D59-E59),$D59/$C59)</f>
        <v>0</v>
      </c>
      <c r="G59" s="3">
        <f t="shared" ref="G59:G92" si="11">E59+F59</f>
        <v>135929.22</v>
      </c>
      <c r="H59" s="3">
        <f t="shared" ref="H59:H71" si="12">IF(G59+($D59/$C59)&gt;$D59,($D59-G59),$D59/$C59)</f>
        <v>0</v>
      </c>
      <c r="I59" s="3">
        <f t="shared" ref="I59:I92" si="13">G59+H59</f>
        <v>135929.22</v>
      </c>
      <c r="J59" s="3">
        <f t="shared" ref="J59:J71" si="14">IF(I59+($D59/$C59)&gt;$D59,($D59-I59),$D59/$C59)</f>
        <v>0</v>
      </c>
      <c r="K59" s="3">
        <f t="shared" ref="K59:K92" si="15">I59+J59</f>
        <v>135929.22</v>
      </c>
      <c r="L59" s="3">
        <f t="shared" ref="L59:L71" si="16">IF(K59+($D59/$C59)&gt;$D59,($D59-K59),$D59/$C59)</f>
        <v>0</v>
      </c>
      <c r="M59" s="3">
        <f t="shared" ref="M59:M92" si="17">K59+L59</f>
        <v>135929.22</v>
      </c>
      <c r="N59" s="3">
        <f t="shared" ref="N59:N71" si="18">IF(M59+($D59/$C59)&gt;$D59,($D59-M59),$D59/$C59)</f>
        <v>0</v>
      </c>
      <c r="O59" s="3">
        <f t="shared" ref="O59:O92" si="19">M59+N59</f>
        <v>135929.22</v>
      </c>
      <c r="P59" s="3">
        <f t="shared" ref="P59:P71" si="20">IF(O59+($D59/$C59)&gt;$D59,($D59-O59),$D59/$C59)</f>
        <v>0</v>
      </c>
      <c r="Q59" s="3">
        <f t="shared" ref="Q59:Q92" si="21">O59+P59</f>
        <v>135929.22</v>
      </c>
      <c r="R59" s="3">
        <f t="shared" ref="R59:R71" si="22">IF(Q59+($D59/$C59)&gt;$D59,($D59-Q59),$D59/$C59)</f>
        <v>0</v>
      </c>
      <c r="S59" s="3">
        <f t="shared" ref="S59:S92" si="23">Q59+R59</f>
        <v>135929.22</v>
      </c>
      <c r="T59" s="3">
        <f t="shared" ref="T59:T71" si="24">IF(S59+($D59/$C59)&gt;$D59,($D59-S59),$D59/$C59)</f>
        <v>0</v>
      </c>
      <c r="U59" s="3">
        <f t="shared" ref="U59:U92" si="25">S59+T59</f>
        <v>135929.22</v>
      </c>
      <c r="V59" s="3"/>
      <c r="W59" s="3">
        <f t="shared" ref="W59:W71" si="26">IF(U59+($D59/$C59)&gt;$D59,($D59-U59),$D59/$C59)</f>
        <v>0</v>
      </c>
      <c r="X59" s="3">
        <f t="shared" ref="X59:X92" si="27">U59+W59</f>
        <v>135929.22</v>
      </c>
      <c r="Y59" s="25"/>
      <c r="Z59" s="4">
        <f t="shared" ref="Z59:Z71" si="28">IF(X59+($D59/$C59)&gt;$D59,($D59-X59),$D59/$C59)</f>
        <v>0</v>
      </c>
      <c r="AA59" s="4">
        <f t="shared" ref="AA59:AA92" si="29">X59+Z59</f>
        <v>135929.22</v>
      </c>
      <c r="AC59" s="4">
        <f t="shared" ref="AC59:AC71" si="30">IF(AA59+($D59/$C59)&gt;$D59,($D59-AA59),$D59/$C59)</f>
        <v>0</v>
      </c>
      <c r="AD59" s="9">
        <f t="shared" ref="AD59:AD92" si="31">AA59+AC59</f>
        <v>135929.22</v>
      </c>
      <c r="AF59" s="4">
        <f t="shared" ref="AF59:AF71" si="32">IF(AD59+($D59/$C59)&gt;$D59,($D59-AD59),$D59/$C59)</f>
        <v>0</v>
      </c>
      <c r="AG59" s="9">
        <f t="shared" ref="AG59:AG92" si="33">AD59+AF59</f>
        <v>135929.22</v>
      </c>
      <c r="AH59" s="9"/>
      <c r="AJ59" s="4">
        <f t="shared" ref="AJ59:AJ71" si="34">IF(AG59+($D59/$C59)&gt;$D59,($D59-AG59),$D59/$C59)</f>
        <v>0</v>
      </c>
      <c r="AK59" s="9">
        <f t="shared" si="0"/>
        <v>135929.22</v>
      </c>
      <c r="AL59" s="49">
        <f t="shared" ref="AL59:AL92" si="35">+AK59-D59</f>
        <v>0</v>
      </c>
      <c r="AN59" s="4">
        <f t="shared" ref="AN59:AN71" si="36">IF(AK59+($D59/$C59)&gt;$D59,($D59-AK59),$D59/$C59)</f>
        <v>0</v>
      </c>
      <c r="AO59" s="9">
        <f>+AK59+AN59</f>
        <v>135929.22</v>
      </c>
      <c r="AQ59" s="4">
        <v>0</v>
      </c>
      <c r="AR59" s="9">
        <f t="shared" si="2"/>
        <v>135929.22</v>
      </c>
      <c r="AT59" s="4">
        <v>0</v>
      </c>
      <c r="AU59" s="9">
        <f t="shared" si="3"/>
        <v>135929.22</v>
      </c>
      <c r="AW59" s="4">
        <v>0</v>
      </c>
      <c r="AX59" s="9">
        <f t="shared" si="4"/>
        <v>135929.22</v>
      </c>
      <c r="AZ59" s="4">
        <v>0</v>
      </c>
      <c r="BA59" s="9">
        <f t="shared" si="5"/>
        <v>135929.22</v>
      </c>
      <c r="BC59" s="5">
        <f>AZ59</f>
        <v>0</v>
      </c>
      <c r="BD59" s="9">
        <f>BA59+BC59</f>
        <v>135929.22</v>
      </c>
      <c r="BE59" s="9"/>
      <c r="BF59" s="123" t="s">
        <v>293</v>
      </c>
      <c r="BG59" s="124" t="s">
        <v>293</v>
      </c>
    </row>
    <row r="60" spans="1:59" x14ac:dyDescent="0.2">
      <c r="A60" s="14">
        <v>1938</v>
      </c>
      <c r="B60" s="1" t="s">
        <v>78</v>
      </c>
      <c r="C60" s="2">
        <v>33.5</v>
      </c>
      <c r="D60" s="5">
        <v>375476.75</v>
      </c>
      <c r="E60" s="3">
        <v>375476.75</v>
      </c>
      <c r="F60" s="3">
        <f t="shared" si="10"/>
        <v>0</v>
      </c>
      <c r="G60" s="3">
        <f t="shared" si="11"/>
        <v>375476.75</v>
      </c>
      <c r="H60" s="3">
        <f t="shared" si="12"/>
        <v>0</v>
      </c>
      <c r="I60" s="3">
        <f t="shared" si="13"/>
        <v>375476.75</v>
      </c>
      <c r="J60" s="3">
        <f t="shared" si="14"/>
        <v>0</v>
      </c>
      <c r="K60" s="3">
        <f t="shared" si="15"/>
        <v>375476.75</v>
      </c>
      <c r="L60" s="3">
        <f t="shared" si="16"/>
        <v>0</v>
      </c>
      <c r="M60" s="3">
        <f t="shared" si="17"/>
        <v>375476.75</v>
      </c>
      <c r="N60" s="3">
        <f t="shared" si="18"/>
        <v>0</v>
      </c>
      <c r="O60" s="3">
        <f t="shared" si="19"/>
        <v>375476.75</v>
      </c>
      <c r="P60" s="3">
        <f t="shared" si="20"/>
        <v>0</v>
      </c>
      <c r="Q60" s="3">
        <f t="shared" si="21"/>
        <v>375476.75</v>
      </c>
      <c r="R60" s="3">
        <f t="shared" si="22"/>
        <v>0</v>
      </c>
      <c r="S60" s="3">
        <f t="shared" si="23"/>
        <v>375476.75</v>
      </c>
      <c r="T60" s="3">
        <f t="shared" si="24"/>
        <v>0</v>
      </c>
      <c r="U60" s="3">
        <f t="shared" si="25"/>
        <v>375476.75</v>
      </c>
      <c r="V60" s="3"/>
      <c r="W60" s="3">
        <f t="shared" si="26"/>
        <v>0</v>
      </c>
      <c r="X60" s="3">
        <f t="shared" si="27"/>
        <v>375476.75</v>
      </c>
      <c r="Y60" s="25"/>
      <c r="Z60" s="4">
        <f t="shared" si="28"/>
        <v>0</v>
      </c>
      <c r="AA60" s="4">
        <f t="shared" si="29"/>
        <v>375476.75</v>
      </c>
      <c r="AC60" s="4">
        <f t="shared" si="30"/>
        <v>0</v>
      </c>
      <c r="AD60" s="9">
        <f t="shared" si="31"/>
        <v>375476.75</v>
      </c>
      <c r="AF60" s="4">
        <f t="shared" si="32"/>
        <v>0</v>
      </c>
      <c r="AG60" s="9">
        <f t="shared" si="33"/>
        <v>375476.75</v>
      </c>
      <c r="AH60" s="9"/>
      <c r="AJ60" s="4">
        <f t="shared" si="34"/>
        <v>0</v>
      </c>
      <c r="AK60" s="9">
        <f t="shared" si="0"/>
        <v>375476.75</v>
      </c>
      <c r="AL60" s="49">
        <f t="shared" si="35"/>
        <v>0</v>
      </c>
      <c r="AN60" s="4">
        <f t="shared" si="36"/>
        <v>0</v>
      </c>
      <c r="AO60" s="9">
        <f t="shared" ref="AO60:AO129" si="37">+AK60+AN60</f>
        <v>375476.75</v>
      </c>
      <c r="AQ60" s="4">
        <v>0</v>
      </c>
      <c r="AR60" s="9">
        <f t="shared" si="2"/>
        <v>375476.75</v>
      </c>
      <c r="AT60" s="4">
        <v>0</v>
      </c>
      <c r="AU60" s="9">
        <f t="shared" si="3"/>
        <v>375476.75</v>
      </c>
      <c r="AW60" s="4">
        <v>0</v>
      </c>
      <c r="AX60" s="9">
        <f t="shared" si="4"/>
        <v>375476.75</v>
      </c>
      <c r="AZ60" s="4">
        <v>0</v>
      </c>
      <c r="BA60" s="9">
        <f t="shared" si="5"/>
        <v>375476.75</v>
      </c>
      <c r="BC60" s="5">
        <f t="shared" ref="BC60:BC123" si="38">AZ60</f>
        <v>0</v>
      </c>
      <c r="BD60" s="9">
        <f t="shared" ref="BD60:BD123" si="39">BA60+BC60</f>
        <v>375476.75</v>
      </c>
      <c r="BE60" s="9"/>
      <c r="BF60" s="123" t="s">
        <v>293</v>
      </c>
      <c r="BG60" s="124" t="s">
        <v>293</v>
      </c>
    </row>
    <row r="61" spans="1:59" x14ac:dyDescent="0.2">
      <c r="A61" s="14">
        <v>1963</v>
      </c>
      <c r="C61" s="2">
        <v>33.5</v>
      </c>
      <c r="D61" s="4">
        <v>6098.25</v>
      </c>
      <c r="E61" s="3">
        <v>6098.25</v>
      </c>
      <c r="F61" s="3">
        <f t="shared" si="10"/>
        <v>0</v>
      </c>
      <c r="G61" s="3">
        <f t="shared" si="11"/>
        <v>6098.25</v>
      </c>
      <c r="H61" s="3">
        <f t="shared" si="12"/>
        <v>0</v>
      </c>
      <c r="I61" s="3">
        <f t="shared" si="13"/>
        <v>6098.25</v>
      </c>
      <c r="J61" s="3">
        <f t="shared" si="14"/>
        <v>0</v>
      </c>
      <c r="K61" s="3">
        <f t="shared" si="15"/>
        <v>6098.25</v>
      </c>
      <c r="L61" s="3">
        <f t="shared" si="16"/>
        <v>0</v>
      </c>
      <c r="M61" s="3">
        <f t="shared" si="17"/>
        <v>6098.25</v>
      </c>
      <c r="N61" s="3">
        <f t="shared" si="18"/>
        <v>0</v>
      </c>
      <c r="O61" s="3">
        <f t="shared" si="19"/>
        <v>6098.25</v>
      </c>
      <c r="P61" s="3">
        <f t="shared" si="20"/>
        <v>0</v>
      </c>
      <c r="Q61" s="3">
        <f t="shared" si="21"/>
        <v>6098.25</v>
      </c>
      <c r="R61" s="3">
        <f t="shared" si="22"/>
        <v>0</v>
      </c>
      <c r="S61" s="3">
        <f t="shared" si="23"/>
        <v>6098.25</v>
      </c>
      <c r="T61" s="3">
        <f t="shared" si="24"/>
        <v>0</v>
      </c>
      <c r="U61" s="3">
        <f t="shared" si="25"/>
        <v>6098.25</v>
      </c>
      <c r="V61" s="3"/>
      <c r="W61" s="3">
        <f t="shared" si="26"/>
        <v>0</v>
      </c>
      <c r="X61" s="3">
        <f t="shared" si="27"/>
        <v>6098.25</v>
      </c>
      <c r="Y61" s="25"/>
      <c r="Z61" s="4">
        <f t="shared" si="28"/>
        <v>0</v>
      </c>
      <c r="AA61" s="4">
        <f t="shared" si="29"/>
        <v>6098.25</v>
      </c>
      <c r="AC61" s="4">
        <f t="shared" si="30"/>
        <v>0</v>
      </c>
      <c r="AD61" s="9">
        <f t="shared" si="31"/>
        <v>6098.25</v>
      </c>
      <c r="AF61" s="4">
        <f t="shared" si="32"/>
        <v>0</v>
      </c>
      <c r="AG61" s="9">
        <f t="shared" si="33"/>
        <v>6098.25</v>
      </c>
      <c r="AH61" s="9"/>
      <c r="AJ61" s="4">
        <f t="shared" si="34"/>
        <v>0</v>
      </c>
      <c r="AK61" s="9">
        <f t="shared" si="0"/>
        <v>6098.25</v>
      </c>
      <c r="AL61" s="49">
        <f t="shared" si="35"/>
        <v>0</v>
      </c>
      <c r="AN61" s="4">
        <f t="shared" si="36"/>
        <v>0</v>
      </c>
      <c r="AO61" s="9">
        <f t="shared" si="37"/>
        <v>6098.25</v>
      </c>
      <c r="AQ61" s="4">
        <v>0</v>
      </c>
      <c r="AR61" s="9">
        <f t="shared" si="2"/>
        <v>6098.25</v>
      </c>
      <c r="AT61" s="4">
        <v>0</v>
      </c>
      <c r="AU61" s="9">
        <f t="shared" si="3"/>
        <v>6098.25</v>
      </c>
      <c r="AW61" s="4">
        <v>0</v>
      </c>
      <c r="AX61" s="9">
        <f t="shared" si="4"/>
        <v>6098.25</v>
      </c>
      <c r="AZ61" s="4">
        <v>0</v>
      </c>
      <c r="BA61" s="9">
        <f t="shared" si="5"/>
        <v>6098.25</v>
      </c>
      <c r="BC61" s="5">
        <f t="shared" si="38"/>
        <v>0</v>
      </c>
      <c r="BD61" s="9">
        <f t="shared" si="39"/>
        <v>6098.25</v>
      </c>
      <c r="BE61" s="9"/>
      <c r="BF61" s="123" t="s">
        <v>293</v>
      </c>
      <c r="BG61" s="124" t="s">
        <v>293</v>
      </c>
    </row>
    <row r="62" spans="1:59" x14ac:dyDescent="0.2">
      <c r="A62" s="14">
        <v>1964</v>
      </c>
      <c r="C62" s="2">
        <v>33.5</v>
      </c>
      <c r="D62" s="4">
        <v>86785.26</v>
      </c>
      <c r="E62" s="3">
        <v>86785.26</v>
      </c>
      <c r="F62" s="3">
        <f t="shared" si="10"/>
        <v>0</v>
      </c>
      <c r="G62" s="3">
        <f t="shared" si="11"/>
        <v>86785.26</v>
      </c>
      <c r="H62" s="3">
        <f t="shared" si="12"/>
        <v>0</v>
      </c>
      <c r="I62" s="3">
        <f t="shared" si="13"/>
        <v>86785.26</v>
      </c>
      <c r="J62" s="3">
        <f t="shared" si="14"/>
        <v>0</v>
      </c>
      <c r="K62" s="3">
        <f t="shared" si="15"/>
        <v>86785.26</v>
      </c>
      <c r="L62" s="3">
        <f t="shared" si="16"/>
        <v>0</v>
      </c>
      <c r="M62" s="3">
        <f t="shared" si="17"/>
        <v>86785.26</v>
      </c>
      <c r="N62" s="3">
        <f t="shared" si="18"/>
        <v>0</v>
      </c>
      <c r="O62" s="3">
        <f t="shared" si="19"/>
        <v>86785.26</v>
      </c>
      <c r="P62" s="3">
        <f t="shared" si="20"/>
        <v>0</v>
      </c>
      <c r="Q62" s="3">
        <f t="shared" si="21"/>
        <v>86785.26</v>
      </c>
      <c r="R62" s="3">
        <f t="shared" si="22"/>
        <v>0</v>
      </c>
      <c r="S62" s="3">
        <f t="shared" si="23"/>
        <v>86785.26</v>
      </c>
      <c r="T62" s="3">
        <f t="shared" si="24"/>
        <v>0</v>
      </c>
      <c r="U62" s="3">
        <f t="shared" si="25"/>
        <v>86785.26</v>
      </c>
      <c r="V62" s="3"/>
      <c r="W62" s="3">
        <f t="shared" si="26"/>
        <v>0</v>
      </c>
      <c r="X62" s="3">
        <f t="shared" si="27"/>
        <v>86785.26</v>
      </c>
      <c r="Y62" s="25"/>
      <c r="Z62" s="4">
        <f t="shared" si="28"/>
        <v>0</v>
      </c>
      <c r="AA62" s="4">
        <f t="shared" si="29"/>
        <v>86785.26</v>
      </c>
      <c r="AC62" s="4">
        <f t="shared" si="30"/>
        <v>0</v>
      </c>
      <c r="AD62" s="9">
        <f t="shared" si="31"/>
        <v>86785.26</v>
      </c>
      <c r="AF62" s="4">
        <f t="shared" si="32"/>
        <v>0</v>
      </c>
      <c r="AG62" s="9">
        <f t="shared" si="33"/>
        <v>86785.26</v>
      </c>
      <c r="AH62" s="9"/>
      <c r="AJ62" s="4">
        <f t="shared" si="34"/>
        <v>0</v>
      </c>
      <c r="AK62" s="9">
        <f t="shared" si="0"/>
        <v>86785.26</v>
      </c>
      <c r="AL62" s="49">
        <f t="shared" si="35"/>
        <v>0</v>
      </c>
      <c r="AN62" s="4">
        <f t="shared" si="36"/>
        <v>0</v>
      </c>
      <c r="AO62" s="9">
        <f t="shared" si="37"/>
        <v>86785.26</v>
      </c>
      <c r="AQ62" s="4">
        <v>0</v>
      </c>
      <c r="AR62" s="9">
        <f t="shared" si="2"/>
        <v>86785.26</v>
      </c>
      <c r="AT62" s="4">
        <v>0</v>
      </c>
      <c r="AU62" s="9">
        <f t="shared" si="3"/>
        <v>86785.26</v>
      </c>
      <c r="AW62" s="4">
        <v>0</v>
      </c>
      <c r="AX62" s="9">
        <f t="shared" si="4"/>
        <v>86785.26</v>
      </c>
      <c r="AZ62" s="4">
        <v>0</v>
      </c>
      <c r="BA62" s="9">
        <f t="shared" si="5"/>
        <v>86785.26</v>
      </c>
      <c r="BC62" s="5">
        <f t="shared" si="38"/>
        <v>0</v>
      </c>
      <c r="BD62" s="9">
        <f t="shared" si="39"/>
        <v>86785.26</v>
      </c>
      <c r="BE62" s="9"/>
      <c r="BF62" s="123" t="s">
        <v>293</v>
      </c>
      <c r="BG62" s="124" t="s">
        <v>293</v>
      </c>
    </row>
    <row r="63" spans="1:59" x14ac:dyDescent="0.2">
      <c r="A63" s="14">
        <v>1965</v>
      </c>
      <c r="B63" s="1" t="s">
        <v>24</v>
      </c>
      <c r="C63" s="2">
        <v>10</v>
      </c>
      <c r="D63" s="4">
        <v>312.69</v>
      </c>
      <c r="E63" s="3">
        <v>312.69</v>
      </c>
      <c r="F63" s="3">
        <f t="shared" si="10"/>
        <v>0</v>
      </c>
      <c r="G63" s="3">
        <f t="shared" si="11"/>
        <v>312.69</v>
      </c>
      <c r="H63" s="3">
        <f t="shared" si="12"/>
        <v>0</v>
      </c>
      <c r="I63" s="3">
        <f t="shared" si="13"/>
        <v>312.69</v>
      </c>
      <c r="J63" s="3">
        <f t="shared" si="14"/>
        <v>0</v>
      </c>
      <c r="K63" s="3">
        <f t="shared" si="15"/>
        <v>312.69</v>
      </c>
      <c r="L63" s="3">
        <f t="shared" si="16"/>
        <v>0</v>
      </c>
      <c r="M63" s="3">
        <f t="shared" si="17"/>
        <v>312.69</v>
      </c>
      <c r="N63" s="3">
        <f t="shared" si="18"/>
        <v>0</v>
      </c>
      <c r="O63" s="3">
        <f t="shared" si="19"/>
        <v>312.69</v>
      </c>
      <c r="P63" s="3">
        <f t="shared" si="20"/>
        <v>0</v>
      </c>
      <c r="Q63" s="3">
        <f t="shared" si="21"/>
        <v>312.69</v>
      </c>
      <c r="R63" s="3">
        <f t="shared" si="22"/>
        <v>0</v>
      </c>
      <c r="S63" s="3">
        <f t="shared" si="23"/>
        <v>312.69</v>
      </c>
      <c r="T63" s="3">
        <f t="shared" si="24"/>
        <v>0</v>
      </c>
      <c r="U63" s="3">
        <f t="shared" si="25"/>
        <v>312.69</v>
      </c>
      <c r="V63" s="3"/>
      <c r="W63" s="3">
        <f t="shared" si="26"/>
        <v>0</v>
      </c>
      <c r="X63" s="3">
        <f t="shared" si="27"/>
        <v>312.69</v>
      </c>
      <c r="Y63" s="25"/>
      <c r="Z63" s="4">
        <f t="shared" si="28"/>
        <v>0</v>
      </c>
      <c r="AA63" s="4">
        <f t="shared" si="29"/>
        <v>312.69</v>
      </c>
      <c r="AC63" s="4">
        <f t="shared" si="30"/>
        <v>0</v>
      </c>
      <c r="AD63" s="9">
        <f t="shared" si="31"/>
        <v>312.69</v>
      </c>
      <c r="AF63" s="4">
        <f t="shared" si="32"/>
        <v>0</v>
      </c>
      <c r="AG63" s="9">
        <f t="shared" si="33"/>
        <v>312.69</v>
      </c>
      <c r="AH63" s="9"/>
      <c r="AJ63" s="4">
        <f t="shared" si="34"/>
        <v>0</v>
      </c>
      <c r="AK63" s="9">
        <f t="shared" si="0"/>
        <v>312.69</v>
      </c>
      <c r="AL63" s="49">
        <f t="shared" si="35"/>
        <v>0</v>
      </c>
      <c r="AN63" s="4">
        <f t="shared" si="36"/>
        <v>0</v>
      </c>
      <c r="AO63" s="9">
        <f t="shared" si="37"/>
        <v>312.69</v>
      </c>
      <c r="AQ63" s="4">
        <v>0</v>
      </c>
      <c r="AR63" s="9">
        <f t="shared" si="2"/>
        <v>312.69</v>
      </c>
      <c r="AT63" s="4">
        <v>0</v>
      </c>
      <c r="AU63" s="9">
        <f t="shared" si="3"/>
        <v>312.69</v>
      </c>
      <c r="AW63" s="4">
        <v>0</v>
      </c>
      <c r="AX63" s="9">
        <f t="shared" si="4"/>
        <v>312.69</v>
      </c>
      <c r="AZ63" s="4">
        <v>0</v>
      </c>
      <c r="BA63" s="9">
        <f t="shared" si="5"/>
        <v>312.69</v>
      </c>
      <c r="BC63" s="5">
        <f t="shared" si="38"/>
        <v>0</v>
      </c>
      <c r="BD63" s="9">
        <f t="shared" si="39"/>
        <v>312.69</v>
      </c>
      <c r="BE63" s="9"/>
      <c r="BF63" s="123" t="s">
        <v>293</v>
      </c>
      <c r="BG63" s="124" t="s">
        <v>293</v>
      </c>
    </row>
    <row r="64" spans="1:59" x14ac:dyDescent="0.2">
      <c r="A64" s="14">
        <v>1965</v>
      </c>
      <c r="C64" s="2">
        <v>33.5</v>
      </c>
      <c r="D64" s="4">
        <v>109532.29</v>
      </c>
      <c r="E64" s="3">
        <v>109532.29</v>
      </c>
      <c r="F64" s="3">
        <f t="shared" si="10"/>
        <v>0</v>
      </c>
      <c r="G64" s="3">
        <f t="shared" si="11"/>
        <v>109532.29</v>
      </c>
      <c r="H64" s="3">
        <f t="shared" si="12"/>
        <v>0</v>
      </c>
      <c r="I64" s="3">
        <f t="shared" si="13"/>
        <v>109532.29</v>
      </c>
      <c r="J64" s="3">
        <f t="shared" si="14"/>
        <v>0</v>
      </c>
      <c r="K64" s="3">
        <f t="shared" si="15"/>
        <v>109532.29</v>
      </c>
      <c r="L64" s="3">
        <f t="shared" si="16"/>
        <v>0</v>
      </c>
      <c r="M64" s="3">
        <f t="shared" si="17"/>
        <v>109532.29</v>
      </c>
      <c r="N64" s="3">
        <f t="shared" si="18"/>
        <v>0</v>
      </c>
      <c r="O64" s="3">
        <f t="shared" si="19"/>
        <v>109532.29</v>
      </c>
      <c r="P64" s="3">
        <f t="shared" si="20"/>
        <v>0</v>
      </c>
      <c r="Q64" s="3">
        <f t="shared" si="21"/>
        <v>109532.29</v>
      </c>
      <c r="R64" s="3">
        <f t="shared" si="22"/>
        <v>0</v>
      </c>
      <c r="S64" s="3">
        <f t="shared" si="23"/>
        <v>109532.29</v>
      </c>
      <c r="T64" s="3">
        <f t="shared" si="24"/>
        <v>0</v>
      </c>
      <c r="U64" s="3">
        <f t="shared" si="25"/>
        <v>109532.29</v>
      </c>
      <c r="V64" s="3"/>
      <c r="W64" s="3">
        <f t="shared" si="26"/>
        <v>0</v>
      </c>
      <c r="X64" s="3">
        <f t="shared" si="27"/>
        <v>109532.29</v>
      </c>
      <c r="Y64" s="25"/>
      <c r="Z64" s="4">
        <f t="shared" si="28"/>
        <v>0</v>
      </c>
      <c r="AA64" s="4">
        <f t="shared" si="29"/>
        <v>109532.29</v>
      </c>
      <c r="AC64" s="4">
        <f t="shared" si="30"/>
        <v>0</v>
      </c>
      <c r="AD64" s="9">
        <f t="shared" si="31"/>
        <v>109532.29</v>
      </c>
      <c r="AF64" s="4">
        <f t="shared" si="32"/>
        <v>0</v>
      </c>
      <c r="AG64" s="9">
        <f t="shared" si="33"/>
        <v>109532.29</v>
      </c>
      <c r="AH64" s="9"/>
      <c r="AJ64" s="4">
        <f t="shared" si="34"/>
        <v>0</v>
      </c>
      <c r="AK64" s="9">
        <f t="shared" si="0"/>
        <v>109532.29</v>
      </c>
      <c r="AL64" s="49">
        <f t="shared" si="35"/>
        <v>0</v>
      </c>
      <c r="AN64" s="4">
        <f t="shared" si="36"/>
        <v>0</v>
      </c>
      <c r="AO64" s="9">
        <f t="shared" si="37"/>
        <v>109532.29</v>
      </c>
      <c r="AQ64" s="4">
        <v>0</v>
      </c>
      <c r="AR64" s="9">
        <f t="shared" si="2"/>
        <v>109532.29</v>
      </c>
      <c r="AT64" s="4">
        <v>0</v>
      </c>
      <c r="AU64" s="9">
        <f t="shared" si="3"/>
        <v>109532.29</v>
      </c>
      <c r="AW64" s="4">
        <v>0</v>
      </c>
      <c r="AX64" s="9">
        <f t="shared" si="4"/>
        <v>109532.29</v>
      </c>
      <c r="AZ64" s="4">
        <v>0</v>
      </c>
      <c r="BA64" s="9">
        <f t="shared" si="5"/>
        <v>109532.29</v>
      </c>
      <c r="BC64" s="5">
        <f t="shared" si="38"/>
        <v>0</v>
      </c>
      <c r="BD64" s="9">
        <f t="shared" si="39"/>
        <v>109532.29</v>
      </c>
      <c r="BE64" s="9"/>
      <c r="BF64" s="123" t="s">
        <v>293</v>
      </c>
      <c r="BG64" s="124" t="s">
        <v>293</v>
      </c>
    </row>
    <row r="65" spans="1:59" x14ac:dyDescent="0.2">
      <c r="A65" s="14">
        <v>1965</v>
      </c>
      <c r="B65" s="1" t="s">
        <v>79</v>
      </c>
      <c r="C65" s="2">
        <v>33.5</v>
      </c>
      <c r="D65" s="4">
        <v>52701.67</v>
      </c>
      <c r="E65" s="3">
        <v>52701.67</v>
      </c>
      <c r="F65" s="3">
        <f t="shared" si="10"/>
        <v>0</v>
      </c>
      <c r="G65" s="3">
        <f t="shared" si="11"/>
        <v>52701.67</v>
      </c>
      <c r="H65" s="3">
        <f t="shared" si="12"/>
        <v>0</v>
      </c>
      <c r="I65" s="3">
        <f t="shared" si="13"/>
        <v>52701.67</v>
      </c>
      <c r="J65" s="3">
        <f t="shared" si="14"/>
        <v>0</v>
      </c>
      <c r="K65" s="3">
        <f t="shared" si="15"/>
        <v>52701.67</v>
      </c>
      <c r="L65" s="3">
        <f t="shared" si="16"/>
        <v>0</v>
      </c>
      <c r="M65" s="3">
        <f t="shared" si="17"/>
        <v>52701.67</v>
      </c>
      <c r="N65" s="3">
        <f t="shared" si="18"/>
        <v>0</v>
      </c>
      <c r="O65" s="3">
        <f t="shared" si="19"/>
        <v>52701.67</v>
      </c>
      <c r="P65" s="3">
        <f t="shared" si="20"/>
        <v>0</v>
      </c>
      <c r="Q65" s="3">
        <f t="shared" si="21"/>
        <v>52701.67</v>
      </c>
      <c r="R65" s="3">
        <f t="shared" si="22"/>
        <v>0</v>
      </c>
      <c r="S65" s="3">
        <f t="shared" si="23"/>
        <v>52701.67</v>
      </c>
      <c r="T65" s="3">
        <f t="shared" si="24"/>
        <v>0</v>
      </c>
      <c r="U65" s="3">
        <f t="shared" si="25"/>
        <v>52701.67</v>
      </c>
      <c r="V65" s="3"/>
      <c r="W65" s="3">
        <f t="shared" si="26"/>
        <v>0</v>
      </c>
      <c r="X65" s="3">
        <f t="shared" si="27"/>
        <v>52701.67</v>
      </c>
      <c r="Y65" s="25"/>
      <c r="Z65" s="4">
        <f t="shared" si="28"/>
        <v>0</v>
      </c>
      <c r="AA65" s="4">
        <f t="shared" si="29"/>
        <v>52701.67</v>
      </c>
      <c r="AC65" s="4">
        <f t="shared" si="30"/>
        <v>0</v>
      </c>
      <c r="AD65" s="9">
        <f t="shared" si="31"/>
        <v>52701.67</v>
      </c>
      <c r="AF65" s="4">
        <f t="shared" si="32"/>
        <v>0</v>
      </c>
      <c r="AG65" s="9">
        <f t="shared" si="33"/>
        <v>52701.67</v>
      </c>
      <c r="AH65" s="9"/>
      <c r="AJ65" s="4">
        <f t="shared" si="34"/>
        <v>0</v>
      </c>
      <c r="AK65" s="9">
        <f t="shared" si="0"/>
        <v>52701.67</v>
      </c>
      <c r="AL65" s="49">
        <f t="shared" si="35"/>
        <v>0</v>
      </c>
      <c r="AN65" s="4">
        <f t="shared" si="36"/>
        <v>0</v>
      </c>
      <c r="AO65" s="9">
        <f t="shared" si="37"/>
        <v>52701.67</v>
      </c>
      <c r="AQ65" s="4">
        <v>0</v>
      </c>
      <c r="AR65" s="9">
        <f t="shared" si="2"/>
        <v>52701.67</v>
      </c>
      <c r="AT65" s="4">
        <v>0</v>
      </c>
      <c r="AU65" s="9">
        <f t="shared" si="3"/>
        <v>52701.67</v>
      </c>
      <c r="AW65" s="4">
        <v>0</v>
      </c>
      <c r="AX65" s="9">
        <f t="shared" si="4"/>
        <v>52701.67</v>
      </c>
      <c r="AZ65" s="4">
        <v>0</v>
      </c>
      <c r="BA65" s="9">
        <f t="shared" si="5"/>
        <v>52701.67</v>
      </c>
      <c r="BC65" s="5">
        <f t="shared" si="38"/>
        <v>0</v>
      </c>
      <c r="BD65" s="9">
        <f t="shared" si="39"/>
        <v>52701.67</v>
      </c>
      <c r="BE65" s="9"/>
      <c r="BF65" s="123" t="s">
        <v>293</v>
      </c>
      <c r="BG65" s="124" t="s">
        <v>293</v>
      </c>
    </row>
    <row r="66" spans="1:59" x14ac:dyDescent="0.2">
      <c r="A66" s="14">
        <v>1965</v>
      </c>
      <c r="B66" s="1" t="s">
        <v>80</v>
      </c>
      <c r="C66" s="2">
        <v>33.5</v>
      </c>
      <c r="D66" s="4">
        <v>726917.73</v>
      </c>
      <c r="E66" s="3">
        <v>726917.73</v>
      </c>
      <c r="F66" s="3">
        <f t="shared" si="10"/>
        <v>0</v>
      </c>
      <c r="G66" s="3">
        <f t="shared" si="11"/>
        <v>726917.73</v>
      </c>
      <c r="H66" s="3">
        <f t="shared" si="12"/>
        <v>0</v>
      </c>
      <c r="I66" s="3">
        <f t="shared" si="13"/>
        <v>726917.73</v>
      </c>
      <c r="J66" s="3">
        <f t="shared" si="14"/>
        <v>0</v>
      </c>
      <c r="K66" s="3">
        <f t="shared" si="15"/>
        <v>726917.73</v>
      </c>
      <c r="L66" s="3">
        <f t="shared" si="16"/>
        <v>0</v>
      </c>
      <c r="M66" s="3">
        <f t="shared" si="17"/>
        <v>726917.73</v>
      </c>
      <c r="N66" s="3">
        <f t="shared" si="18"/>
        <v>0</v>
      </c>
      <c r="O66" s="3">
        <f t="shared" si="19"/>
        <v>726917.73</v>
      </c>
      <c r="P66" s="3">
        <f t="shared" si="20"/>
        <v>0</v>
      </c>
      <c r="Q66" s="3">
        <f t="shared" si="21"/>
        <v>726917.73</v>
      </c>
      <c r="R66" s="3">
        <f t="shared" si="22"/>
        <v>0</v>
      </c>
      <c r="S66" s="3">
        <f t="shared" si="23"/>
        <v>726917.73</v>
      </c>
      <c r="T66" s="3">
        <f t="shared" si="24"/>
        <v>0</v>
      </c>
      <c r="U66" s="3">
        <f t="shared" si="25"/>
        <v>726917.73</v>
      </c>
      <c r="V66" s="3"/>
      <c r="W66" s="3">
        <f t="shared" si="26"/>
        <v>0</v>
      </c>
      <c r="X66" s="3">
        <f t="shared" si="27"/>
        <v>726917.73</v>
      </c>
      <c r="Y66" s="25"/>
      <c r="Z66" s="4">
        <f t="shared" si="28"/>
        <v>0</v>
      </c>
      <c r="AA66" s="4">
        <f t="shared" si="29"/>
        <v>726917.73</v>
      </c>
      <c r="AC66" s="4">
        <f t="shared" si="30"/>
        <v>0</v>
      </c>
      <c r="AD66" s="9">
        <f t="shared" si="31"/>
        <v>726917.73</v>
      </c>
      <c r="AF66" s="4">
        <f t="shared" si="32"/>
        <v>0</v>
      </c>
      <c r="AG66" s="9">
        <f t="shared" si="33"/>
        <v>726917.73</v>
      </c>
      <c r="AH66" s="9"/>
      <c r="AJ66" s="4">
        <f t="shared" si="34"/>
        <v>0</v>
      </c>
      <c r="AK66" s="9">
        <f t="shared" si="0"/>
        <v>726917.73</v>
      </c>
      <c r="AL66" s="49">
        <f t="shared" si="35"/>
        <v>0</v>
      </c>
      <c r="AN66" s="4">
        <f t="shared" si="36"/>
        <v>0</v>
      </c>
      <c r="AO66" s="9">
        <f t="shared" si="37"/>
        <v>726917.73</v>
      </c>
      <c r="AQ66" s="4">
        <v>0</v>
      </c>
      <c r="AR66" s="9">
        <f t="shared" si="2"/>
        <v>726917.73</v>
      </c>
      <c r="AT66" s="4">
        <v>0</v>
      </c>
      <c r="AU66" s="9">
        <f t="shared" si="3"/>
        <v>726917.73</v>
      </c>
      <c r="AW66" s="4">
        <v>0</v>
      </c>
      <c r="AX66" s="9">
        <f t="shared" si="4"/>
        <v>726917.73</v>
      </c>
      <c r="AZ66" s="4">
        <v>0</v>
      </c>
      <c r="BA66" s="9">
        <f t="shared" si="5"/>
        <v>726917.73</v>
      </c>
      <c r="BC66" s="5">
        <f t="shared" si="38"/>
        <v>0</v>
      </c>
      <c r="BD66" s="9">
        <f t="shared" si="39"/>
        <v>726917.73</v>
      </c>
      <c r="BE66" s="9"/>
      <c r="BF66" s="123" t="s">
        <v>293</v>
      </c>
      <c r="BG66" s="124" t="s">
        <v>293</v>
      </c>
    </row>
    <row r="67" spans="1:59" x14ac:dyDescent="0.2">
      <c r="A67" s="14">
        <v>1965</v>
      </c>
      <c r="B67" s="1" t="s">
        <v>81</v>
      </c>
      <c r="C67" s="2">
        <v>33.5</v>
      </c>
      <c r="D67" s="4">
        <v>158300.43</v>
      </c>
      <c r="E67" s="3">
        <v>158300.43</v>
      </c>
      <c r="F67" s="3">
        <f t="shared" si="10"/>
        <v>0</v>
      </c>
      <c r="G67" s="3">
        <f t="shared" si="11"/>
        <v>158300.43</v>
      </c>
      <c r="H67" s="3">
        <f t="shared" si="12"/>
        <v>0</v>
      </c>
      <c r="I67" s="3">
        <f t="shared" si="13"/>
        <v>158300.43</v>
      </c>
      <c r="J67" s="3">
        <f t="shared" si="14"/>
        <v>0</v>
      </c>
      <c r="K67" s="3">
        <f t="shared" si="15"/>
        <v>158300.43</v>
      </c>
      <c r="L67" s="3">
        <f t="shared" si="16"/>
        <v>0</v>
      </c>
      <c r="M67" s="3">
        <f t="shared" si="17"/>
        <v>158300.43</v>
      </c>
      <c r="N67" s="3">
        <f t="shared" si="18"/>
        <v>0</v>
      </c>
      <c r="O67" s="3">
        <f t="shared" si="19"/>
        <v>158300.43</v>
      </c>
      <c r="P67" s="3">
        <f t="shared" si="20"/>
        <v>0</v>
      </c>
      <c r="Q67" s="3">
        <f t="shared" si="21"/>
        <v>158300.43</v>
      </c>
      <c r="R67" s="3">
        <f t="shared" si="22"/>
        <v>0</v>
      </c>
      <c r="S67" s="3">
        <f t="shared" si="23"/>
        <v>158300.43</v>
      </c>
      <c r="T67" s="3">
        <f t="shared" si="24"/>
        <v>0</v>
      </c>
      <c r="U67" s="3">
        <f t="shared" si="25"/>
        <v>158300.43</v>
      </c>
      <c r="V67" s="3"/>
      <c r="W67" s="3">
        <f t="shared" si="26"/>
        <v>0</v>
      </c>
      <c r="X67" s="3">
        <f t="shared" si="27"/>
        <v>158300.43</v>
      </c>
      <c r="Y67" s="25"/>
      <c r="Z67" s="4">
        <f t="shared" si="28"/>
        <v>0</v>
      </c>
      <c r="AA67" s="4">
        <f t="shared" si="29"/>
        <v>158300.43</v>
      </c>
      <c r="AC67" s="4">
        <f t="shared" si="30"/>
        <v>0</v>
      </c>
      <c r="AD67" s="9">
        <f t="shared" si="31"/>
        <v>158300.43</v>
      </c>
      <c r="AF67" s="4">
        <f t="shared" si="32"/>
        <v>0</v>
      </c>
      <c r="AG67" s="9">
        <f t="shared" si="33"/>
        <v>158300.43</v>
      </c>
      <c r="AH67" s="9"/>
      <c r="AJ67" s="4">
        <f t="shared" si="34"/>
        <v>0</v>
      </c>
      <c r="AK67" s="9">
        <f t="shared" ref="AK67:AK136" si="40">AG67+AJ67</f>
        <v>158300.43</v>
      </c>
      <c r="AL67" s="49">
        <f t="shared" si="35"/>
        <v>0</v>
      </c>
      <c r="AN67" s="4">
        <f t="shared" si="36"/>
        <v>0</v>
      </c>
      <c r="AO67" s="9">
        <f t="shared" si="37"/>
        <v>158300.43</v>
      </c>
      <c r="AQ67" s="4">
        <v>0</v>
      </c>
      <c r="AR67" s="9">
        <f t="shared" si="2"/>
        <v>158300.43</v>
      </c>
      <c r="AT67" s="4">
        <v>0</v>
      </c>
      <c r="AU67" s="9">
        <f t="shared" si="3"/>
        <v>158300.43</v>
      </c>
      <c r="AW67" s="4">
        <v>0</v>
      </c>
      <c r="AX67" s="9">
        <f t="shared" si="4"/>
        <v>158300.43</v>
      </c>
      <c r="AZ67" s="4">
        <v>0</v>
      </c>
      <c r="BA67" s="9">
        <f t="shared" si="5"/>
        <v>158300.43</v>
      </c>
      <c r="BC67" s="5">
        <f t="shared" si="38"/>
        <v>0</v>
      </c>
      <c r="BD67" s="9">
        <f t="shared" si="39"/>
        <v>158300.43</v>
      </c>
      <c r="BE67" s="9"/>
      <c r="BF67" s="123" t="s">
        <v>293</v>
      </c>
      <c r="BG67" s="124" t="s">
        <v>293</v>
      </c>
    </row>
    <row r="68" spans="1:59" x14ac:dyDescent="0.2">
      <c r="A68" s="14">
        <v>1966</v>
      </c>
      <c r="B68" s="1" t="s">
        <v>25</v>
      </c>
      <c r="C68" s="2">
        <v>10</v>
      </c>
      <c r="D68" s="4">
        <v>616.53</v>
      </c>
      <c r="E68" s="3">
        <v>616.53</v>
      </c>
      <c r="F68" s="3">
        <f t="shared" si="10"/>
        <v>0</v>
      </c>
      <c r="G68" s="3">
        <f t="shared" si="11"/>
        <v>616.53</v>
      </c>
      <c r="H68" s="3">
        <f t="shared" si="12"/>
        <v>0</v>
      </c>
      <c r="I68" s="3">
        <f t="shared" si="13"/>
        <v>616.53</v>
      </c>
      <c r="J68" s="3">
        <f t="shared" si="14"/>
        <v>0</v>
      </c>
      <c r="K68" s="3">
        <f t="shared" si="15"/>
        <v>616.53</v>
      </c>
      <c r="L68" s="3">
        <f t="shared" si="16"/>
        <v>0</v>
      </c>
      <c r="M68" s="3">
        <f t="shared" si="17"/>
        <v>616.53</v>
      </c>
      <c r="N68" s="3">
        <f t="shared" si="18"/>
        <v>0</v>
      </c>
      <c r="O68" s="3">
        <f t="shared" si="19"/>
        <v>616.53</v>
      </c>
      <c r="P68" s="3">
        <f t="shared" si="20"/>
        <v>0</v>
      </c>
      <c r="Q68" s="3">
        <f t="shared" si="21"/>
        <v>616.53</v>
      </c>
      <c r="R68" s="3">
        <f t="shared" si="22"/>
        <v>0</v>
      </c>
      <c r="S68" s="3">
        <f t="shared" si="23"/>
        <v>616.53</v>
      </c>
      <c r="T68" s="3">
        <f t="shared" si="24"/>
        <v>0</v>
      </c>
      <c r="U68" s="3">
        <f t="shared" si="25"/>
        <v>616.53</v>
      </c>
      <c r="V68" s="3"/>
      <c r="W68" s="3">
        <f t="shared" si="26"/>
        <v>0</v>
      </c>
      <c r="X68" s="3">
        <f t="shared" si="27"/>
        <v>616.53</v>
      </c>
      <c r="Y68" s="25"/>
      <c r="Z68" s="4">
        <f t="shared" si="28"/>
        <v>0</v>
      </c>
      <c r="AA68" s="4">
        <f t="shared" si="29"/>
        <v>616.53</v>
      </c>
      <c r="AC68" s="4">
        <f t="shared" si="30"/>
        <v>0</v>
      </c>
      <c r="AD68" s="9">
        <f t="shared" si="31"/>
        <v>616.53</v>
      </c>
      <c r="AF68" s="4">
        <f t="shared" si="32"/>
        <v>0</v>
      </c>
      <c r="AG68" s="9">
        <f t="shared" si="33"/>
        <v>616.53</v>
      </c>
      <c r="AH68" s="9"/>
      <c r="AJ68" s="4">
        <f t="shared" si="34"/>
        <v>0</v>
      </c>
      <c r="AK68" s="9">
        <f t="shared" si="40"/>
        <v>616.53</v>
      </c>
      <c r="AL68" s="49">
        <f t="shared" si="35"/>
        <v>0</v>
      </c>
      <c r="AN68" s="4">
        <f t="shared" si="36"/>
        <v>0</v>
      </c>
      <c r="AO68" s="9">
        <f t="shared" si="37"/>
        <v>616.53</v>
      </c>
      <c r="AQ68" s="4">
        <v>0</v>
      </c>
      <c r="AR68" s="9">
        <f t="shared" si="2"/>
        <v>616.53</v>
      </c>
      <c r="AT68" s="4">
        <v>0</v>
      </c>
      <c r="AU68" s="9">
        <f t="shared" si="3"/>
        <v>616.53</v>
      </c>
      <c r="AW68" s="4">
        <v>0</v>
      </c>
      <c r="AX68" s="9">
        <f t="shared" si="4"/>
        <v>616.53</v>
      </c>
      <c r="AZ68" s="4">
        <v>0</v>
      </c>
      <c r="BA68" s="9">
        <f t="shared" si="5"/>
        <v>616.53</v>
      </c>
      <c r="BC68" s="5">
        <f t="shared" si="38"/>
        <v>0</v>
      </c>
      <c r="BD68" s="9">
        <f t="shared" si="39"/>
        <v>616.53</v>
      </c>
      <c r="BE68" s="9"/>
      <c r="BF68" s="123" t="s">
        <v>293</v>
      </c>
      <c r="BG68" s="124" t="s">
        <v>293</v>
      </c>
    </row>
    <row r="69" spans="1:59" x14ac:dyDescent="0.2">
      <c r="A69" s="14">
        <v>1966</v>
      </c>
      <c r="C69" s="2">
        <v>33.5</v>
      </c>
      <c r="D69" s="4">
        <v>33965.879999999997</v>
      </c>
      <c r="E69" s="3">
        <v>33965.879999999997</v>
      </c>
      <c r="F69" s="3">
        <f t="shared" si="10"/>
        <v>0</v>
      </c>
      <c r="G69" s="3">
        <f t="shared" si="11"/>
        <v>33965.879999999997</v>
      </c>
      <c r="H69" s="3">
        <f t="shared" si="12"/>
        <v>0</v>
      </c>
      <c r="I69" s="3">
        <f t="shared" si="13"/>
        <v>33965.879999999997</v>
      </c>
      <c r="J69" s="3">
        <f t="shared" si="14"/>
        <v>0</v>
      </c>
      <c r="K69" s="3">
        <f t="shared" si="15"/>
        <v>33965.879999999997</v>
      </c>
      <c r="L69" s="3">
        <f t="shared" si="16"/>
        <v>0</v>
      </c>
      <c r="M69" s="3">
        <f t="shared" si="17"/>
        <v>33965.879999999997</v>
      </c>
      <c r="N69" s="3">
        <f t="shared" si="18"/>
        <v>0</v>
      </c>
      <c r="O69" s="3">
        <f t="shared" si="19"/>
        <v>33965.879999999997</v>
      </c>
      <c r="P69" s="3">
        <f t="shared" si="20"/>
        <v>0</v>
      </c>
      <c r="Q69" s="3">
        <f t="shared" si="21"/>
        <v>33965.879999999997</v>
      </c>
      <c r="R69" s="3">
        <f t="shared" si="22"/>
        <v>0</v>
      </c>
      <c r="S69" s="3">
        <f t="shared" si="23"/>
        <v>33965.879999999997</v>
      </c>
      <c r="T69" s="3">
        <f t="shared" si="24"/>
        <v>0</v>
      </c>
      <c r="U69" s="3">
        <f t="shared" si="25"/>
        <v>33965.879999999997</v>
      </c>
      <c r="V69" s="3"/>
      <c r="W69" s="3">
        <f t="shared" si="26"/>
        <v>0</v>
      </c>
      <c r="X69" s="3">
        <f t="shared" si="27"/>
        <v>33965.879999999997</v>
      </c>
      <c r="Y69" s="25"/>
      <c r="Z69" s="4">
        <f t="shared" si="28"/>
        <v>0</v>
      </c>
      <c r="AA69" s="4">
        <f t="shared" si="29"/>
        <v>33965.879999999997</v>
      </c>
      <c r="AC69" s="4">
        <f t="shared" si="30"/>
        <v>0</v>
      </c>
      <c r="AD69" s="9">
        <f t="shared" si="31"/>
        <v>33965.879999999997</v>
      </c>
      <c r="AF69" s="4">
        <f t="shared" si="32"/>
        <v>0</v>
      </c>
      <c r="AG69" s="9">
        <f t="shared" si="33"/>
        <v>33965.879999999997</v>
      </c>
      <c r="AH69" s="9"/>
      <c r="AJ69" s="4">
        <f t="shared" si="34"/>
        <v>0</v>
      </c>
      <c r="AK69" s="9">
        <f t="shared" si="40"/>
        <v>33965.879999999997</v>
      </c>
      <c r="AL69" s="49">
        <f t="shared" si="35"/>
        <v>0</v>
      </c>
      <c r="AN69" s="4">
        <f t="shared" si="36"/>
        <v>0</v>
      </c>
      <c r="AO69" s="9">
        <f t="shared" si="37"/>
        <v>33965.879999999997</v>
      </c>
      <c r="AQ69" s="4">
        <v>0</v>
      </c>
      <c r="AR69" s="9">
        <f t="shared" si="2"/>
        <v>33965.879999999997</v>
      </c>
      <c r="AT69" s="4">
        <v>0</v>
      </c>
      <c r="AU69" s="9">
        <f t="shared" si="3"/>
        <v>33965.879999999997</v>
      </c>
      <c r="AW69" s="4">
        <v>0</v>
      </c>
      <c r="AX69" s="9">
        <f t="shared" si="4"/>
        <v>33965.879999999997</v>
      </c>
      <c r="AZ69" s="4">
        <v>0</v>
      </c>
      <c r="BA69" s="9">
        <f t="shared" si="5"/>
        <v>33965.879999999997</v>
      </c>
      <c r="BC69" s="5">
        <f t="shared" si="38"/>
        <v>0</v>
      </c>
      <c r="BD69" s="9">
        <f t="shared" si="39"/>
        <v>33965.879999999997</v>
      </c>
      <c r="BE69" s="9"/>
      <c r="BF69" s="123" t="s">
        <v>293</v>
      </c>
      <c r="BG69" s="124" t="s">
        <v>293</v>
      </c>
    </row>
    <row r="70" spans="1:59" x14ac:dyDescent="0.2">
      <c r="A70" s="14">
        <v>1967</v>
      </c>
      <c r="C70" s="2">
        <v>33.5</v>
      </c>
      <c r="D70" s="4">
        <v>24066.86</v>
      </c>
      <c r="E70" s="3">
        <v>24066.89</v>
      </c>
      <c r="F70" s="3">
        <f t="shared" si="10"/>
        <v>-2.9999999998835847E-2</v>
      </c>
      <c r="G70" s="3">
        <f t="shared" si="11"/>
        <v>24066.86</v>
      </c>
      <c r="H70" s="3">
        <f t="shared" si="12"/>
        <v>0</v>
      </c>
      <c r="I70" s="3">
        <f t="shared" si="13"/>
        <v>24066.86</v>
      </c>
      <c r="J70" s="3">
        <f t="shared" si="14"/>
        <v>0</v>
      </c>
      <c r="K70" s="3">
        <f t="shared" si="15"/>
        <v>24066.86</v>
      </c>
      <c r="L70" s="3">
        <f t="shared" si="16"/>
        <v>0</v>
      </c>
      <c r="M70" s="3">
        <f t="shared" si="17"/>
        <v>24066.86</v>
      </c>
      <c r="N70" s="3">
        <f t="shared" si="18"/>
        <v>0</v>
      </c>
      <c r="O70" s="3">
        <f t="shared" si="19"/>
        <v>24066.86</v>
      </c>
      <c r="P70" s="3">
        <f t="shared" si="20"/>
        <v>0</v>
      </c>
      <c r="Q70" s="3">
        <f t="shared" si="21"/>
        <v>24066.86</v>
      </c>
      <c r="R70" s="3">
        <f t="shared" si="22"/>
        <v>0</v>
      </c>
      <c r="S70" s="3">
        <f t="shared" si="23"/>
        <v>24066.86</v>
      </c>
      <c r="T70" s="3">
        <f t="shared" si="24"/>
        <v>0</v>
      </c>
      <c r="U70" s="3">
        <f t="shared" si="25"/>
        <v>24066.86</v>
      </c>
      <c r="V70" s="3"/>
      <c r="W70" s="3">
        <f t="shared" si="26"/>
        <v>0</v>
      </c>
      <c r="X70" s="3">
        <f t="shared" si="27"/>
        <v>24066.86</v>
      </c>
      <c r="Y70" s="25"/>
      <c r="Z70" s="4">
        <f t="shared" si="28"/>
        <v>0</v>
      </c>
      <c r="AA70" s="4">
        <f t="shared" si="29"/>
        <v>24066.86</v>
      </c>
      <c r="AC70" s="4">
        <f t="shared" si="30"/>
        <v>0</v>
      </c>
      <c r="AD70" s="9">
        <f t="shared" si="31"/>
        <v>24066.86</v>
      </c>
      <c r="AF70" s="4">
        <f t="shared" si="32"/>
        <v>0</v>
      </c>
      <c r="AG70" s="9">
        <f t="shared" si="33"/>
        <v>24066.86</v>
      </c>
      <c r="AH70" s="9"/>
      <c r="AJ70" s="4">
        <f t="shared" si="34"/>
        <v>0</v>
      </c>
      <c r="AK70" s="9">
        <f t="shared" si="40"/>
        <v>24066.86</v>
      </c>
      <c r="AL70" s="49">
        <f t="shared" si="35"/>
        <v>0</v>
      </c>
      <c r="AN70" s="4">
        <f t="shared" si="36"/>
        <v>0</v>
      </c>
      <c r="AO70" s="9">
        <f t="shared" si="37"/>
        <v>24066.86</v>
      </c>
      <c r="AQ70" s="4">
        <v>0</v>
      </c>
      <c r="AR70" s="9">
        <f t="shared" ref="AR70:AR139" si="41">+AO70+AQ70</f>
        <v>24066.86</v>
      </c>
      <c r="AT70" s="4">
        <v>0</v>
      </c>
      <c r="AU70" s="9">
        <f t="shared" ref="AU70:AU108" si="42">+AR70+AT70</f>
        <v>24066.86</v>
      </c>
      <c r="AW70" s="4">
        <v>0</v>
      </c>
      <c r="AX70" s="9">
        <f t="shared" si="4"/>
        <v>24066.86</v>
      </c>
      <c r="AZ70" s="4">
        <v>0</v>
      </c>
      <c r="BA70" s="9">
        <f t="shared" si="5"/>
        <v>24066.86</v>
      </c>
      <c r="BC70" s="5">
        <f t="shared" si="38"/>
        <v>0</v>
      </c>
      <c r="BD70" s="9">
        <f t="shared" si="39"/>
        <v>24066.86</v>
      </c>
      <c r="BE70" s="9"/>
      <c r="BF70" s="123" t="s">
        <v>293</v>
      </c>
      <c r="BG70" s="124" t="s">
        <v>293</v>
      </c>
    </row>
    <row r="71" spans="1:59" x14ac:dyDescent="0.2">
      <c r="A71" s="14">
        <v>1968</v>
      </c>
      <c r="B71" s="1" t="s">
        <v>37</v>
      </c>
      <c r="C71" s="2">
        <v>33.5</v>
      </c>
      <c r="D71" s="4">
        <v>1730.16</v>
      </c>
      <c r="E71" s="3">
        <v>1730.16</v>
      </c>
      <c r="F71" s="3">
        <f t="shared" si="10"/>
        <v>0</v>
      </c>
      <c r="G71" s="3">
        <f t="shared" si="11"/>
        <v>1730.16</v>
      </c>
      <c r="H71" s="3">
        <f t="shared" si="12"/>
        <v>0</v>
      </c>
      <c r="I71" s="3">
        <f t="shared" si="13"/>
        <v>1730.16</v>
      </c>
      <c r="J71" s="3">
        <f t="shared" si="14"/>
        <v>0</v>
      </c>
      <c r="K71" s="3">
        <f t="shared" si="15"/>
        <v>1730.16</v>
      </c>
      <c r="L71" s="3">
        <f t="shared" si="16"/>
        <v>0</v>
      </c>
      <c r="M71" s="3">
        <f t="shared" si="17"/>
        <v>1730.16</v>
      </c>
      <c r="N71" s="3">
        <f t="shared" si="18"/>
        <v>0</v>
      </c>
      <c r="O71" s="3">
        <f t="shared" si="19"/>
        <v>1730.16</v>
      </c>
      <c r="P71" s="3">
        <f t="shared" si="20"/>
        <v>0</v>
      </c>
      <c r="Q71" s="3">
        <f t="shared" si="21"/>
        <v>1730.16</v>
      </c>
      <c r="R71" s="3">
        <f t="shared" si="22"/>
        <v>0</v>
      </c>
      <c r="S71" s="3">
        <f t="shared" si="23"/>
        <v>1730.16</v>
      </c>
      <c r="T71" s="3">
        <f t="shared" si="24"/>
        <v>0</v>
      </c>
      <c r="U71" s="3">
        <f t="shared" si="25"/>
        <v>1730.16</v>
      </c>
      <c r="V71" s="3"/>
      <c r="W71" s="3">
        <f t="shared" si="26"/>
        <v>0</v>
      </c>
      <c r="X71" s="3">
        <f t="shared" si="27"/>
        <v>1730.16</v>
      </c>
      <c r="Y71" s="25"/>
      <c r="Z71" s="4">
        <f t="shared" si="28"/>
        <v>0</v>
      </c>
      <c r="AA71" s="4">
        <f t="shared" si="29"/>
        <v>1730.16</v>
      </c>
      <c r="AC71" s="4">
        <f t="shared" si="30"/>
        <v>0</v>
      </c>
      <c r="AD71" s="9">
        <f t="shared" si="31"/>
        <v>1730.16</v>
      </c>
      <c r="AF71" s="4">
        <f t="shared" si="32"/>
        <v>0</v>
      </c>
      <c r="AG71" s="9">
        <f t="shared" si="33"/>
        <v>1730.16</v>
      </c>
      <c r="AH71" s="9"/>
      <c r="AJ71" s="4">
        <f t="shared" si="34"/>
        <v>0</v>
      </c>
      <c r="AK71" s="9">
        <f t="shared" si="40"/>
        <v>1730.16</v>
      </c>
      <c r="AL71" s="49">
        <f t="shared" si="35"/>
        <v>0</v>
      </c>
      <c r="AN71" s="4">
        <f t="shared" si="36"/>
        <v>0</v>
      </c>
      <c r="AO71" s="9">
        <f t="shared" si="37"/>
        <v>1730.16</v>
      </c>
      <c r="AQ71" s="4">
        <v>0</v>
      </c>
      <c r="AR71" s="9">
        <f t="shared" si="41"/>
        <v>1730.16</v>
      </c>
      <c r="AT71" s="4">
        <v>0</v>
      </c>
      <c r="AU71" s="9">
        <f t="shared" si="42"/>
        <v>1730.16</v>
      </c>
      <c r="AW71" s="4">
        <v>0</v>
      </c>
      <c r="AX71" s="9">
        <f t="shared" si="4"/>
        <v>1730.16</v>
      </c>
      <c r="AZ71" s="4">
        <v>0</v>
      </c>
      <c r="BA71" s="9">
        <f t="shared" si="5"/>
        <v>1730.16</v>
      </c>
      <c r="BC71" s="5">
        <f t="shared" si="38"/>
        <v>0</v>
      </c>
      <c r="BD71" s="9">
        <f t="shared" si="39"/>
        <v>1730.16</v>
      </c>
      <c r="BE71" s="9"/>
      <c r="BF71" s="123" t="s">
        <v>293</v>
      </c>
      <c r="BG71" s="124" t="s">
        <v>293</v>
      </c>
    </row>
    <row r="72" spans="1:59" s="108" customFormat="1" x14ac:dyDescent="0.2">
      <c r="A72" s="114" t="s">
        <v>273</v>
      </c>
      <c r="B72" s="110" t="s">
        <v>274</v>
      </c>
      <c r="C72" s="23"/>
      <c r="D72" s="12">
        <v>-1730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12"/>
      <c r="AA72" s="12"/>
      <c r="AC72" s="12"/>
      <c r="AD72" s="46"/>
      <c r="AF72" s="12"/>
      <c r="AG72" s="46"/>
      <c r="AH72" s="46"/>
      <c r="AJ72" s="12"/>
      <c r="AK72" s="46"/>
      <c r="AL72" s="63"/>
      <c r="AN72" s="12"/>
      <c r="AO72" s="46"/>
      <c r="AQ72" s="12"/>
      <c r="AR72" s="46"/>
      <c r="AT72" s="12"/>
      <c r="AU72" s="46"/>
      <c r="AW72" s="12"/>
      <c r="AX72" s="46"/>
      <c r="AZ72" s="12"/>
      <c r="BA72" s="46">
        <v>-1730</v>
      </c>
      <c r="BC72" s="5">
        <f t="shared" si="38"/>
        <v>0</v>
      </c>
      <c r="BD72" s="9">
        <f t="shared" si="39"/>
        <v>-1730</v>
      </c>
      <c r="BE72" s="9"/>
      <c r="BF72" s="123" t="s">
        <v>293</v>
      </c>
      <c r="BG72" s="124" t="s">
        <v>293</v>
      </c>
    </row>
    <row r="73" spans="1:59" x14ac:dyDescent="0.2">
      <c r="A73" s="14">
        <v>1968</v>
      </c>
      <c r="B73" s="1" t="s">
        <v>60</v>
      </c>
      <c r="C73" s="2">
        <v>33.5</v>
      </c>
      <c r="D73" s="4">
        <v>18853</v>
      </c>
      <c r="E73" s="3">
        <v>18806.009999999998</v>
      </c>
      <c r="F73" s="3">
        <f t="shared" ref="F73:F88" si="43">IF(E73+($D73/$C73)&gt;$D73,($D73-E73),$D73/$C73)</f>
        <v>46.990000000001601</v>
      </c>
      <c r="G73" s="3">
        <f t="shared" si="11"/>
        <v>18853</v>
      </c>
      <c r="H73" s="3">
        <f>IF(G73+($D73/$C73)&gt;$D73,($D73-G73),$D73/$C73)</f>
        <v>0</v>
      </c>
      <c r="I73" s="3">
        <f t="shared" si="13"/>
        <v>18853</v>
      </c>
      <c r="J73" s="3">
        <f>IF(I73+($D73/$C73)&gt;$D73,($D73-I73),$D73/$C73)</f>
        <v>0</v>
      </c>
      <c r="K73" s="3">
        <f t="shared" si="15"/>
        <v>18853</v>
      </c>
      <c r="L73" s="3">
        <f>IF(K73+($D73/$C73)&gt;$D73,($D73-K73),$D73/$C73)</f>
        <v>0</v>
      </c>
      <c r="M73" s="3">
        <f t="shared" si="17"/>
        <v>18853</v>
      </c>
      <c r="N73" s="3">
        <f>IF(M73+($D73/$C73)&gt;$D73,($D73-M73),$D73/$C73)</f>
        <v>0</v>
      </c>
      <c r="O73" s="3">
        <f t="shared" si="19"/>
        <v>18853</v>
      </c>
      <c r="P73" s="3">
        <f>IF(O73+($D73/$C73)&gt;$D73,($D73-O73),$D73/$C73)</f>
        <v>0</v>
      </c>
      <c r="Q73" s="3">
        <f t="shared" si="21"/>
        <v>18853</v>
      </c>
      <c r="R73" s="3">
        <f>IF(Q73+($D73/$C73)&gt;$D73,($D73-Q73),$D73/$C73)</f>
        <v>0</v>
      </c>
      <c r="S73" s="3">
        <f t="shared" si="23"/>
        <v>18853</v>
      </c>
      <c r="T73" s="3">
        <f>IF(S73+($D73/$C73)&gt;$D73,($D73-S73),$D73/$C73)</f>
        <v>0</v>
      </c>
      <c r="U73" s="3">
        <f t="shared" si="25"/>
        <v>18853</v>
      </c>
      <c r="V73" s="3"/>
      <c r="W73" s="3">
        <f>IF(U73+($D73/$C73)&gt;$D73,($D73-U73),$D73/$C73)</f>
        <v>0</v>
      </c>
      <c r="X73" s="3">
        <f t="shared" si="27"/>
        <v>18853</v>
      </c>
      <c r="Y73" s="25"/>
      <c r="Z73" s="4">
        <f>IF(X73+($D73/$C73)&gt;$D73,($D73-X73),$D73/$C73)</f>
        <v>0</v>
      </c>
      <c r="AA73" s="4">
        <f t="shared" si="29"/>
        <v>18853</v>
      </c>
      <c r="AC73" s="4">
        <f>IF(AA73+($D73/$C73)&gt;$D73,($D73-AA73),$D73/$C73)</f>
        <v>0</v>
      </c>
      <c r="AD73" s="9">
        <f t="shared" si="31"/>
        <v>18853</v>
      </c>
      <c r="AF73" s="4">
        <f>IF(AD73+($D73/$C73)&gt;$D73,($D73-AD73),$D73/$C73)</f>
        <v>0</v>
      </c>
      <c r="AG73" s="9">
        <f t="shared" si="33"/>
        <v>18853</v>
      </c>
      <c r="AH73" s="9"/>
      <c r="AJ73" s="4">
        <f>IF(AG73+($D73/$C73)&gt;$D73,($D73-AG73),$D73/$C73)</f>
        <v>0</v>
      </c>
      <c r="AK73" s="9">
        <f t="shared" si="40"/>
        <v>18853</v>
      </c>
      <c r="AL73" s="49">
        <f t="shared" si="35"/>
        <v>0</v>
      </c>
      <c r="AN73" s="4">
        <f>IF(AK73+($D73/$C73)&gt;$D73,($D73-AK73),$D73/$C73)</f>
        <v>0</v>
      </c>
      <c r="AO73" s="9">
        <f t="shared" si="37"/>
        <v>18853</v>
      </c>
      <c r="AQ73" s="4">
        <v>0</v>
      </c>
      <c r="AR73" s="9">
        <f t="shared" si="41"/>
        <v>18853</v>
      </c>
      <c r="AT73" s="4">
        <v>0</v>
      </c>
      <c r="AU73" s="9">
        <f t="shared" si="42"/>
        <v>18853</v>
      </c>
      <c r="AW73" s="4">
        <v>0</v>
      </c>
      <c r="AX73" s="9">
        <f t="shared" si="4"/>
        <v>18853</v>
      </c>
      <c r="AZ73" s="4">
        <v>0</v>
      </c>
      <c r="BA73" s="9">
        <f t="shared" si="5"/>
        <v>18853</v>
      </c>
      <c r="BC73" s="5">
        <f t="shared" si="38"/>
        <v>0</v>
      </c>
      <c r="BD73" s="9">
        <f t="shared" si="39"/>
        <v>18853</v>
      </c>
      <c r="BE73" s="9"/>
      <c r="BF73" s="123" t="s">
        <v>293</v>
      </c>
      <c r="BG73" s="124" t="s">
        <v>293</v>
      </c>
    </row>
    <row r="74" spans="1:59" x14ac:dyDescent="0.2">
      <c r="A74" s="14">
        <v>1968</v>
      </c>
      <c r="B74" s="1" t="s">
        <v>82</v>
      </c>
      <c r="C74" s="2">
        <v>33.5</v>
      </c>
      <c r="D74" s="4">
        <v>30000</v>
      </c>
      <c r="E74" s="3">
        <v>29400</v>
      </c>
      <c r="F74" s="3">
        <f t="shared" si="43"/>
        <v>600</v>
      </c>
      <c r="G74" s="3">
        <f t="shared" si="11"/>
        <v>30000</v>
      </c>
      <c r="H74" s="3">
        <f>IF(G74+($D74/$C74)&gt;$D74,($D74-G74),$D74/$C74)</f>
        <v>0</v>
      </c>
      <c r="I74" s="3">
        <f t="shared" si="13"/>
        <v>30000</v>
      </c>
      <c r="J74" s="3">
        <f>IF(I74+($D74/$C74)&gt;$D74,($D74-I74),$D74/$C74)</f>
        <v>0</v>
      </c>
      <c r="K74" s="3">
        <f t="shared" si="15"/>
        <v>30000</v>
      </c>
      <c r="L74" s="3">
        <f>IF(K74+($D74/$C74)&gt;$D74,($D74-K74),$D74/$C74)</f>
        <v>0</v>
      </c>
      <c r="M74" s="3">
        <f t="shared" si="17"/>
        <v>30000</v>
      </c>
      <c r="N74" s="3">
        <f>IF(M74+($D74/$C74)&gt;$D74,($D74-M74),$D74/$C74)</f>
        <v>0</v>
      </c>
      <c r="O74" s="3">
        <f t="shared" si="19"/>
        <v>30000</v>
      </c>
      <c r="P74" s="3">
        <f>IF(O74+($D74/$C74)&gt;$D74,($D74-O74),$D74/$C74)</f>
        <v>0</v>
      </c>
      <c r="Q74" s="3">
        <f t="shared" si="21"/>
        <v>30000</v>
      </c>
      <c r="R74" s="3">
        <f>IF(Q74+($D74/$C74)&gt;$D74,($D74-Q74),$D74/$C74)</f>
        <v>0</v>
      </c>
      <c r="S74" s="3">
        <f t="shared" si="23"/>
        <v>30000</v>
      </c>
      <c r="T74" s="3">
        <f>IF(S74+($D74/$C74)&gt;$D74,($D74-S74),$D74/$C74)</f>
        <v>0</v>
      </c>
      <c r="U74" s="3">
        <f t="shared" si="25"/>
        <v>30000</v>
      </c>
      <c r="V74" s="3"/>
      <c r="W74" s="3">
        <f>IF(U74+($D74/$C74)&gt;$D74,($D74-U74),$D74/$C74)</f>
        <v>0</v>
      </c>
      <c r="X74" s="3">
        <f t="shared" si="27"/>
        <v>30000</v>
      </c>
      <c r="Y74" s="25"/>
      <c r="Z74" s="4">
        <f>IF(X74+($D74/$C74)&gt;$D74,($D74-X74),$D74/$C74)</f>
        <v>0</v>
      </c>
      <c r="AA74" s="4">
        <f t="shared" si="29"/>
        <v>30000</v>
      </c>
      <c r="AC74" s="4">
        <f>IF(AA74+($D74/$C74)&gt;$D74,($D74-AA74),$D74/$C74)</f>
        <v>0</v>
      </c>
      <c r="AD74" s="9">
        <f t="shared" si="31"/>
        <v>30000</v>
      </c>
      <c r="AF74" s="4">
        <f>IF(AD74+($D74/$C74)&gt;$D74,($D74-AD74),$D74/$C74)</f>
        <v>0</v>
      </c>
      <c r="AG74" s="9">
        <f t="shared" si="33"/>
        <v>30000</v>
      </c>
      <c r="AH74" s="9"/>
      <c r="AJ74" s="4">
        <f>IF(AG74+($D74/$C74)&gt;$D74,($D74-AG74),$D74/$C74)</f>
        <v>0</v>
      </c>
      <c r="AK74" s="9">
        <f t="shared" si="40"/>
        <v>30000</v>
      </c>
      <c r="AL74" s="49">
        <f t="shared" si="35"/>
        <v>0</v>
      </c>
      <c r="AN74" s="4">
        <f>IF(AK74+($D74/$C74)&gt;$D74,($D74-AK74),$D74/$C74)</f>
        <v>0</v>
      </c>
      <c r="AO74" s="9">
        <f t="shared" si="37"/>
        <v>30000</v>
      </c>
      <c r="AQ74" s="4">
        <v>0</v>
      </c>
      <c r="AR74" s="9">
        <f t="shared" si="41"/>
        <v>30000</v>
      </c>
      <c r="AT74" s="4">
        <v>0</v>
      </c>
      <c r="AU74" s="9">
        <f t="shared" si="42"/>
        <v>30000</v>
      </c>
      <c r="AW74" s="4">
        <v>0</v>
      </c>
      <c r="AX74" s="9">
        <f t="shared" si="4"/>
        <v>30000</v>
      </c>
      <c r="AZ74" s="4">
        <v>0</v>
      </c>
      <c r="BA74" s="9">
        <f t="shared" si="5"/>
        <v>30000</v>
      </c>
      <c r="BC74" s="5">
        <f t="shared" si="38"/>
        <v>0</v>
      </c>
      <c r="BD74" s="9">
        <f t="shared" si="39"/>
        <v>30000</v>
      </c>
      <c r="BE74" s="9"/>
      <c r="BF74" s="123" t="s">
        <v>293</v>
      </c>
      <c r="BG74" s="124" t="s">
        <v>293</v>
      </c>
    </row>
    <row r="75" spans="1:59" x14ac:dyDescent="0.2">
      <c r="A75" s="14">
        <v>1969</v>
      </c>
      <c r="B75" s="1" t="s">
        <v>60</v>
      </c>
      <c r="C75" s="2">
        <v>33.5</v>
      </c>
      <c r="D75" s="4">
        <v>-124.75</v>
      </c>
      <c r="E75" s="3">
        <v>-120.17</v>
      </c>
      <c r="F75" s="3">
        <f t="shared" si="43"/>
        <v>-4.5799999999999983</v>
      </c>
      <c r="G75" s="3">
        <f t="shared" si="11"/>
        <v>-124.75</v>
      </c>
      <c r="H75" s="3">
        <v>0</v>
      </c>
      <c r="I75" s="3">
        <f t="shared" si="13"/>
        <v>-124.75</v>
      </c>
      <c r="J75" s="3">
        <v>0</v>
      </c>
      <c r="K75" s="3">
        <f t="shared" si="15"/>
        <v>-124.75</v>
      </c>
      <c r="L75" s="3">
        <v>0</v>
      </c>
      <c r="M75" s="3">
        <f t="shared" si="17"/>
        <v>-124.75</v>
      </c>
      <c r="N75" s="3">
        <v>0</v>
      </c>
      <c r="O75" s="3">
        <f t="shared" si="19"/>
        <v>-124.75</v>
      </c>
      <c r="P75" s="3">
        <v>0</v>
      </c>
      <c r="Q75" s="3">
        <f t="shared" si="21"/>
        <v>-124.75</v>
      </c>
      <c r="R75" s="3">
        <v>0</v>
      </c>
      <c r="S75" s="3">
        <f t="shared" si="23"/>
        <v>-124.75</v>
      </c>
      <c r="T75" s="3"/>
      <c r="U75" s="3">
        <f t="shared" si="25"/>
        <v>-124.75</v>
      </c>
      <c r="V75" s="3"/>
      <c r="W75" s="3"/>
      <c r="X75" s="3">
        <f t="shared" si="27"/>
        <v>-124.75</v>
      </c>
      <c r="Y75" s="25"/>
      <c r="Z75" s="4"/>
      <c r="AA75" s="4">
        <f t="shared" si="29"/>
        <v>-124.75</v>
      </c>
      <c r="AC75" s="4"/>
      <c r="AD75" s="9">
        <f t="shared" si="31"/>
        <v>-124.75</v>
      </c>
      <c r="AF75" s="12">
        <v>0</v>
      </c>
      <c r="AG75" s="46">
        <f t="shared" si="33"/>
        <v>-124.75</v>
      </c>
      <c r="AH75" s="46"/>
      <c r="AJ75" s="4">
        <v>0</v>
      </c>
      <c r="AK75" s="9">
        <f t="shared" si="40"/>
        <v>-124.75</v>
      </c>
      <c r="AL75" s="49">
        <f t="shared" si="35"/>
        <v>0</v>
      </c>
      <c r="AN75" s="4">
        <v>0</v>
      </c>
      <c r="AO75" s="9">
        <f t="shared" si="37"/>
        <v>-124.75</v>
      </c>
      <c r="AQ75" s="4">
        <v>0</v>
      </c>
      <c r="AR75" s="9">
        <f t="shared" si="41"/>
        <v>-124.75</v>
      </c>
      <c r="AT75" s="4">
        <v>0</v>
      </c>
      <c r="AU75" s="9">
        <f t="shared" si="42"/>
        <v>-124.75</v>
      </c>
      <c r="AW75" s="4">
        <v>0</v>
      </c>
      <c r="AX75" s="9">
        <f t="shared" si="4"/>
        <v>-124.75</v>
      </c>
      <c r="AZ75" s="4">
        <v>0</v>
      </c>
      <c r="BA75" s="9">
        <f t="shared" si="5"/>
        <v>-124.75</v>
      </c>
      <c r="BC75" s="5">
        <f t="shared" si="38"/>
        <v>0</v>
      </c>
      <c r="BD75" s="9">
        <f t="shared" si="39"/>
        <v>-124.75</v>
      </c>
      <c r="BE75" s="9"/>
      <c r="BF75" s="123" t="s">
        <v>293</v>
      </c>
      <c r="BG75" s="124" t="s">
        <v>293</v>
      </c>
    </row>
    <row r="76" spans="1:59" x14ac:dyDescent="0.2">
      <c r="A76" s="14">
        <v>1969</v>
      </c>
      <c r="B76" s="1" t="s">
        <v>37</v>
      </c>
      <c r="C76" s="2">
        <v>33.5</v>
      </c>
      <c r="D76" s="4">
        <v>167</v>
      </c>
      <c r="E76" s="3">
        <v>160.69</v>
      </c>
      <c r="F76" s="3">
        <f t="shared" si="43"/>
        <v>4.9850746268656714</v>
      </c>
      <c r="G76" s="3">
        <f t="shared" si="11"/>
        <v>165.67507462686567</v>
      </c>
      <c r="H76" s="3">
        <f t="shared" ref="H76:H88" si="44">IF(G76+($D76/$C76)&gt;$D76,($D76-G76),$D76/$C76)</f>
        <v>1.3249253731343344</v>
      </c>
      <c r="I76" s="3">
        <f t="shared" si="13"/>
        <v>167</v>
      </c>
      <c r="J76" s="3">
        <f t="shared" ref="J76:J88" si="45">IF(I76+($D76/$C76)&gt;$D76,($D76-I76),$D76/$C76)</f>
        <v>0</v>
      </c>
      <c r="K76" s="3">
        <f t="shared" si="15"/>
        <v>167</v>
      </c>
      <c r="L76" s="3">
        <f t="shared" ref="L76:L88" si="46">IF(K76+($D76/$C76)&gt;$D76,($D76-K76),$D76/$C76)</f>
        <v>0</v>
      </c>
      <c r="M76" s="3">
        <f t="shared" si="17"/>
        <v>167</v>
      </c>
      <c r="N76" s="3">
        <f t="shared" ref="N76:N88" si="47">IF(M76+($D76/$C76)&gt;$D76,($D76-M76),$D76/$C76)</f>
        <v>0</v>
      </c>
      <c r="O76" s="3">
        <f t="shared" si="19"/>
        <v>167</v>
      </c>
      <c r="P76" s="3">
        <f t="shared" ref="P76:P88" si="48">IF(O76+($D76/$C76)&gt;$D76,($D76-O76),$D76/$C76)</f>
        <v>0</v>
      </c>
      <c r="Q76" s="3">
        <f t="shared" si="21"/>
        <v>167</v>
      </c>
      <c r="R76" s="3">
        <f t="shared" ref="R76:R88" si="49">IF(Q76+($D76/$C76)&gt;$D76,($D76-Q76),$D76/$C76)</f>
        <v>0</v>
      </c>
      <c r="S76" s="3">
        <f t="shared" si="23"/>
        <v>167</v>
      </c>
      <c r="T76" s="3">
        <f t="shared" ref="T76:T88" si="50">IF(S76+($D76/$C76)&gt;$D76,($D76-S76),$D76/$C76)</f>
        <v>0</v>
      </c>
      <c r="U76" s="3">
        <f t="shared" si="25"/>
        <v>167</v>
      </c>
      <c r="V76" s="3"/>
      <c r="W76" s="3">
        <f t="shared" ref="W76:W88" si="51">IF(U76+($D76/$C76)&gt;$D76,($D76-U76),$D76/$C76)</f>
        <v>0</v>
      </c>
      <c r="X76" s="3">
        <f t="shared" si="27"/>
        <v>167</v>
      </c>
      <c r="Y76" s="25"/>
      <c r="Z76" s="4">
        <f t="shared" ref="Z76:Z88" si="52">IF(X76+($D76/$C76)&gt;$D76,($D76-X76),$D76/$C76)</f>
        <v>0</v>
      </c>
      <c r="AA76" s="4">
        <f t="shared" si="29"/>
        <v>167</v>
      </c>
      <c r="AC76" s="4">
        <f t="shared" ref="AC76:AC88" si="53">IF(AA76+($D76/$C76)&gt;$D76,($D76-AA76),$D76/$C76)</f>
        <v>0</v>
      </c>
      <c r="AD76" s="9">
        <f t="shared" si="31"/>
        <v>167</v>
      </c>
      <c r="AF76" s="4">
        <f t="shared" ref="AF76:AF88" si="54">IF(AD76+($D76/$C76)&gt;$D76,($D76-AD76),$D76/$C76)</f>
        <v>0</v>
      </c>
      <c r="AG76" s="9">
        <f t="shared" si="33"/>
        <v>167</v>
      </c>
      <c r="AH76" s="9"/>
      <c r="AJ76" s="4">
        <f t="shared" ref="AJ76:AJ88" si="55">IF(AG76+($D76/$C76)&gt;$D76,($D76-AG76),$D76/$C76)</f>
        <v>0</v>
      </c>
      <c r="AK76" s="9">
        <f t="shared" si="40"/>
        <v>167</v>
      </c>
      <c r="AL76" s="49">
        <f t="shared" si="35"/>
        <v>0</v>
      </c>
      <c r="AN76" s="4">
        <f t="shared" ref="AN76:AN88" si="56">IF(AK76+($D76/$C76)&gt;$D76,($D76-AK76),$D76/$C76)</f>
        <v>0</v>
      </c>
      <c r="AO76" s="9">
        <f t="shared" si="37"/>
        <v>167</v>
      </c>
      <c r="AQ76" s="4">
        <v>0</v>
      </c>
      <c r="AR76" s="9">
        <f t="shared" si="41"/>
        <v>167</v>
      </c>
      <c r="AT76" s="4">
        <v>0</v>
      </c>
      <c r="AU76" s="9">
        <f t="shared" si="42"/>
        <v>167</v>
      </c>
      <c r="AW76" s="4">
        <v>0</v>
      </c>
      <c r="AX76" s="9">
        <f t="shared" ref="AX76:AX108" si="57">+AU76+AW76</f>
        <v>167</v>
      </c>
      <c r="AZ76" s="4">
        <v>0</v>
      </c>
      <c r="BA76" s="9">
        <f t="shared" ref="BA76:BA142" si="58">AX76+AZ76</f>
        <v>167</v>
      </c>
      <c r="BC76" s="5">
        <f t="shared" si="38"/>
        <v>0</v>
      </c>
      <c r="BD76" s="9">
        <f t="shared" si="39"/>
        <v>167</v>
      </c>
      <c r="BE76" s="9"/>
      <c r="BF76" s="123" t="s">
        <v>293</v>
      </c>
      <c r="BG76" s="124" t="s">
        <v>293</v>
      </c>
    </row>
    <row r="77" spans="1:59" x14ac:dyDescent="0.2">
      <c r="A77" s="14">
        <v>1970</v>
      </c>
      <c r="B77" s="1" t="s">
        <v>37</v>
      </c>
      <c r="C77" s="2">
        <v>33.5</v>
      </c>
      <c r="D77" s="4">
        <v>1594.94</v>
      </c>
      <c r="E77" s="3">
        <v>1479.23</v>
      </c>
      <c r="F77" s="3">
        <f t="shared" si="43"/>
        <v>47.610149253731343</v>
      </c>
      <c r="G77" s="3">
        <f t="shared" si="11"/>
        <v>1526.8401492537314</v>
      </c>
      <c r="H77" s="3">
        <f t="shared" si="44"/>
        <v>47.610149253731343</v>
      </c>
      <c r="I77" s="3">
        <f t="shared" si="13"/>
        <v>1574.4502985074628</v>
      </c>
      <c r="J77" s="3">
        <f t="shared" si="45"/>
        <v>20.489701492537279</v>
      </c>
      <c r="K77" s="3">
        <f t="shared" si="15"/>
        <v>1594.94</v>
      </c>
      <c r="L77" s="3">
        <f t="shared" si="46"/>
        <v>0</v>
      </c>
      <c r="M77" s="3">
        <f t="shared" si="17"/>
        <v>1594.94</v>
      </c>
      <c r="N77" s="3">
        <f t="shared" si="47"/>
        <v>0</v>
      </c>
      <c r="O77" s="3">
        <f t="shared" si="19"/>
        <v>1594.94</v>
      </c>
      <c r="P77" s="3">
        <f t="shared" si="48"/>
        <v>0</v>
      </c>
      <c r="Q77" s="3">
        <f t="shared" si="21"/>
        <v>1594.94</v>
      </c>
      <c r="R77" s="3">
        <f t="shared" si="49"/>
        <v>0</v>
      </c>
      <c r="S77" s="3">
        <f t="shared" si="23"/>
        <v>1594.94</v>
      </c>
      <c r="T77" s="3">
        <f t="shared" si="50"/>
        <v>0</v>
      </c>
      <c r="U77" s="3">
        <f t="shared" si="25"/>
        <v>1594.94</v>
      </c>
      <c r="V77" s="3"/>
      <c r="W77" s="3">
        <f t="shared" si="51"/>
        <v>0</v>
      </c>
      <c r="X77" s="3">
        <f t="shared" si="27"/>
        <v>1594.94</v>
      </c>
      <c r="Y77" s="25"/>
      <c r="Z77" s="4">
        <f t="shared" si="52"/>
        <v>0</v>
      </c>
      <c r="AA77" s="4">
        <f t="shared" si="29"/>
        <v>1594.94</v>
      </c>
      <c r="AC77" s="4">
        <f t="shared" si="53"/>
        <v>0</v>
      </c>
      <c r="AD77" s="9">
        <f t="shared" si="31"/>
        <v>1594.94</v>
      </c>
      <c r="AF77" s="4">
        <f t="shared" si="54"/>
        <v>0</v>
      </c>
      <c r="AG77" s="9">
        <f t="shared" si="33"/>
        <v>1594.94</v>
      </c>
      <c r="AH77" s="9"/>
      <c r="AJ77" s="4">
        <f t="shared" si="55"/>
        <v>0</v>
      </c>
      <c r="AK77" s="9">
        <f t="shared" si="40"/>
        <v>1594.94</v>
      </c>
      <c r="AL77" s="49">
        <f t="shared" si="35"/>
        <v>0</v>
      </c>
      <c r="AN77" s="4">
        <f t="shared" si="56"/>
        <v>0</v>
      </c>
      <c r="AO77" s="9">
        <f t="shared" si="37"/>
        <v>1594.94</v>
      </c>
      <c r="AQ77" s="4">
        <v>0</v>
      </c>
      <c r="AR77" s="9">
        <f t="shared" si="41"/>
        <v>1594.94</v>
      </c>
      <c r="AT77" s="4">
        <v>0</v>
      </c>
      <c r="AU77" s="9">
        <f t="shared" si="42"/>
        <v>1594.94</v>
      </c>
      <c r="AW77" s="4">
        <v>0</v>
      </c>
      <c r="AX77" s="9">
        <f t="shared" si="57"/>
        <v>1594.94</v>
      </c>
      <c r="AZ77" s="4">
        <v>0</v>
      </c>
      <c r="BA77" s="9">
        <f t="shared" si="58"/>
        <v>1594.94</v>
      </c>
      <c r="BC77" s="5">
        <f t="shared" si="38"/>
        <v>0</v>
      </c>
      <c r="BD77" s="9">
        <f t="shared" si="39"/>
        <v>1594.94</v>
      </c>
      <c r="BE77" s="9"/>
      <c r="BF77" s="123" t="s">
        <v>293</v>
      </c>
      <c r="BG77" s="124" t="s">
        <v>293</v>
      </c>
    </row>
    <row r="78" spans="1:59" x14ac:dyDescent="0.2">
      <c r="A78" s="14">
        <v>1970</v>
      </c>
      <c r="B78" s="1" t="s">
        <v>85</v>
      </c>
      <c r="C78" s="2">
        <v>33.5</v>
      </c>
      <c r="D78" s="4">
        <v>750.43</v>
      </c>
      <c r="E78" s="3">
        <v>695.98</v>
      </c>
      <c r="F78" s="3">
        <f t="shared" si="43"/>
        <v>22.400895522388058</v>
      </c>
      <c r="G78" s="3">
        <f t="shared" si="11"/>
        <v>718.38089552238807</v>
      </c>
      <c r="H78" s="3">
        <f t="shared" si="44"/>
        <v>22.400895522388058</v>
      </c>
      <c r="I78" s="3">
        <f t="shared" si="13"/>
        <v>740.78179104477613</v>
      </c>
      <c r="J78" s="3">
        <f t="shared" si="45"/>
        <v>9.6482089552238222</v>
      </c>
      <c r="K78" s="3">
        <f t="shared" si="15"/>
        <v>750.43</v>
      </c>
      <c r="L78" s="3">
        <f t="shared" si="46"/>
        <v>0</v>
      </c>
      <c r="M78" s="3">
        <f t="shared" si="17"/>
        <v>750.43</v>
      </c>
      <c r="N78" s="3">
        <f t="shared" si="47"/>
        <v>0</v>
      </c>
      <c r="O78" s="3">
        <f t="shared" si="19"/>
        <v>750.43</v>
      </c>
      <c r="P78" s="3">
        <f t="shared" si="48"/>
        <v>0</v>
      </c>
      <c r="Q78" s="3">
        <f t="shared" si="21"/>
        <v>750.43</v>
      </c>
      <c r="R78" s="3">
        <f t="shared" si="49"/>
        <v>0</v>
      </c>
      <c r="S78" s="3">
        <f t="shared" si="23"/>
        <v>750.43</v>
      </c>
      <c r="T78" s="3">
        <f t="shared" si="50"/>
        <v>0</v>
      </c>
      <c r="U78" s="3">
        <f t="shared" si="25"/>
        <v>750.43</v>
      </c>
      <c r="V78" s="3"/>
      <c r="W78" s="3">
        <f t="shared" si="51"/>
        <v>0</v>
      </c>
      <c r="X78" s="3">
        <f t="shared" si="27"/>
        <v>750.43</v>
      </c>
      <c r="Y78" s="25"/>
      <c r="Z78" s="4">
        <f t="shared" si="52"/>
        <v>0</v>
      </c>
      <c r="AA78" s="4">
        <f t="shared" si="29"/>
        <v>750.43</v>
      </c>
      <c r="AC78" s="4">
        <f t="shared" si="53"/>
        <v>0</v>
      </c>
      <c r="AD78" s="9">
        <f t="shared" si="31"/>
        <v>750.43</v>
      </c>
      <c r="AF78" s="4">
        <f t="shared" si="54"/>
        <v>0</v>
      </c>
      <c r="AG78" s="9">
        <f t="shared" si="33"/>
        <v>750.43</v>
      </c>
      <c r="AH78" s="9"/>
      <c r="AJ78" s="4">
        <f t="shared" si="55"/>
        <v>0</v>
      </c>
      <c r="AK78" s="9">
        <f t="shared" si="40"/>
        <v>750.43</v>
      </c>
      <c r="AL78" s="49">
        <f t="shared" si="35"/>
        <v>0</v>
      </c>
      <c r="AN78" s="4">
        <f t="shared" si="56"/>
        <v>0</v>
      </c>
      <c r="AO78" s="9">
        <f t="shared" si="37"/>
        <v>750.43</v>
      </c>
      <c r="AQ78" s="4">
        <v>0</v>
      </c>
      <c r="AR78" s="9">
        <f t="shared" si="41"/>
        <v>750.43</v>
      </c>
      <c r="AT78" s="4">
        <v>0</v>
      </c>
      <c r="AU78" s="9">
        <f t="shared" si="42"/>
        <v>750.43</v>
      </c>
      <c r="AW78" s="4">
        <v>0</v>
      </c>
      <c r="AX78" s="9">
        <f t="shared" si="57"/>
        <v>750.43</v>
      </c>
      <c r="AZ78" s="4">
        <v>0</v>
      </c>
      <c r="BA78" s="9">
        <f t="shared" si="58"/>
        <v>750.43</v>
      </c>
      <c r="BC78" s="5">
        <f t="shared" si="38"/>
        <v>0</v>
      </c>
      <c r="BD78" s="9">
        <f t="shared" si="39"/>
        <v>750.43</v>
      </c>
      <c r="BE78" s="9"/>
      <c r="BF78" s="123" t="s">
        <v>293</v>
      </c>
      <c r="BG78" s="124" t="s">
        <v>293</v>
      </c>
    </row>
    <row r="79" spans="1:59" x14ac:dyDescent="0.2">
      <c r="A79" s="14">
        <v>1970</v>
      </c>
      <c r="B79" s="1" t="s">
        <v>84</v>
      </c>
      <c r="C79" s="2">
        <v>33.5</v>
      </c>
      <c r="D79" s="4">
        <v>43842.53</v>
      </c>
      <c r="E79" s="3">
        <v>40280.36</v>
      </c>
      <c r="F79" s="3">
        <f t="shared" si="43"/>
        <v>1308.7322388059702</v>
      </c>
      <c r="G79" s="3">
        <f t="shared" si="11"/>
        <v>41589.09223880597</v>
      </c>
      <c r="H79" s="3">
        <f t="shared" si="44"/>
        <v>1308.7322388059702</v>
      </c>
      <c r="I79" s="3">
        <f t="shared" si="13"/>
        <v>42897.824477611939</v>
      </c>
      <c r="J79" s="3">
        <f t="shared" si="45"/>
        <v>944.70552238805976</v>
      </c>
      <c r="K79" s="3">
        <f t="shared" si="15"/>
        <v>43842.53</v>
      </c>
      <c r="L79" s="3">
        <f t="shared" si="46"/>
        <v>0</v>
      </c>
      <c r="M79" s="3">
        <f t="shared" si="17"/>
        <v>43842.53</v>
      </c>
      <c r="N79" s="3">
        <f t="shared" si="47"/>
        <v>0</v>
      </c>
      <c r="O79" s="3">
        <f t="shared" si="19"/>
        <v>43842.53</v>
      </c>
      <c r="P79" s="3">
        <f t="shared" si="48"/>
        <v>0</v>
      </c>
      <c r="Q79" s="3">
        <f t="shared" si="21"/>
        <v>43842.53</v>
      </c>
      <c r="R79" s="3">
        <f t="shared" si="49"/>
        <v>0</v>
      </c>
      <c r="S79" s="3">
        <f t="shared" si="23"/>
        <v>43842.53</v>
      </c>
      <c r="T79" s="3">
        <f t="shared" si="50"/>
        <v>0</v>
      </c>
      <c r="U79" s="3">
        <f t="shared" si="25"/>
        <v>43842.53</v>
      </c>
      <c r="V79" s="3"/>
      <c r="W79" s="3">
        <f t="shared" si="51"/>
        <v>0</v>
      </c>
      <c r="X79" s="3">
        <f t="shared" si="27"/>
        <v>43842.53</v>
      </c>
      <c r="Y79" s="25"/>
      <c r="Z79" s="4">
        <f t="shared" si="52"/>
        <v>0</v>
      </c>
      <c r="AA79" s="4">
        <f t="shared" si="29"/>
        <v>43842.53</v>
      </c>
      <c r="AC79" s="4">
        <f t="shared" si="53"/>
        <v>0</v>
      </c>
      <c r="AD79" s="9">
        <f t="shared" si="31"/>
        <v>43842.53</v>
      </c>
      <c r="AF79" s="4">
        <f t="shared" si="54"/>
        <v>0</v>
      </c>
      <c r="AG79" s="9">
        <f t="shared" si="33"/>
        <v>43842.53</v>
      </c>
      <c r="AH79" s="9"/>
      <c r="AJ79" s="4">
        <f t="shared" si="55"/>
        <v>0</v>
      </c>
      <c r="AK79" s="9">
        <f t="shared" si="40"/>
        <v>43842.53</v>
      </c>
      <c r="AL79" s="49">
        <f t="shared" si="35"/>
        <v>0</v>
      </c>
      <c r="AN79" s="4">
        <f t="shared" si="56"/>
        <v>0</v>
      </c>
      <c r="AO79" s="9">
        <f t="shared" si="37"/>
        <v>43842.53</v>
      </c>
      <c r="AQ79" s="4">
        <v>0</v>
      </c>
      <c r="AR79" s="9">
        <f t="shared" si="41"/>
        <v>43842.53</v>
      </c>
      <c r="AT79" s="4">
        <v>0</v>
      </c>
      <c r="AU79" s="9">
        <f t="shared" si="42"/>
        <v>43842.53</v>
      </c>
      <c r="AW79" s="4">
        <v>0</v>
      </c>
      <c r="AX79" s="9">
        <f t="shared" si="57"/>
        <v>43842.53</v>
      </c>
      <c r="AZ79" s="4">
        <v>0</v>
      </c>
      <c r="BA79" s="9">
        <f t="shared" si="58"/>
        <v>43842.53</v>
      </c>
      <c r="BC79" s="5">
        <f t="shared" si="38"/>
        <v>0</v>
      </c>
      <c r="BD79" s="9">
        <f t="shared" si="39"/>
        <v>43842.53</v>
      </c>
      <c r="BE79" s="9"/>
      <c r="BF79" s="123" t="s">
        <v>293</v>
      </c>
      <c r="BG79" s="124" t="s">
        <v>293</v>
      </c>
    </row>
    <row r="80" spans="1:59" x14ac:dyDescent="0.2">
      <c r="A80" s="14">
        <v>1971</v>
      </c>
      <c r="B80" s="1" t="s">
        <v>60</v>
      </c>
      <c r="C80" s="2">
        <v>33.5</v>
      </c>
      <c r="D80" s="4">
        <v>32611.41</v>
      </c>
      <c r="E80" s="3">
        <v>29105.7</v>
      </c>
      <c r="F80" s="3">
        <f t="shared" si="43"/>
        <v>973.47492537313428</v>
      </c>
      <c r="G80" s="3">
        <f t="shared" si="11"/>
        <v>30079.174925373136</v>
      </c>
      <c r="H80" s="3">
        <f t="shared" si="44"/>
        <v>973.47492537313428</v>
      </c>
      <c r="I80" s="3">
        <f t="shared" si="13"/>
        <v>31052.649850746271</v>
      </c>
      <c r="J80" s="3">
        <f t="shared" si="45"/>
        <v>973.47492537313428</v>
      </c>
      <c r="K80" s="3">
        <f t="shared" si="15"/>
        <v>32026.124776119406</v>
      </c>
      <c r="L80" s="3">
        <f t="shared" si="46"/>
        <v>585.28522388059355</v>
      </c>
      <c r="M80" s="3">
        <f t="shared" si="17"/>
        <v>32611.41</v>
      </c>
      <c r="N80" s="3">
        <f t="shared" si="47"/>
        <v>0</v>
      </c>
      <c r="O80" s="3">
        <f t="shared" si="19"/>
        <v>32611.41</v>
      </c>
      <c r="P80" s="3">
        <f t="shared" si="48"/>
        <v>0</v>
      </c>
      <c r="Q80" s="3">
        <f t="shared" si="21"/>
        <v>32611.41</v>
      </c>
      <c r="R80" s="3">
        <f t="shared" si="49"/>
        <v>0</v>
      </c>
      <c r="S80" s="3">
        <f t="shared" si="23"/>
        <v>32611.41</v>
      </c>
      <c r="T80" s="3">
        <f t="shared" si="50"/>
        <v>0</v>
      </c>
      <c r="U80" s="3">
        <f t="shared" si="25"/>
        <v>32611.41</v>
      </c>
      <c r="V80" s="3"/>
      <c r="W80" s="3">
        <f t="shared" si="51"/>
        <v>0</v>
      </c>
      <c r="X80" s="3">
        <f t="shared" si="27"/>
        <v>32611.41</v>
      </c>
      <c r="Y80" s="25"/>
      <c r="Z80" s="4">
        <f t="shared" si="52"/>
        <v>0</v>
      </c>
      <c r="AA80" s="4">
        <f t="shared" si="29"/>
        <v>32611.41</v>
      </c>
      <c r="AC80" s="4">
        <f t="shared" si="53"/>
        <v>0</v>
      </c>
      <c r="AD80" s="9">
        <f t="shared" si="31"/>
        <v>32611.41</v>
      </c>
      <c r="AF80" s="4">
        <f t="shared" si="54"/>
        <v>0</v>
      </c>
      <c r="AG80" s="9">
        <f t="shared" si="33"/>
        <v>32611.41</v>
      </c>
      <c r="AH80" s="9"/>
      <c r="AJ80" s="4">
        <f t="shared" si="55"/>
        <v>0</v>
      </c>
      <c r="AK80" s="9">
        <f t="shared" si="40"/>
        <v>32611.41</v>
      </c>
      <c r="AL80" s="49">
        <f t="shared" si="35"/>
        <v>0</v>
      </c>
      <c r="AN80" s="4">
        <f t="shared" si="56"/>
        <v>0</v>
      </c>
      <c r="AO80" s="9">
        <f t="shared" si="37"/>
        <v>32611.41</v>
      </c>
      <c r="AQ80" s="4">
        <v>0</v>
      </c>
      <c r="AR80" s="9">
        <f t="shared" si="41"/>
        <v>32611.41</v>
      </c>
      <c r="AT80" s="4">
        <v>0</v>
      </c>
      <c r="AU80" s="9">
        <f t="shared" si="42"/>
        <v>32611.41</v>
      </c>
      <c r="AW80" s="4">
        <v>0</v>
      </c>
      <c r="AX80" s="9">
        <f t="shared" si="57"/>
        <v>32611.41</v>
      </c>
      <c r="AZ80" s="4">
        <v>0</v>
      </c>
      <c r="BA80" s="9">
        <f t="shared" si="58"/>
        <v>32611.41</v>
      </c>
      <c r="BC80" s="5">
        <f t="shared" si="38"/>
        <v>0</v>
      </c>
      <c r="BD80" s="9">
        <f t="shared" si="39"/>
        <v>32611.41</v>
      </c>
      <c r="BE80" s="9"/>
      <c r="BF80" s="123" t="s">
        <v>293</v>
      </c>
      <c r="BG80" s="124" t="s">
        <v>293</v>
      </c>
    </row>
    <row r="81" spans="1:59" x14ac:dyDescent="0.2">
      <c r="A81" s="14">
        <v>1971</v>
      </c>
      <c r="B81" s="1" t="s">
        <v>37</v>
      </c>
      <c r="C81" s="2">
        <v>33.5</v>
      </c>
      <c r="D81" s="4">
        <v>1662.86</v>
      </c>
      <c r="E81" s="3">
        <v>1484.1</v>
      </c>
      <c r="F81" s="3">
        <f t="shared" si="43"/>
        <v>49.637611940298505</v>
      </c>
      <c r="G81" s="3">
        <f t="shared" si="11"/>
        <v>1533.7376119402984</v>
      </c>
      <c r="H81" s="3">
        <f t="shared" si="44"/>
        <v>49.637611940298505</v>
      </c>
      <c r="I81" s="3">
        <f t="shared" si="13"/>
        <v>1583.3752238805969</v>
      </c>
      <c r="J81" s="3">
        <f t="shared" si="45"/>
        <v>49.637611940298505</v>
      </c>
      <c r="K81" s="3">
        <f t="shared" si="15"/>
        <v>1633.0128358208954</v>
      </c>
      <c r="L81" s="3">
        <f t="shared" si="46"/>
        <v>29.847164179104539</v>
      </c>
      <c r="M81" s="3">
        <f t="shared" si="17"/>
        <v>1662.86</v>
      </c>
      <c r="N81" s="3">
        <f t="shared" si="47"/>
        <v>0</v>
      </c>
      <c r="O81" s="3">
        <f t="shared" si="19"/>
        <v>1662.86</v>
      </c>
      <c r="P81" s="3">
        <f t="shared" si="48"/>
        <v>0</v>
      </c>
      <c r="Q81" s="3">
        <f t="shared" si="21"/>
        <v>1662.86</v>
      </c>
      <c r="R81" s="3">
        <f t="shared" si="49"/>
        <v>0</v>
      </c>
      <c r="S81" s="3">
        <f t="shared" si="23"/>
        <v>1662.86</v>
      </c>
      <c r="T81" s="3">
        <f t="shared" si="50"/>
        <v>0</v>
      </c>
      <c r="U81" s="3">
        <f t="shared" si="25"/>
        <v>1662.86</v>
      </c>
      <c r="V81" s="3"/>
      <c r="W81" s="3">
        <f t="shared" si="51"/>
        <v>0</v>
      </c>
      <c r="X81" s="3">
        <f t="shared" si="27"/>
        <v>1662.86</v>
      </c>
      <c r="Y81" s="25"/>
      <c r="Z81" s="4">
        <f t="shared" si="52"/>
        <v>0</v>
      </c>
      <c r="AA81" s="4">
        <f t="shared" si="29"/>
        <v>1662.86</v>
      </c>
      <c r="AC81" s="4">
        <f t="shared" si="53"/>
        <v>0</v>
      </c>
      <c r="AD81" s="9">
        <f t="shared" si="31"/>
        <v>1662.86</v>
      </c>
      <c r="AF81" s="4">
        <f t="shared" si="54"/>
        <v>0</v>
      </c>
      <c r="AG81" s="9">
        <f t="shared" si="33"/>
        <v>1662.86</v>
      </c>
      <c r="AH81" s="9"/>
      <c r="AJ81" s="4">
        <f t="shared" si="55"/>
        <v>0</v>
      </c>
      <c r="AK81" s="9">
        <f t="shared" si="40"/>
        <v>1662.86</v>
      </c>
      <c r="AL81" s="49">
        <f t="shared" si="35"/>
        <v>0</v>
      </c>
      <c r="AN81" s="4">
        <f t="shared" si="56"/>
        <v>0</v>
      </c>
      <c r="AO81" s="9">
        <f t="shared" si="37"/>
        <v>1662.86</v>
      </c>
      <c r="AQ81" s="4">
        <v>0</v>
      </c>
      <c r="AR81" s="9">
        <f t="shared" si="41"/>
        <v>1662.86</v>
      </c>
      <c r="AT81" s="4">
        <v>0</v>
      </c>
      <c r="AU81" s="9">
        <f t="shared" si="42"/>
        <v>1662.86</v>
      </c>
      <c r="AW81" s="4">
        <v>0</v>
      </c>
      <c r="AX81" s="9">
        <f t="shared" si="57"/>
        <v>1662.86</v>
      </c>
      <c r="AZ81" s="4">
        <v>0</v>
      </c>
      <c r="BA81" s="9">
        <f t="shared" si="58"/>
        <v>1662.86</v>
      </c>
      <c r="BC81" s="5">
        <f t="shared" si="38"/>
        <v>0</v>
      </c>
      <c r="BD81" s="9">
        <f t="shared" si="39"/>
        <v>1662.86</v>
      </c>
      <c r="BE81" s="9"/>
      <c r="BF81" s="123" t="s">
        <v>293</v>
      </c>
      <c r="BG81" s="124" t="s">
        <v>293</v>
      </c>
    </row>
    <row r="82" spans="1:59" x14ac:dyDescent="0.2">
      <c r="A82" s="14">
        <v>1972</v>
      </c>
      <c r="B82" s="1" t="s">
        <v>37</v>
      </c>
      <c r="C82" s="2">
        <v>33.5</v>
      </c>
      <c r="D82" s="4">
        <v>1117.3800000000001</v>
      </c>
      <c r="E82" s="3">
        <v>958.19</v>
      </c>
      <c r="F82" s="3">
        <f t="shared" si="43"/>
        <v>33.354626865671648</v>
      </c>
      <c r="G82" s="3">
        <f t="shared" si="11"/>
        <v>991.54462686567172</v>
      </c>
      <c r="H82" s="3">
        <f t="shared" si="44"/>
        <v>33.354626865671648</v>
      </c>
      <c r="I82" s="3">
        <f t="shared" si="13"/>
        <v>1024.8992537313434</v>
      </c>
      <c r="J82" s="3">
        <f t="shared" si="45"/>
        <v>33.354626865671648</v>
      </c>
      <c r="K82" s="3">
        <f t="shared" si="15"/>
        <v>1058.253880597015</v>
      </c>
      <c r="L82" s="3">
        <f t="shared" si="46"/>
        <v>33.354626865671648</v>
      </c>
      <c r="M82" s="3">
        <f t="shared" si="17"/>
        <v>1091.6085074626867</v>
      </c>
      <c r="N82" s="3">
        <f t="shared" si="47"/>
        <v>25.771492537313407</v>
      </c>
      <c r="O82" s="3">
        <f t="shared" si="19"/>
        <v>1117.3800000000001</v>
      </c>
      <c r="P82" s="3">
        <f t="shared" si="48"/>
        <v>0</v>
      </c>
      <c r="Q82" s="3">
        <f t="shared" si="21"/>
        <v>1117.3800000000001</v>
      </c>
      <c r="R82" s="3">
        <f t="shared" si="49"/>
        <v>0</v>
      </c>
      <c r="S82" s="3">
        <f t="shared" si="23"/>
        <v>1117.3800000000001</v>
      </c>
      <c r="T82" s="3">
        <f t="shared" si="50"/>
        <v>0</v>
      </c>
      <c r="U82" s="3">
        <f t="shared" si="25"/>
        <v>1117.3800000000001</v>
      </c>
      <c r="V82" s="3"/>
      <c r="W82" s="3">
        <f t="shared" si="51"/>
        <v>0</v>
      </c>
      <c r="X82" s="3">
        <f t="shared" si="27"/>
        <v>1117.3800000000001</v>
      </c>
      <c r="Y82" s="25"/>
      <c r="Z82" s="4">
        <f t="shared" si="52"/>
        <v>0</v>
      </c>
      <c r="AA82" s="4">
        <f t="shared" si="29"/>
        <v>1117.3800000000001</v>
      </c>
      <c r="AC82" s="4">
        <f t="shared" si="53"/>
        <v>0</v>
      </c>
      <c r="AD82" s="9">
        <f t="shared" si="31"/>
        <v>1117.3800000000001</v>
      </c>
      <c r="AF82" s="4">
        <f t="shared" si="54"/>
        <v>0</v>
      </c>
      <c r="AG82" s="9">
        <f t="shared" si="33"/>
        <v>1117.3800000000001</v>
      </c>
      <c r="AH82" s="9"/>
      <c r="AJ82" s="4">
        <f t="shared" si="55"/>
        <v>0</v>
      </c>
      <c r="AK82" s="9">
        <f t="shared" si="40"/>
        <v>1117.3800000000001</v>
      </c>
      <c r="AL82" s="49">
        <f t="shared" si="35"/>
        <v>0</v>
      </c>
      <c r="AN82" s="4">
        <f t="shared" si="56"/>
        <v>0</v>
      </c>
      <c r="AO82" s="9">
        <f t="shared" si="37"/>
        <v>1117.3800000000001</v>
      </c>
      <c r="AQ82" s="4">
        <v>0</v>
      </c>
      <c r="AR82" s="9">
        <f t="shared" si="41"/>
        <v>1117.3800000000001</v>
      </c>
      <c r="AT82" s="4">
        <v>0</v>
      </c>
      <c r="AU82" s="9">
        <f t="shared" si="42"/>
        <v>1117.3800000000001</v>
      </c>
      <c r="AW82" s="4">
        <v>0</v>
      </c>
      <c r="AX82" s="9">
        <f t="shared" si="57"/>
        <v>1117.3800000000001</v>
      </c>
      <c r="AZ82" s="4">
        <v>0</v>
      </c>
      <c r="BA82" s="9">
        <f t="shared" si="58"/>
        <v>1117.3800000000001</v>
      </c>
      <c r="BC82" s="5">
        <f t="shared" si="38"/>
        <v>0</v>
      </c>
      <c r="BD82" s="9">
        <f t="shared" si="39"/>
        <v>1117.3800000000001</v>
      </c>
      <c r="BE82" s="9"/>
      <c r="BF82" s="123" t="s">
        <v>293</v>
      </c>
      <c r="BG82" s="124" t="s">
        <v>293</v>
      </c>
    </row>
    <row r="83" spans="1:59" x14ac:dyDescent="0.2">
      <c r="A83" s="14">
        <v>1972</v>
      </c>
      <c r="B83" s="1" t="s">
        <v>60</v>
      </c>
      <c r="C83" s="2">
        <v>33.5</v>
      </c>
      <c r="D83" s="4">
        <v>7615.74</v>
      </c>
      <c r="E83" s="3">
        <v>6530.48</v>
      </c>
      <c r="F83" s="3">
        <f t="shared" si="43"/>
        <v>227.3355223880597</v>
      </c>
      <c r="G83" s="3">
        <f t="shared" si="11"/>
        <v>6757.8155223880594</v>
      </c>
      <c r="H83" s="3">
        <f t="shared" si="44"/>
        <v>227.3355223880597</v>
      </c>
      <c r="I83" s="3">
        <f t="shared" si="13"/>
        <v>6985.1510447761193</v>
      </c>
      <c r="J83" s="3">
        <f t="shared" si="45"/>
        <v>227.3355223880597</v>
      </c>
      <c r="K83" s="3">
        <f t="shared" si="15"/>
        <v>7212.4865671641792</v>
      </c>
      <c r="L83" s="3">
        <f t="shared" si="46"/>
        <v>227.3355223880597</v>
      </c>
      <c r="M83" s="3">
        <f t="shared" si="17"/>
        <v>7439.822089552239</v>
      </c>
      <c r="N83" s="3">
        <f t="shared" si="47"/>
        <v>175.91791044776073</v>
      </c>
      <c r="O83" s="3">
        <f t="shared" si="19"/>
        <v>7615.74</v>
      </c>
      <c r="P83" s="3">
        <f t="shared" si="48"/>
        <v>0</v>
      </c>
      <c r="Q83" s="3">
        <f t="shared" si="21"/>
        <v>7615.74</v>
      </c>
      <c r="R83" s="3">
        <f t="shared" si="49"/>
        <v>0</v>
      </c>
      <c r="S83" s="3">
        <f t="shared" si="23"/>
        <v>7615.74</v>
      </c>
      <c r="T83" s="3">
        <f t="shared" si="50"/>
        <v>0</v>
      </c>
      <c r="U83" s="3">
        <f t="shared" si="25"/>
        <v>7615.74</v>
      </c>
      <c r="V83" s="3"/>
      <c r="W83" s="3">
        <f t="shared" si="51"/>
        <v>0</v>
      </c>
      <c r="X83" s="3">
        <f t="shared" si="27"/>
        <v>7615.74</v>
      </c>
      <c r="Y83" s="25"/>
      <c r="Z83" s="4">
        <f t="shared" si="52"/>
        <v>0</v>
      </c>
      <c r="AA83" s="4">
        <f t="shared" si="29"/>
        <v>7615.74</v>
      </c>
      <c r="AC83" s="4">
        <f t="shared" si="53"/>
        <v>0</v>
      </c>
      <c r="AD83" s="9">
        <f t="shared" si="31"/>
        <v>7615.74</v>
      </c>
      <c r="AF83" s="4">
        <f t="shared" si="54"/>
        <v>0</v>
      </c>
      <c r="AG83" s="9">
        <f t="shared" si="33"/>
        <v>7615.74</v>
      </c>
      <c r="AH83" s="9"/>
      <c r="AJ83" s="4">
        <f t="shared" si="55"/>
        <v>0</v>
      </c>
      <c r="AK83" s="9">
        <f t="shared" si="40"/>
        <v>7615.74</v>
      </c>
      <c r="AL83" s="49">
        <f t="shared" si="35"/>
        <v>0</v>
      </c>
      <c r="AN83" s="4">
        <f t="shared" si="56"/>
        <v>0</v>
      </c>
      <c r="AO83" s="9">
        <f t="shared" si="37"/>
        <v>7615.74</v>
      </c>
      <c r="AQ83" s="4">
        <v>0</v>
      </c>
      <c r="AR83" s="9">
        <f t="shared" si="41"/>
        <v>7615.74</v>
      </c>
      <c r="AT83" s="4">
        <v>0</v>
      </c>
      <c r="AU83" s="9">
        <f t="shared" si="42"/>
        <v>7615.74</v>
      </c>
      <c r="AW83" s="4">
        <v>0</v>
      </c>
      <c r="AX83" s="9">
        <f t="shared" si="57"/>
        <v>7615.74</v>
      </c>
      <c r="AZ83" s="4">
        <v>0</v>
      </c>
      <c r="BA83" s="9">
        <f t="shared" si="58"/>
        <v>7615.74</v>
      </c>
      <c r="BC83" s="5">
        <f t="shared" si="38"/>
        <v>0</v>
      </c>
      <c r="BD83" s="9">
        <f t="shared" si="39"/>
        <v>7615.74</v>
      </c>
      <c r="BE83" s="9"/>
      <c r="BF83" s="123" t="s">
        <v>293</v>
      </c>
      <c r="BG83" s="124" t="s">
        <v>293</v>
      </c>
    </row>
    <row r="84" spans="1:59" x14ac:dyDescent="0.2">
      <c r="A84" s="14">
        <v>1972</v>
      </c>
      <c r="B84" s="1" t="s">
        <v>86</v>
      </c>
      <c r="C84" s="2">
        <v>10</v>
      </c>
      <c r="D84" s="4">
        <v>2511.25</v>
      </c>
      <c r="E84" s="3">
        <v>2511.25</v>
      </c>
      <c r="F84" s="3">
        <f t="shared" si="43"/>
        <v>0</v>
      </c>
      <c r="G84" s="3">
        <f t="shared" si="11"/>
        <v>2511.25</v>
      </c>
      <c r="H84" s="3">
        <f t="shared" si="44"/>
        <v>0</v>
      </c>
      <c r="I84" s="3">
        <f t="shared" si="13"/>
        <v>2511.25</v>
      </c>
      <c r="J84" s="3">
        <f t="shared" si="45"/>
        <v>0</v>
      </c>
      <c r="K84" s="3">
        <f t="shared" si="15"/>
        <v>2511.25</v>
      </c>
      <c r="L84" s="3">
        <f t="shared" si="46"/>
        <v>0</v>
      </c>
      <c r="M84" s="3">
        <f t="shared" si="17"/>
        <v>2511.25</v>
      </c>
      <c r="N84" s="3">
        <f t="shared" si="47"/>
        <v>0</v>
      </c>
      <c r="O84" s="3">
        <f t="shared" si="19"/>
        <v>2511.25</v>
      </c>
      <c r="P84" s="3">
        <f t="shared" si="48"/>
        <v>0</v>
      </c>
      <c r="Q84" s="3">
        <f t="shared" si="21"/>
        <v>2511.25</v>
      </c>
      <c r="R84" s="3">
        <f t="shared" si="49"/>
        <v>0</v>
      </c>
      <c r="S84" s="3">
        <f t="shared" si="23"/>
        <v>2511.25</v>
      </c>
      <c r="T84" s="3">
        <f t="shared" si="50"/>
        <v>0</v>
      </c>
      <c r="U84" s="3">
        <f t="shared" si="25"/>
        <v>2511.25</v>
      </c>
      <c r="V84" s="3"/>
      <c r="W84" s="3">
        <f t="shared" si="51"/>
        <v>0</v>
      </c>
      <c r="X84" s="3">
        <f t="shared" si="27"/>
        <v>2511.25</v>
      </c>
      <c r="Y84" s="25"/>
      <c r="Z84" s="4">
        <f t="shared" si="52"/>
        <v>0</v>
      </c>
      <c r="AA84" s="4">
        <f t="shared" si="29"/>
        <v>2511.25</v>
      </c>
      <c r="AC84" s="4">
        <f t="shared" si="53"/>
        <v>0</v>
      </c>
      <c r="AD84" s="9">
        <f t="shared" si="31"/>
        <v>2511.25</v>
      </c>
      <c r="AF84" s="4">
        <f t="shared" si="54"/>
        <v>0</v>
      </c>
      <c r="AG84" s="9">
        <f t="shared" si="33"/>
        <v>2511.25</v>
      </c>
      <c r="AH84" s="9"/>
      <c r="AJ84" s="4">
        <f t="shared" si="55"/>
        <v>0</v>
      </c>
      <c r="AK84" s="9">
        <f t="shared" si="40"/>
        <v>2511.25</v>
      </c>
      <c r="AL84" s="49">
        <f t="shared" si="35"/>
        <v>0</v>
      </c>
      <c r="AN84" s="4">
        <f t="shared" si="56"/>
        <v>0</v>
      </c>
      <c r="AO84" s="9">
        <f t="shared" si="37"/>
        <v>2511.25</v>
      </c>
      <c r="AQ84" s="4">
        <v>0</v>
      </c>
      <c r="AR84" s="9">
        <f t="shared" si="41"/>
        <v>2511.25</v>
      </c>
      <c r="AT84" s="4">
        <v>0</v>
      </c>
      <c r="AU84" s="9">
        <f t="shared" si="42"/>
        <v>2511.25</v>
      </c>
      <c r="AW84" s="4">
        <v>0</v>
      </c>
      <c r="AX84" s="9">
        <f t="shared" si="57"/>
        <v>2511.25</v>
      </c>
      <c r="AZ84" s="4">
        <v>0</v>
      </c>
      <c r="BA84" s="9">
        <f t="shared" si="58"/>
        <v>2511.25</v>
      </c>
      <c r="BC84" s="5">
        <f t="shared" si="38"/>
        <v>0</v>
      </c>
      <c r="BD84" s="9">
        <f t="shared" si="39"/>
        <v>2511.25</v>
      </c>
      <c r="BE84" s="9"/>
      <c r="BF84" s="123" t="s">
        <v>293</v>
      </c>
      <c r="BG84" s="124" t="s">
        <v>293</v>
      </c>
    </row>
    <row r="85" spans="1:59" x14ac:dyDescent="0.2">
      <c r="A85" s="14">
        <v>1973</v>
      </c>
      <c r="B85" s="1" t="s">
        <v>60</v>
      </c>
      <c r="C85" s="2">
        <v>33.5</v>
      </c>
      <c r="D85" s="4">
        <v>33369.21</v>
      </c>
      <c r="E85" s="3">
        <v>27553.13</v>
      </c>
      <c r="F85" s="3">
        <f t="shared" si="43"/>
        <v>996.09582089552237</v>
      </c>
      <c r="G85" s="3">
        <f t="shared" si="11"/>
        <v>28549.225820895525</v>
      </c>
      <c r="H85" s="3">
        <f t="shared" si="44"/>
        <v>996.09582089552237</v>
      </c>
      <c r="I85" s="3">
        <f t="shared" si="13"/>
        <v>29545.321641791048</v>
      </c>
      <c r="J85" s="3">
        <f t="shared" si="45"/>
        <v>996.09582089552237</v>
      </c>
      <c r="K85" s="3">
        <f t="shared" si="15"/>
        <v>30541.417462686572</v>
      </c>
      <c r="L85" s="3">
        <f t="shared" si="46"/>
        <v>996.09582089552237</v>
      </c>
      <c r="M85" s="3">
        <f t="shared" si="17"/>
        <v>31537.513283582095</v>
      </c>
      <c r="N85" s="3">
        <f t="shared" si="47"/>
        <v>996.09582089552237</v>
      </c>
      <c r="O85" s="3">
        <f t="shared" si="19"/>
        <v>32533.609104477619</v>
      </c>
      <c r="P85" s="3">
        <f t="shared" si="48"/>
        <v>835.6008955223806</v>
      </c>
      <c r="Q85" s="3">
        <f t="shared" si="21"/>
        <v>33369.21</v>
      </c>
      <c r="R85" s="3">
        <f t="shared" si="49"/>
        <v>0</v>
      </c>
      <c r="S85" s="3">
        <f t="shared" si="23"/>
        <v>33369.21</v>
      </c>
      <c r="T85" s="3">
        <f t="shared" si="50"/>
        <v>0</v>
      </c>
      <c r="U85" s="3">
        <f t="shared" si="25"/>
        <v>33369.21</v>
      </c>
      <c r="V85" s="3"/>
      <c r="W85" s="3">
        <f t="shared" si="51"/>
        <v>0</v>
      </c>
      <c r="X85" s="3">
        <f t="shared" si="27"/>
        <v>33369.21</v>
      </c>
      <c r="Y85" s="25"/>
      <c r="Z85" s="4">
        <f t="shared" si="52"/>
        <v>0</v>
      </c>
      <c r="AA85" s="4">
        <f t="shared" si="29"/>
        <v>33369.21</v>
      </c>
      <c r="AC85" s="4">
        <f t="shared" si="53"/>
        <v>0</v>
      </c>
      <c r="AD85" s="9">
        <f t="shared" si="31"/>
        <v>33369.21</v>
      </c>
      <c r="AF85" s="4">
        <f t="shared" si="54"/>
        <v>0</v>
      </c>
      <c r="AG85" s="9">
        <f t="shared" si="33"/>
        <v>33369.21</v>
      </c>
      <c r="AH85" s="9"/>
      <c r="AJ85" s="4">
        <f t="shared" si="55"/>
        <v>0</v>
      </c>
      <c r="AK85" s="9">
        <f t="shared" si="40"/>
        <v>33369.21</v>
      </c>
      <c r="AL85" s="49">
        <f t="shared" si="35"/>
        <v>0</v>
      </c>
      <c r="AN85" s="4">
        <f t="shared" si="56"/>
        <v>0</v>
      </c>
      <c r="AO85" s="9">
        <f t="shared" si="37"/>
        <v>33369.21</v>
      </c>
      <c r="AQ85" s="4">
        <v>0</v>
      </c>
      <c r="AR85" s="9">
        <f t="shared" si="41"/>
        <v>33369.21</v>
      </c>
      <c r="AT85" s="4">
        <v>0</v>
      </c>
      <c r="AU85" s="9">
        <f t="shared" si="42"/>
        <v>33369.21</v>
      </c>
      <c r="AW85" s="4">
        <v>0</v>
      </c>
      <c r="AX85" s="9">
        <f t="shared" si="57"/>
        <v>33369.21</v>
      </c>
      <c r="AZ85" s="4">
        <v>0</v>
      </c>
      <c r="BA85" s="9">
        <f t="shared" si="58"/>
        <v>33369.21</v>
      </c>
      <c r="BC85" s="5">
        <f t="shared" si="38"/>
        <v>0</v>
      </c>
      <c r="BD85" s="9">
        <f t="shared" si="39"/>
        <v>33369.21</v>
      </c>
      <c r="BE85" s="9"/>
      <c r="BF85" s="123" t="s">
        <v>293</v>
      </c>
      <c r="BG85" s="124" t="s">
        <v>293</v>
      </c>
    </row>
    <row r="86" spans="1:59" x14ac:dyDescent="0.2">
      <c r="A86" s="14">
        <v>1973</v>
      </c>
      <c r="B86" s="1" t="s">
        <v>37</v>
      </c>
      <c r="C86" s="2">
        <v>33.5</v>
      </c>
      <c r="D86" s="4">
        <v>1899.08</v>
      </c>
      <c r="E86" s="3">
        <v>1562.04</v>
      </c>
      <c r="F86" s="3">
        <f t="shared" si="43"/>
        <v>56.688955223880598</v>
      </c>
      <c r="G86" s="3">
        <f t="shared" si="11"/>
        <v>1618.7289552238806</v>
      </c>
      <c r="H86" s="3">
        <f t="shared" si="44"/>
        <v>56.688955223880598</v>
      </c>
      <c r="I86" s="3">
        <f t="shared" si="13"/>
        <v>1675.4179104477612</v>
      </c>
      <c r="J86" s="3">
        <f t="shared" si="45"/>
        <v>56.688955223880598</v>
      </c>
      <c r="K86" s="3">
        <f t="shared" si="15"/>
        <v>1732.1068656716418</v>
      </c>
      <c r="L86" s="3">
        <f t="shared" si="46"/>
        <v>56.688955223880598</v>
      </c>
      <c r="M86" s="3">
        <f t="shared" si="17"/>
        <v>1788.7958208955224</v>
      </c>
      <c r="N86" s="3">
        <f t="shared" si="47"/>
        <v>56.688955223880598</v>
      </c>
      <c r="O86" s="3">
        <f t="shared" si="19"/>
        <v>1845.484776119403</v>
      </c>
      <c r="P86" s="3">
        <f t="shared" si="48"/>
        <v>53.595223880596905</v>
      </c>
      <c r="Q86" s="3">
        <f t="shared" si="21"/>
        <v>1899.08</v>
      </c>
      <c r="R86" s="3">
        <f t="shared" si="49"/>
        <v>0</v>
      </c>
      <c r="S86" s="3">
        <f t="shared" si="23"/>
        <v>1899.08</v>
      </c>
      <c r="T86" s="3">
        <f t="shared" si="50"/>
        <v>0</v>
      </c>
      <c r="U86" s="3">
        <f t="shared" si="25"/>
        <v>1899.08</v>
      </c>
      <c r="V86" s="3"/>
      <c r="W86" s="3">
        <f t="shared" si="51"/>
        <v>0</v>
      </c>
      <c r="X86" s="3">
        <f t="shared" si="27"/>
        <v>1899.08</v>
      </c>
      <c r="Y86" s="25"/>
      <c r="Z86" s="4">
        <f t="shared" si="52"/>
        <v>0</v>
      </c>
      <c r="AA86" s="4">
        <f t="shared" si="29"/>
        <v>1899.08</v>
      </c>
      <c r="AC86" s="4">
        <f t="shared" si="53"/>
        <v>0</v>
      </c>
      <c r="AD86" s="9">
        <f t="shared" si="31"/>
        <v>1899.08</v>
      </c>
      <c r="AF86" s="4">
        <f t="shared" si="54"/>
        <v>0</v>
      </c>
      <c r="AG86" s="9">
        <f t="shared" si="33"/>
        <v>1899.08</v>
      </c>
      <c r="AH86" s="9"/>
      <c r="AJ86" s="4">
        <f t="shared" si="55"/>
        <v>0</v>
      </c>
      <c r="AK86" s="9">
        <f t="shared" si="40"/>
        <v>1899.08</v>
      </c>
      <c r="AL86" s="49">
        <f t="shared" si="35"/>
        <v>0</v>
      </c>
      <c r="AN86" s="4">
        <f t="shared" si="56"/>
        <v>0</v>
      </c>
      <c r="AO86" s="9">
        <f t="shared" si="37"/>
        <v>1899.08</v>
      </c>
      <c r="AQ86" s="4">
        <v>0</v>
      </c>
      <c r="AR86" s="9">
        <f t="shared" si="41"/>
        <v>1899.08</v>
      </c>
      <c r="AT86" s="4">
        <v>0</v>
      </c>
      <c r="AU86" s="9">
        <f t="shared" si="42"/>
        <v>1899.08</v>
      </c>
      <c r="AW86" s="4">
        <v>0</v>
      </c>
      <c r="AX86" s="9">
        <f t="shared" si="57"/>
        <v>1899.08</v>
      </c>
      <c r="AZ86" s="4">
        <v>0</v>
      </c>
      <c r="BA86" s="9">
        <f t="shared" si="58"/>
        <v>1899.08</v>
      </c>
      <c r="BC86" s="5">
        <f t="shared" si="38"/>
        <v>0</v>
      </c>
      <c r="BD86" s="9">
        <f t="shared" si="39"/>
        <v>1899.08</v>
      </c>
      <c r="BE86" s="9"/>
      <c r="BF86" s="123" t="s">
        <v>293</v>
      </c>
      <c r="BG86" s="124" t="s">
        <v>293</v>
      </c>
    </row>
    <row r="87" spans="1:59" x14ac:dyDescent="0.2">
      <c r="A87" s="54" t="s">
        <v>92</v>
      </c>
      <c r="B87" s="1" t="s">
        <v>90</v>
      </c>
      <c r="C87" s="2">
        <v>7</v>
      </c>
      <c r="D87" s="4">
        <v>4113.5</v>
      </c>
      <c r="E87" s="3">
        <v>1414.02</v>
      </c>
      <c r="F87" s="3">
        <f t="shared" si="43"/>
        <v>587.64285714285711</v>
      </c>
      <c r="G87" s="3">
        <f t="shared" si="11"/>
        <v>2001.6628571428571</v>
      </c>
      <c r="H87" s="3">
        <f t="shared" si="44"/>
        <v>587.64285714285711</v>
      </c>
      <c r="I87" s="3">
        <f t="shared" si="13"/>
        <v>2589.3057142857142</v>
      </c>
      <c r="J87" s="3">
        <f t="shared" si="45"/>
        <v>587.64285714285711</v>
      </c>
      <c r="K87" s="3">
        <f t="shared" si="15"/>
        <v>3176.9485714285711</v>
      </c>
      <c r="L87" s="3">
        <f t="shared" si="46"/>
        <v>587.64285714285711</v>
      </c>
      <c r="M87" s="3">
        <f t="shared" si="17"/>
        <v>3764.591428571428</v>
      </c>
      <c r="N87" s="3">
        <f t="shared" si="47"/>
        <v>348.90857142857203</v>
      </c>
      <c r="O87" s="3">
        <f t="shared" si="19"/>
        <v>4113.5</v>
      </c>
      <c r="P87" s="3">
        <f t="shared" si="48"/>
        <v>0</v>
      </c>
      <c r="Q87" s="3">
        <f t="shared" si="21"/>
        <v>4113.5</v>
      </c>
      <c r="R87" s="3">
        <f t="shared" si="49"/>
        <v>0</v>
      </c>
      <c r="S87" s="3">
        <f t="shared" si="23"/>
        <v>4113.5</v>
      </c>
      <c r="T87" s="3">
        <f t="shared" si="50"/>
        <v>0</v>
      </c>
      <c r="U87" s="3">
        <f t="shared" si="25"/>
        <v>4113.5</v>
      </c>
      <c r="V87" s="3"/>
      <c r="W87" s="3">
        <f t="shared" si="51"/>
        <v>0</v>
      </c>
      <c r="X87" s="3">
        <f t="shared" si="27"/>
        <v>4113.5</v>
      </c>
      <c r="Y87" s="25"/>
      <c r="Z87" s="4">
        <f t="shared" si="52"/>
        <v>0</v>
      </c>
      <c r="AA87" s="4">
        <f t="shared" si="29"/>
        <v>4113.5</v>
      </c>
      <c r="AC87" s="4">
        <f t="shared" si="53"/>
        <v>0</v>
      </c>
      <c r="AD87" s="9">
        <f t="shared" si="31"/>
        <v>4113.5</v>
      </c>
      <c r="AF87" s="4">
        <f t="shared" si="54"/>
        <v>0</v>
      </c>
      <c r="AG87" s="9">
        <f t="shared" si="33"/>
        <v>4113.5</v>
      </c>
      <c r="AH87" s="9"/>
      <c r="AJ87" s="4">
        <f t="shared" si="55"/>
        <v>0</v>
      </c>
      <c r="AK87" s="9">
        <f t="shared" si="40"/>
        <v>4113.5</v>
      </c>
      <c r="AL87" s="49">
        <f t="shared" si="35"/>
        <v>0</v>
      </c>
      <c r="AN87" s="4">
        <f t="shared" si="56"/>
        <v>0</v>
      </c>
      <c r="AO87" s="9">
        <f t="shared" si="37"/>
        <v>4113.5</v>
      </c>
      <c r="AQ87" s="4">
        <v>0</v>
      </c>
      <c r="AR87" s="9">
        <f t="shared" si="41"/>
        <v>4113.5</v>
      </c>
      <c r="AT87" s="4">
        <v>0</v>
      </c>
      <c r="AU87" s="9">
        <f t="shared" si="42"/>
        <v>4113.5</v>
      </c>
      <c r="AW87" s="4">
        <v>0</v>
      </c>
      <c r="AX87" s="9">
        <f t="shared" si="57"/>
        <v>4113.5</v>
      </c>
      <c r="AZ87" s="4">
        <v>0</v>
      </c>
      <c r="BA87" s="9">
        <f t="shared" si="58"/>
        <v>4113.5</v>
      </c>
      <c r="BC87" s="5">
        <f t="shared" si="38"/>
        <v>0</v>
      </c>
      <c r="BD87" s="9">
        <f t="shared" si="39"/>
        <v>4113.5</v>
      </c>
      <c r="BE87" s="9"/>
      <c r="BF87" s="123" t="s">
        <v>293</v>
      </c>
      <c r="BG87" s="124" t="s">
        <v>293</v>
      </c>
    </row>
    <row r="88" spans="1:59" x14ac:dyDescent="0.2">
      <c r="A88" s="54">
        <v>25262</v>
      </c>
      <c r="B88" s="1" t="s">
        <v>27</v>
      </c>
      <c r="C88" s="2">
        <v>10</v>
      </c>
      <c r="D88" s="4">
        <v>1561.4</v>
      </c>
      <c r="E88" s="3">
        <v>1561.4</v>
      </c>
      <c r="F88" s="3">
        <f t="shared" si="43"/>
        <v>0</v>
      </c>
      <c r="G88" s="3">
        <f t="shared" si="11"/>
        <v>1561.4</v>
      </c>
      <c r="H88" s="3">
        <f t="shared" si="44"/>
        <v>0</v>
      </c>
      <c r="I88" s="3">
        <f t="shared" si="13"/>
        <v>1561.4</v>
      </c>
      <c r="J88" s="3">
        <f t="shared" si="45"/>
        <v>0</v>
      </c>
      <c r="K88" s="3">
        <f t="shared" si="15"/>
        <v>1561.4</v>
      </c>
      <c r="L88" s="3">
        <f t="shared" si="46"/>
        <v>0</v>
      </c>
      <c r="M88" s="3">
        <f t="shared" si="17"/>
        <v>1561.4</v>
      </c>
      <c r="N88" s="3">
        <f t="shared" si="47"/>
        <v>0</v>
      </c>
      <c r="O88" s="3">
        <f t="shared" si="19"/>
        <v>1561.4</v>
      </c>
      <c r="P88" s="3">
        <f t="shared" si="48"/>
        <v>0</v>
      </c>
      <c r="Q88" s="3">
        <f t="shared" si="21"/>
        <v>1561.4</v>
      </c>
      <c r="R88" s="3">
        <f t="shared" si="49"/>
        <v>0</v>
      </c>
      <c r="S88" s="3">
        <f t="shared" si="23"/>
        <v>1561.4</v>
      </c>
      <c r="T88" s="3">
        <f t="shared" si="50"/>
        <v>0</v>
      </c>
      <c r="U88" s="3">
        <f t="shared" si="25"/>
        <v>1561.4</v>
      </c>
      <c r="V88" s="3"/>
      <c r="W88" s="3">
        <f t="shared" si="51"/>
        <v>0</v>
      </c>
      <c r="X88" s="3">
        <f t="shared" si="27"/>
        <v>1561.4</v>
      </c>
      <c r="Y88" s="25"/>
      <c r="Z88" s="4">
        <f t="shared" si="52"/>
        <v>0</v>
      </c>
      <c r="AA88" s="4">
        <f t="shared" si="29"/>
        <v>1561.4</v>
      </c>
      <c r="AC88" s="4">
        <f t="shared" si="53"/>
        <v>0</v>
      </c>
      <c r="AD88" s="9">
        <f t="shared" si="31"/>
        <v>1561.4</v>
      </c>
      <c r="AF88" s="4">
        <f t="shared" si="54"/>
        <v>0</v>
      </c>
      <c r="AG88" s="9">
        <f t="shared" si="33"/>
        <v>1561.4</v>
      </c>
      <c r="AH88" s="9"/>
      <c r="AJ88" s="4">
        <f t="shared" si="55"/>
        <v>0</v>
      </c>
      <c r="AK88" s="9">
        <f t="shared" si="40"/>
        <v>1561.4</v>
      </c>
      <c r="AL88" s="49">
        <f t="shared" si="35"/>
        <v>0</v>
      </c>
      <c r="AN88" s="4">
        <f t="shared" si="56"/>
        <v>0</v>
      </c>
      <c r="AO88" s="9">
        <f t="shared" si="37"/>
        <v>1561.4</v>
      </c>
      <c r="AQ88" s="4">
        <v>0</v>
      </c>
      <c r="AR88" s="9">
        <f t="shared" si="41"/>
        <v>1561.4</v>
      </c>
      <c r="AT88" s="4">
        <v>0</v>
      </c>
      <c r="AU88" s="9">
        <f t="shared" si="42"/>
        <v>1561.4</v>
      </c>
      <c r="AW88" s="4">
        <v>0</v>
      </c>
      <c r="AX88" s="9">
        <f t="shared" si="57"/>
        <v>1561.4</v>
      </c>
      <c r="AZ88" s="4">
        <v>0</v>
      </c>
      <c r="BA88" s="9">
        <f t="shared" si="58"/>
        <v>1561.4</v>
      </c>
      <c r="BC88" s="5">
        <f t="shared" si="38"/>
        <v>0</v>
      </c>
      <c r="BD88" s="9">
        <f t="shared" si="39"/>
        <v>1561.4</v>
      </c>
      <c r="BE88" s="9"/>
      <c r="BF88" s="123" t="s">
        <v>293</v>
      </c>
      <c r="BG88" s="124" t="s">
        <v>293</v>
      </c>
    </row>
    <row r="89" spans="1:59" s="108" customFormat="1" x14ac:dyDescent="0.2">
      <c r="A89" s="114" t="s">
        <v>273</v>
      </c>
      <c r="B89" s="110" t="s">
        <v>275</v>
      </c>
      <c r="C89" s="23"/>
      <c r="D89" s="12">
        <v>-1561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12"/>
      <c r="AA89" s="12"/>
      <c r="AC89" s="12"/>
      <c r="AD89" s="46"/>
      <c r="AF89" s="12"/>
      <c r="AG89" s="46"/>
      <c r="AH89" s="46"/>
      <c r="AJ89" s="12"/>
      <c r="AK89" s="46"/>
      <c r="AL89" s="63"/>
      <c r="AN89" s="12"/>
      <c r="AO89" s="46"/>
      <c r="AQ89" s="12"/>
      <c r="AR89" s="46"/>
      <c r="AT89" s="12"/>
      <c r="AU89" s="46"/>
      <c r="AW89" s="12"/>
      <c r="AX89" s="46"/>
      <c r="AZ89" s="12"/>
      <c r="BA89" s="46">
        <v>-1561</v>
      </c>
      <c r="BC89" s="5">
        <f t="shared" si="38"/>
        <v>0</v>
      </c>
      <c r="BD89" s="9">
        <f t="shared" si="39"/>
        <v>-1561</v>
      </c>
      <c r="BE89" s="9"/>
      <c r="BF89" s="123" t="s">
        <v>293</v>
      </c>
      <c r="BG89" s="124" t="s">
        <v>293</v>
      </c>
    </row>
    <row r="90" spans="1:59" x14ac:dyDescent="0.2">
      <c r="A90" s="54">
        <v>25476</v>
      </c>
      <c r="B90" s="1" t="s">
        <v>83</v>
      </c>
      <c r="C90" s="2">
        <v>10</v>
      </c>
      <c r="D90" s="4">
        <v>3436.14</v>
      </c>
      <c r="E90" s="3">
        <v>3436.14</v>
      </c>
      <c r="F90" s="3">
        <f t="shared" ref="F90:F108" si="59">IF(E90+($D90/$C90)&gt;$D90,($D90-E90),$D90/$C90)</f>
        <v>0</v>
      </c>
      <c r="G90" s="3">
        <f t="shared" si="11"/>
        <v>3436.14</v>
      </c>
      <c r="H90" s="3">
        <f t="shared" ref="H90:H108" si="60">IF(G90+($D90/$C90)&gt;$D90,($D90-G90),$D90/$C90)</f>
        <v>0</v>
      </c>
      <c r="I90" s="3">
        <f t="shared" si="13"/>
        <v>3436.14</v>
      </c>
      <c r="J90" s="3">
        <f t="shared" ref="J90:J108" si="61">IF(I90+($D90/$C90)&gt;$D90,($D90-I90),$D90/$C90)</f>
        <v>0</v>
      </c>
      <c r="K90" s="3">
        <f t="shared" si="15"/>
        <v>3436.14</v>
      </c>
      <c r="L90" s="3">
        <f t="shared" ref="L90:L108" si="62">IF(K90+($D90/$C90)&gt;$D90,($D90-K90),$D90/$C90)</f>
        <v>0</v>
      </c>
      <c r="M90" s="3">
        <f t="shared" si="17"/>
        <v>3436.14</v>
      </c>
      <c r="N90" s="3">
        <f t="shared" ref="N90:N108" si="63">IF(M90+($D90/$C90)&gt;$D90,($D90-M90),$D90/$C90)</f>
        <v>0</v>
      </c>
      <c r="O90" s="3">
        <f t="shared" si="19"/>
        <v>3436.14</v>
      </c>
      <c r="P90" s="3">
        <f t="shared" ref="P90:P108" si="64">IF(O90+($D90/$C90)&gt;$D90,($D90-O90),$D90/$C90)</f>
        <v>0</v>
      </c>
      <c r="Q90" s="3">
        <f t="shared" si="21"/>
        <v>3436.14</v>
      </c>
      <c r="R90" s="3">
        <f t="shared" ref="R90:R108" si="65">IF(Q90+($D90/$C90)&gt;$D90,($D90-Q90),$D90/$C90)</f>
        <v>0</v>
      </c>
      <c r="S90" s="3">
        <f t="shared" si="23"/>
        <v>3436.14</v>
      </c>
      <c r="T90" s="3">
        <f t="shared" ref="T90:T108" si="66">IF(S90+($D90/$C90)&gt;$D90,($D90-S90),$D90/$C90)</f>
        <v>0</v>
      </c>
      <c r="U90" s="3">
        <f t="shared" si="25"/>
        <v>3436.14</v>
      </c>
      <c r="V90" s="3"/>
      <c r="W90" s="3">
        <f t="shared" ref="W90:W108" si="67">IF(U90+($D90/$C90)&gt;$D90,($D90-U90),$D90/$C90)</f>
        <v>0</v>
      </c>
      <c r="X90" s="3">
        <f t="shared" si="27"/>
        <v>3436.14</v>
      </c>
      <c r="Y90" s="25"/>
      <c r="Z90" s="4">
        <f t="shared" ref="Z90:Z108" si="68">IF(X90+($D90/$C90)&gt;$D90,($D90-X90),$D90/$C90)</f>
        <v>0</v>
      </c>
      <c r="AA90" s="4">
        <f t="shared" si="29"/>
        <v>3436.14</v>
      </c>
      <c r="AC90" s="4">
        <f t="shared" ref="AC90:AC108" si="69">IF(AA90+($D90/$C90)&gt;$D90,($D90-AA90),$D90/$C90)</f>
        <v>0</v>
      </c>
      <c r="AD90" s="9">
        <f t="shared" si="31"/>
        <v>3436.14</v>
      </c>
      <c r="AF90" s="4">
        <f t="shared" ref="AF90:AF108" si="70">IF(AD90+($D90/$C90)&gt;$D90,($D90-AD90),$D90/$C90)</f>
        <v>0</v>
      </c>
      <c r="AG90" s="9">
        <f t="shared" si="33"/>
        <v>3436.14</v>
      </c>
      <c r="AH90" s="9"/>
      <c r="AJ90" s="4">
        <f t="shared" ref="AJ90:AJ108" si="71">IF(AG90+($D90/$C90)&gt;$D90,($D90-AG90),$D90/$C90)</f>
        <v>0</v>
      </c>
      <c r="AK90" s="9">
        <f t="shared" si="40"/>
        <v>3436.14</v>
      </c>
      <c r="AL90" s="49">
        <f t="shared" si="35"/>
        <v>0</v>
      </c>
      <c r="AN90" s="4">
        <f t="shared" ref="AN90:AN108" si="72">IF(AK90+($D90/$C90)&gt;$D90,($D90-AK90),$D90/$C90)</f>
        <v>0</v>
      </c>
      <c r="AO90" s="9">
        <f t="shared" si="37"/>
        <v>3436.14</v>
      </c>
      <c r="AQ90" s="4">
        <v>0</v>
      </c>
      <c r="AR90" s="9">
        <f t="shared" si="41"/>
        <v>3436.14</v>
      </c>
      <c r="AT90" s="4">
        <v>0</v>
      </c>
      <c r="AU90" s="9">
        <f t="shared" si="42"/>
        <v>3436.14</v>
      </c>
      <c r="AW90" s="4">
        <v>0</v>
      </c>
      <c r="AX90" s="9">
        <f t="shared" si="57"/>
        <v>3436.14</v>
      </c>
      <c r="AZ90" s="4">
        <v>0</v>
      </c>
      <c r="BA90" s="9">
        <f t="shared" si="58"/>
        <v>3436.14</v>
      </c>
      <c r="BC90" s="5">
        <f t="shared" si="38"/>
        <v>0</v>
      </c>
      <c r="BD90" s="9">
        <f t="shared" si="39"/>
        <v>3436.14</v>
      </c>
      <c r="BE90" s="9"/>
      <c r="BF90" s="123" t="s">
        <v>293</v>
      </c>
      <c r="BG90" s="124" t="s">
        <v>293</v>
      </c>
    </row>
    <row r="91" spans="1:59" x14ac:dyDescent="0.2">
      <c r="A91" s="54">
        <v>25568</v>
      </c>
      <c r="B91" s="1" t="s">
        <v>84</v>
      </c>
      <c r="C91" s="2">
        <v>33.5</v>
      </c>
      <c r="D91" s="4">
        <v>2484.9299999999998</v>
      </c>
      <c r="E91" s="3">
        <v>2391.6799999999998</v>
      </c>
      <c r="F91" s="3">
        <f t="shared" si="59"/>
        <v>74.177014925373129</v>
      </c>
      <c r="G91" s="3">
        <f t="shared" si="11"/>
        <v>2465.8570149253728</v>
      </c>
      <c r="H91" s="3">
        <f t="shared" si="60"/>
        <v>19.072985074627013</v>
      </c>
      <c r="I91" s="3">
        <f t="shared" si="13"/>
        <v>2484.9299999999998</v>
      </c>
      <c r="J91" s="3">
        <f t="shared" si="61"/>
        <v>0</v>
      </c>
      <c r="K91" s="3">
        <f t="shared" si="15"/>
        <v>2484.9299999999998</v>
      </c>
      <c r="L91" s="3">
        <f t="shared" si="62"/>
        <v>0</v>
      </c>
      <c r="M91" s="3">
        <f t="shared" si="17"/>
        <v>2484.9299999999998</v>
      </c>
      <c r="N91" s="3">
        <f t="shared" si="63"/>
        <v>0</v>
      </c>
      <c r="O91" s="3">
        <f t="shared" si="19"/>
        <v>2484.9299999999998</v>
      </c>
      <c r="P91" s="3">
        <f t="shared" si="64"/>
        <v>0</v>
      </c>
      <c r="Q91" s="3">
        <f t="shared" si="21"/>
        <v>2484.9299999999998</v>
      </c>
      <c r="R91" s="3">
        <f t="shared" si="65"/>
        <v>0</v>
      </c>
      <c r="S91" s="3">
        <f t="shared" si="23"/>
        <v>2484.9299999999998</v>
      </c>
      <c r="T91" s="3">
        <f t="shared" si="66"/>
        <v>0</v>
      </c>
      <c r="U91" s="3">
        <f t="shared" si="25"/>
        <v>2484.9299999999998</v>
      </c>
      <c r="V91" s="3"/>
      <c r="W91" s="3">
        <f t="shared" si="67"/>
        <v>0</v>
      </c>
      <c r="X91" s="3">
        <f t="shared" si="27"/>
        <v>2484.9299999999998</v>
      </c>
      <c r="Y91" s="25"/>
      <c r="Z91" s="4">
        <f t="shared" si="68"/>
        <v>0</v>
      </c>
      <c r="AA91" s="4">
        <f t="shared" si="29"/>
        <v>2484.9299999999998</v>
      </c>
      <c r="AC91" s="4">
        <f t="shared" si="69"/>
        <v>0</v>
      </c>
      <c r="AD91" s="9">
        <f t="shared" si="31"/>
        <v>2484.9299999999998</v>
      </c>
      <c r="AF91" s="4">
        <f t="shared" si="70"/>
        <v>0</v>
      </c>
      <c r="AG91" s="9">
        <f t="shared" si="33"/>
        <v>2484.9299999999998</v>
      </c>
      <c r="AH91" s="9"/>
      <c r="AJ91" s="4">
        <f t="shared" si="71"/>
        <v>0</v>
      </c>
      <c r="AK91" s="9">
        <f t="shared" si="40"/>
        <v>2484.9299999999998</v>
      </c>
      <c r="AL91" s="49">
        <f t="shared" si="35"/>
        <v>0</v>
      </c>
      <c r="AN91" s="4">
        <f t="shared" si="72"/>
        <v>0</v>
      </c>
      <c r="AO91" s="9">
        <f t="shared" si="37"/>
        <v>2484.9299999999998</v>
      </c>
      <c r="AQ91" s="4">
        <v>0</v>
      </c>
      <c r="AR91" s="9">
        <f t="shared" si="41"/>
        <v>2484.9299999999998</v>
      </c>
      <c r="AT91" s="4">
        <v>0</v>
      </c>
      <c r="AU91" s="9">
        <f t="shared" si="42"/>
        <v>2484.9299999999998</v>
      </c>
      <c r="AW91" s="4">
        <v>0</v>
      </c>
      <c r="AX91" s="9">
        <f t="shared" si="57"/>
        <v>2484.9299999999998</v>
      </c>
      <c r="AZ91" s="4">
        <v>0</v>
      </c>
      <c r="BA91" s="9">
        <f t="shared" si="58"/>
        <v>2484.9299999999998</v>
      </c>
      <c r="BC91" s="5">
        <f t="shared" si="38"/>
        <v>0</v>
      </c>
      <c r="BD91" s="9">
        <f t="shared" si="39"/>
        <v>2484.9299999999998</v>
      </c>
      <c r="BE91" s="9"/>
      <c r="BF91" s="123" t="s">
        <v>293</v>
      </c>
      <c r="BG91" s="124" t="s">
        <v>293</v>
      </c>
    </row>
    <row r="92" spans="1:59" x14ac:dyDescent="0.2">
      <c r="A92" s="54">
        <v>26114</v>
      </c>
      <c r="B92" s="1" t="s">
        <v>20</v>
      </c>
      <c r="C92" s="2">
        <v>7</v>
      </c>
      <c r="D92" s="4">
        <v>1162.72</v>
      </c>
      <c r="E92" s="3">
        <v>1162.72</v>
      </c>
      <c r="F92" s="3">
        <f t="shared" si="59"/>
        <v>0</v>
      </c>
      <c r="G92" s="3">
        <f t="shared" si="11"/>
        <v>1162.72</v>
      </c>
      <c r="H92" s="3">
        <f t="shared" si="60"/>
        <v>0</v>
      </c>
      <c r="I92" s="3">
        <f t="shared" si="13"/>
        <v>1162.72</v>
      </c>
      <c r="J92" s="3">
        <f t="shared" si="61"/>
        <v>0</v>
      </c>
      <c r="K92" s="3">
        <f t="shared" si="15"/>
        <v>1162.72</v>
      </c>
      <c r="L92" s="3">
        <f t="shared" si="62"/>
        <v>0</v>
      </c>
      <c r="M92" s="3">
        <f t="shared" si="17"/>
        <v>1162.72</v>
      </c>
      <c r="N92" s="3">
        <f t="shared" si="63"/>
        <v>0</v>
      </c>
      <c r="O92" s="3">
        <f t="shared" si="19"/>
        <v>1162.72</v>
      </c>
      <c r="P92" s="3">
        <f t="shared" si="64"/>
        <v>0</v>
      </c>
      <c r="Q92" s="3">
        <f t="shared" si="21"/>
        <v>1162.72</v>
      </c>
      <c r="R92" s="3">
        <f t="shared" si="65"/>
        <v>0</v>
      </c>
      <c r="S92" s="3">
        <f t="shared" si="23"/>
        <v>1162.72</v>
      </c>
      <c r="T92" s="3">
        <f t="shared" si="66"/>
        <v>0</v>
      </c>
      <c r="U92" s="3">
        <f t="shared" si="25"/>
        <v>1162.72</v>
      </c>
      <c r="V92" s="3"/>
      <c r="W92" s="3">
        <f t="shared" si="67"/>
        <v>0</v>
      </c>
      <c r="X92" s="3">
        <f t="shared" si="27"/>
        <v>1162.72</v>
      </c>
      <c r="Y92" s="25"/>
      <c r="Z92" s="4">
        <f t="shared" si="68"/>
        <v>0</v>
      </c>
      <c r="AA92" s="4">
        <f t="shared" si="29"/>
        <v>1162.72</v>
      </c>
      <c r="AC92" s="4">
        <f t="shared" si="69"/>
        <v>0</v>
      </c>
      <c r="AD92" s="9">
        <f t="shared" si="31"/>
        <v>1162.72</v>
      </c>
      <c r="AF92" s="4">
        <f t="shared" si="70"/>
        <v>0</v>
      </c>
      <c r="AG92" s="9">
        <f t="shared" si="33"/>
        <v>1162.72</v>
      </c>
      <c r="AH92" s="9"/>
      <c r="AJ92" s="4">
        <f t="shared" si="71"/>
        <v>0</v>
      </c>
      <c r="AK92" s="9">
        <f t="shared" si="40"/>
        <v>1162.72</v>
      </c>
      <c r="AL92" s="49">
        <f t="shared" si="35"/>
        <v>0</v>
      </c>
      <c r="AN92" s="4">
        <f t="shared" si="72"/>
        <v>0</v>
      </c>
      <c r="AO92" s="9">
        <f t="shared" si="37"/>
        <v>1162.72</v>
      </c>
      <c r="AQ92" s="4">
        <v>0</v>
      </c>
      <c r="AR92" s="9">
        <f t="shared" si="41"/>
        <v>1162.72</v>
      </c>
      <c r="AT92" s="4">
        <v>0</v>
      </c>
      <c r="AU92" s="9">
        <f t="shared" si="42"/>
        <v>1162.72</v>
      </c>
      <c r="AW92" s="4">
        <v>0</v>
      </c>
      <c r="AX92" s="9">
        <f t="shared" si="57"/>
        <v>1162.72</v>
      </c>
      <c r="AZ92" s="4">
        <v>0</v>
      </c>
      <c r="BA92" s="9">
        <f t="shared" si="58"/>
        <v>1162.72</v>
      </c>
      <c r="BC92" s="5">
        <f t="shared" si="38"/>
        <v>0</v>
      </c>
      <c r="BD92" s="9">
        <f t="shared" si="39"/>
        <v>1162.72</v>
      </c>
      <c r="BE92" s="9"/>
      <c r="BF92" s="123" t="s">
        <v>293</v>
      </c>
      <c r="BG92" s="124" t="s">
        <v>293</v>
      </c>
    </row>
    <row r="93" spans="1:59" x14ac:dyDescent="0.2">
      <c r="A93" s="54">
        <v>26206</v>
      </c>
      <c r="B93" s="1" t="s">
        <v>21</v>
      </c>
      <c r="C93" s="2">
        <v>7</v>
      </c>
      <c r="D93" s="4">
        <v>78.75</v>
      </c>
      <c r="E93" s="3">
        <v>78.75</v>
      </c>
      <c r="F93" s="3">
        <f t="shared" si="59"/>
        <v>0</v>
      </c>
      <c r="G93" s="3">
        <f t="shared" ref="G93:G128" si="73">E93+F93</f>
        <v>78.75</v>
      </c>
      <c r="H93" s="3">
        <f t="shared" si="60"/>
        <v>0</v>
      </c>
      <c r="I93" s="3">
        <f t="shared" ref="I93:I128" si="74">G93+H93</f>
        <v>78.75</v>
      </c>
      <c r="J93" s="3">
        <f t="shared" si="61"/>
        <v>0</v>
      </c>
      <c r="K93" s="3">
        <f t="shared" ref="K93:K128" si="75">I93+J93</f>
        <v>78.75</v>
      </c>
      <c r="L93" s="3">
        <f t="shared" si="62"/>
        <v>0</v>
      </c>
      <c r="M93" s="3">
        <f t="shared" ref="M93:M128" si="76">K93+L93</f>
        <v>78.75</v>
      </c>
      <c r="N93" s="3">
        <f t="shared" si="63"/>
        <v>0</v>
      </c>
      <c r="O93" s="3">
        <f t="shared" ref="O93:O128" si="77">M93+N93</f>
        <v>78.75</v>
      </c>
      <c r="P93" s="3">
        <f t="shared" si="64"/>
        <v>0</v>
      </c>
      <c r="Q93" s="3">
        <f t="shared" ref="Q93:Q128" si="78">O93+P93</f>
        <v>78.75</v>
      </c>
      <c r="R93" s="3">
        <f t="shared" si="65"/>
        <v>0</v>
      </c>
      <c r="S93" s="3">
        <f t="shared" ref="S93:S128" si="79">Q93+R93</f>
        <v>78.75</v>
      </c>
      <c r="T93" s="3">
        <f t="shared" si="66"/>
        <v>0</v>
      </c>
      <c r="U93" s="3">
        <f t="shared" ref="U93:U128" si="80">S93+T93</f>
        <v>78.75</v>
      </c>
      <c r="V93" s="3"/>
      <c r="W93" s="3">
        <f t="shared" si="67"/>
        <v>0</v>
      </c>
      <c r="X93" s="3">
        <f t="shared" ref="X93:X128" si="81">U93+W93</f>
        <v>78.75</v>
      </c>
      <c r="Y93" s="25"/>
      <c r="Z93" s="4">
        <f t="shared" si="68"/>
        <v>0</v>
      </c>
      <c r="AA93" s="4">
        <f t="shared" ref="AA93:AA128" si="82">X93+Z93</f>
        <v>78.75</v>
      </c>
      <c r="AC93" s="4">
        <f t="shared" si="69"/>
        <v>0</v>
      </c>
      <c r="AD93" s="9">
        <f t="shared" ref="AD93:AD128" si="83">AA93+AC93</f>
        <v>78.75</v>
      </c>
      <c r="AF93" s="4">
        <f t="shared" si="70"/>
        <v>0</v>
      </c>
      <c r="AG93" s="9">
        <f t="shared" ref="AG93:AG128" si="84">AD93+AF93</f>
        <v>78.75</v>
      </c>
      <c r="AH93" s="9"/>
      <c r="AJ93" s="4">
        <f t="shared" si="71"/>
        <v>0</v>
      </c>
      <c r="AK93" s="9">
        <f t="shared" si="40"/>
        <v>78.75</v>
      </c>
      <c r="AL93" s="49">
        <f t="shared" ref="AL93:AL128" si="85">+AK93-D93</f>
        <v>0</v>
      </c>
      <c r="AN93" s="4">
        <f t="shared" si="72"/>
        <v>0</v>
      </c>
      <c r="AO93" s="9">
        <f t="shared" si="37"/>
        <v>78.75</v>
      </c>
      <c r="AQ93" s="4">
        <v>0</v>
      </c>
      <c r="AR93" s="9">
        <f t="shared" si="41"/>
        <v>78.75</v>
      </c>
      <c r="AT93" s="4">
        <v>0</v>
      </c>
      <c r="AU93" s="9">
        <f t="shared" si="42"/>
        <v>78.75</v>
      </c>
      <c r="AW93" s="4">
        <v>0</v>
      </c>
      <c r="AX93" s="9">
        <f t="shared" si="57"/>
        <v>78.75</v>
      </c>
      <c r="AZ93" s="4">
        <v>0</v>
      </c>
      <c r="BA93" s="9">
        <f t="shared" si="58"/>
        <v>78.75</v>
      </c>
      <c r="BC93" s="5">
        <f t="shared" si="38"/>
        <v>0</v>
      </c>
      <c r="BD93" s="9">
        <f t="shared" si="39"/>
        <v>78.75</v>
      </c>
      <c r="BE93" s="9"/>
      <c r="BF93" s="123" t="s">
        <v>293</v>
      </c>
      <c r="BG93" s="124" t="s">
        <v>293</v>
      </c>
    </row>
    <row r="94" spans="1:59" x14ac:dyDescent="0.2">
      <c r="A94" s="54">
        <v>26845</v>
      </c>
      <c r="B94" s="1" t="s">
        <v>66</v>
      </c>
      <c r="C94" s="2">
        <v>33.5</v>
      </c>
      <c r="D94" s="4">
        <v>4700</v>
      </c>
      <c r="E94" s="3">
        <v>3865.75</v>
      </c>
      <c r="F94" s="3">
        <f t="shared" si="59"/>
        <v>140.29850746268656</v>
      </c>
      <c r="G94" s="3">
        <f t="shared" si="73"/>
        <v>4006.0485074626868</v>
      </c>
      <c r="H94" s="3">
        <f t="shared" si="60"/>
        <v>140.29850746268656</v>
      </c>
      <c r="I94" s="3">
        <f t="shared" si="74"/>
        <v>4146.3470149253735</v>
      </c>
      <c r="J94" s="3">
        <f t="shared" si="61"/>
        <v>140.29850746268656</v>
      </c>
      <c r="K94" s="3">
        <f t="shared" si="75"/>
        <v>4286.6455223880603</v>
      </c>
      <c r="L94" s="3">
        <f t="shared" si="62"/>
        <v>140.29850746268656</v>
      </c>
      <c r="M94" s="3">
        <f t="shared" si="76"/>
        <v>4426.944029850747</v>
      </c>
      <c r="N94" s="3">
        <f t="shared" si="63"/>
        <v>140.29850746268656</v>
      </c>
      <c r="O94" s="3">
        <f t="shared" si="77"/>
        <v>4567.2425373134338</v>
      </c>
      <c r="P94" s="3">
        <f t="shared" si="64"/>
        <v>132.75746268656621</v>
      </c>
      <c r="Q94" s="3">
        <f t="shared" si="78"/>
        <v>4700</v>
      </c>
      <c r="R94" s="3">
        <f t="shared" si="65"/>
        <v>0</v>
      </c>
      <c r="S94" s="3">
        <f t="shared" si="79"/>
        <v>4700</v>
      </c>
      <c r="T94" s="3">
        <f t="shared" si="66"/>
        <v>0</v>
      </c>
      <c r="U94" s="3">
        <f t="shared" si="80"/>
        <v>4700</v>
      </c>
      <c r="V94" s="3"/>
      <c r="W94" s="3">
        <f t="shared" si="67"/>
        <v>0</v>
      </c>
      <c r="X94" s="3">
        <f t="shared" si="81"/>
        <v>4700</v>
      </c>
      <c r="Y94" s="25"/>
      <c r="Z94" s="4">
        <f t="shared" si="68"/>
        <v>0</v>
      </c>
      <c r="AA94" s="4">
        <f t="shared" si="82"/>
        <v>4700</v>
      </c>
      <c r="AC94" s="4">
        <f t="shared" si="69"/>
        <v>0</v>
      </c>
      <c r="AD94" s="9">
        <f t="shared" si="83"/>
        <v>4700</v>
      </c>
      <c r="AF94" s="4">
        <f t="shared" si="70"/>
        <v>0</v>
      </c>
      <c r="AG94" s="9">
        <f t="shared" si="84"/>
        <v>4700</v>
      </c>
      <c r="AH94" s="9"/>
      <c r="AJ94" s="4">
        <f t="shared" si="71"/>
        <v>0</v>
      </c>
      <c r="AK94" s="9">
        <f t="shared" si="40"/>
        <v>4700</v>
      </c>
      <c r="AL94" s="49">
        <f t="shared" si="85"/>
        <v>0</v>
      </c>
      <c r="AN94" s="4">
        <f t="shared" si="72"/>
        <v>0</v>
      </c>
      <c r="AO94" s="9">
        <f t="shared" si="37"/>
        <v>4700</v>
      </c>
      <c r="AQ94" s="4">
        <v>0</v>
      </c>
      <c r="AR94" s="9">
        <f t="shared" si="41"/>
        <v>4700</v>
      </c>
      <c r="AT94" s="4">
        <v>0</v>
      </c>
      <c r="AU94" s="9">
        <f t="shared" si="42"/>
        <v>4700</v>
      </c>
      <c r="AW94" s="4">
        <v>0</v>
      </c>
      <c r="AX94" s="9">
        <f t="shared" si="57"/>
        <v>4700</v>
      </c>
      <c r="AZ94" s="4">
        <v>0</v>
      </c>
      <c r="BA94" s="9">
        <f t="shared" si="58"/>
        <v>4700</v>
      </c>
      <c r="BC94" s="5">
        <f t="shared" si="38"/>
        <v>0</v>
      </c>
      <c r="BD94" s="9">
        <f t="shared" si="39"/>
        <v>4700</v>
      </c>
      <c r="BE94" s="9"/>
      <c r="BF94" s="123" t="s">
        <v>293</v>
      </c>
      <c r="BG94" s="124" t="s">
        <v>293</v>
      </c>
    </row>
    <row r="95" spans="1:59" x14ac:dyDescent="0.2">
      <c r="A95" s="54">
        <v>26845</v>
      </c>
      <c r="B95" s="1" t="s">
        <v>67</v>
      </c>
      <c r="C95" s="2">
        <v>33.5</v>
      </c>
      <c r="D95" s="4">
        <v>9048</v>
      </c>
      <c r="E95" s="3">
        <v>7441.98</v>
      </c>
      <c r="F95" s="3">
        <f t="shared" si="59"/>
        <v>270.08955223880599</v>
      </c>
      <c r="G95" s="3">
        <f t="shared" si="73"/>
        <v>7712.069552238806</v>
      </c>
      <c r="H95" s="3">
        <f t="shared" si="60"/>
        <v>270.08955223880599</v>
      </c>
      <c r="I95" s="3">
        <f t="shared" si="74"/>
        <v>7982.1591044776123</v>
      </c>
      <c r="J95" s="3">
        <f t="shared" si="61"/>
        <v>270.08955223880599</v>
      </c>
      <c r="K95" s="3">
        <f t="shared" si="75"/>
        <v>8252.2486567164178</v>
      </c>
      <c r="L95" s="3">
        <f t="shared" si="62"/>
        <v>270.08955223880599</v>
      </c>
      <c r="M95" s="3">
        <f t="shared" si="76"/>
        <v>8522.3382089552233</v>
      </c>
      <c r="N95" s="3">
        <f t="shared" si="63"/>
        <v>270.08955223880599</v>
      </c>
      <c r="O95" s="3">
        <f t="shared" si="77"/>
        <v>8792.4277611940288</v>
      </c>
      <c r="P95" s="3">
        <f t="shared" si="64"/>
        <v>255.57223880597121</v>
      </c>
      <c r="Q95" s="3">
        <f t="shared" si="78"/>
        <v>9048</v>
      </c>
      <c r="R95" s="3">
        <f t="shared" si="65"/>
        <v>0</v>
      </c>
      <c r="S95" s="3">
        <f t="shared" si="79"/>
        <v>9048</v>
      </c>
      <c r="T95" s="3">
        <f t="shared" si="66"/>
        <v>0</v>
      </c>
      <c r="U95" s="3">
        <f t="shared" si="80"/>
        <v>9048</v>
      </c>
      <c r="V95" s="3"/>
      <c r="W95" s="3">
        <f t="shared" si="67"/>
        <v>0</v>
      </c>
      <c r="X95" s="3">
        <f t="shared" si="81"/>
        <v>9048</v>
      </c>
      <c r="Y95" s="25"/>
      <c r="Z95" s="4">
        <f t="shared" si="68"/>
        <v>0</v>
      </c>
      <c r="AA95" s="4">
        <f t="shared" si="82"/>
        <v>9048</v>
      </c>
      <c r="AC95" s="4">
        <f t="shared" si="69"/>
        <v>0</v>
      </c>
      <c r="AD95" s="9">
        <f t="shared" si="83"/>
        <v>9048</v>
      </c>
      <c r="AF95" s="4">
        <f t="shared" si="70"/>
        <v>0</v>
      </c>
      <c r="AG95" s="9">
        <f t="shared" si="84"/>
        <v>9048</v>
      </c>
      <c r="AH95" s="9"/>
      <c r="AJ95" s="4">
        <f t="shared" si="71"/>
        <v>0</v>
      </c>
      <c r="AK95" s="9">
        <f t="shared" si="40"/>
        <v>9048</v>
      </c>
      <c r="AL95" s="49">
        <f t="shared" si="85"/>
        <v>0</v>
      </c>
      <c r="AN95" s="4">
        <f t="shared" si="72"/>
        <v>0</v>
      </c>
      <c r="AO95" s="9">
        <f t="shared" si="37"/>
        <v>9048</v>
      </c>
      <c r="AQ95" s="4">
        <v>0</v>
      </c>
      <c r="AR95" s="9">
        <f t="shared" si="41"/>
        <v>9048</v>
      </c>
      <c r="AT95" s="4">
        <v>0</v>
      </c>
      <c r="AU95" s="9">
        <f t="shared" si="42"/>
        <v>9048</v>
      </c>
      <c r="AW95" s="4">
        <v>0</v>
      </c>
      <c r="AX95" s="9">
        <f t="shared" si="57"/>
        <v>9048</v>
      </c>
      <c r="AZ95" s="4">
        <v>0</v>
      </c>
      <c r="BA95" s="9">
        <f t="shared" si="58"/>
        <v>9048</v>
      </c>
      <c r="BC95" s="5">
        <f t="shared" si="38"/>
        <v>0</v>
      </c>
      <c r="BD95" s="9">
        <f t="shared" si="39"/>
        <v>9048</v>
      </c>
      <c r="BE95" s="9"/>
      <c r="BF95" s="123" t="s">
        <v>293</v>
      </c>
      <c r="BG95" s="124" t="s">
        <v>293</v>
      </c>
    </row>
    <row r="96" spans="1:59" x14ac:dyDescent="0.2">
      <c r="A96" s="54">
        <v>27210</v>
      </c>
      <c r="B96" s="1" t="s">
        <v>60</v>
      </c>
      <c r="C96" s="2">
        <v>33.5</v>
      </c>
      <c r="D96" s="4">
        <v>8714.83</v>
      </c>
      <c r="E96" s="3">
        <v>6862.95</v>
      </c>
      <c r="F96" s="3">
        <f t="shared" si="59"/>
        <v>260.14417910447759</v>
      </c>
      <c r="G96" s="3">
        <f t="shared" si="73"/>
        <v>7123.094179104477</v>
      </c>
      <c r="H96" s="3">
        <f t="shared" si="60"/>
        <v>260.14417910447759</v>
      </c>
      <c r="I96" s="3">
        <f t="shared" si="74"/>
        <v>7383.2383582089542</v>
      </c>
      <c r="J96" s="3">
        <f t="shared" si="61"/>
        <v>260.14417910447759</v>
      </c>
      <c r="K96" s="3">
        <f t="shared" si="75"/>
        <v>7643.3825373134314</v>
      </c>
      <c r="L96" s="3">
        <f t="shared" si="62"/>
        <v>260.14417910447759</v>
      </c>
      <c r="M96" s="3">
        <f t="shared" si="76"/>
        <v>7903.5267164179086</v>
      </c>
      <c r="N96" s="3">
        <f t="shared" si="63"/>
        <v>260.14417910447759</v>
      </c>
      <c r="O96" s="3">
        <f t="shared" si="77"/>
        <v>8163.6708955223858</v>
      </c>
      <c r="P96" s="3">
        <f t="shared" si="64"/>
        <v>260.14417910447759</v>
      </c>
      <c r="Q96" s="3">
        <f t="shared" si="78"/>
        <v>8423.8150746268639</v>
      </c>
      <c r="R96" s="3">
        <f t="shared" si="65"/>
        <v>260.14417910447759</v>
      </c>
      <c r="S96" s="3">
        <f t="shared" si="79"/>
        <v>8683.959253731342</v>
      </c>
      <c r="T96" s="3">
        <f t="shared" si="66"/>
        <v>30.870746268657967</v>
      </c>
      <c r="U96" s="3">
        <f t="shared" si="80"/>
        <v>8714.83</v>
      </c>
      <c r="V96" s="3"/>
      <c r="W96" s="3">
        <f t="shared" si="67"/>
        <v>0</v>
      </c>
      <c r="X96" s="3">
        <f t="shared" si="81"/>
        <v>8714.83</v>
      </c>
      <c r="Y96" s="25"/>
      <c r="Z96" s="4">
        <f t="shared" si="68"/>
        <v>0</v>
      </c>
      <c r="AA96" s="4">
        <f t="shared" si="82"/>
        <v>8714.83</v>
      </c>
      <c r="AC96" s="4">
        <f t="shared" si="69"/>
        <v>0</v>
      </c>
      <c r="AD96" s="9">
        <f t="shared" si="83"/>
        <v>8714.83</v>
      </c>
      <c r="AF96" s="4">
        <f t="shared" si="70"/>
        <v>0</v>
      </c>
      <c r="AG96" s="9">
        <f t="shared" si="84"/>
        <v>8714.83</v>
      </c>
      <c r="AH96" s="9"/>
      <c r="AJ96" s="4">
        <f t="shared" si="71"/>
        <v>0</v>
      </c>
      <c r="AK96" s="9">
        <f t="shared" si="40"/>
        <v>8714.83</v>
      </c>
      <c r="AL96" s="49">
        <f t="shared" si="85"/>
        <v>0</v>
      </c>
      <c r="AN96" s="4">
        <f t="shared" si="72"/>
        <v>0</v>
      </c>
      <c r="AO96" s="9">
        <f t="shared" si="37"/>
        <v>8714.83</v>
      </c>
      <c r="AQ96" s="4">
        <v>0</v>
      </c>
      <c r="AR96" s="9">
        <f t="shared" si="41"/>
        <v>8714.83</v>
      </c>
      <c r="AT96" s="4">
        <v>0</v>
      </c>
      <c r="AU96" s="9">
        <f t="shared" si="42"/>
        <v>8714.83</v>
      </c>
      <c r="AW96" s="4">
        <v>0</v>
      </c>
      <c r="AX96" s="9">
        <f t="shared" si="57"/>
        <v>8714.83</v>
      </c>
      <c r="AZ96" s="4">
        <v>0</v>
      </c>
      <c r="BA96" s="9">
        <f t="shared" si="58"/>
        <v>8714.83</v>
      </c>
      <c r="BC96" s="5">
        <f t="shared" si="38"/>
        <v>0</v>
      </c>
      <c r="BD96" s="9">
        <f t="shared" si="39"/>
        <v>8714.83</v>
      </c>
      <c r="BE96" s="9"/>
      <c r="BF96" s="123" t="s">
        <v>293</v>
      </c>
      <c r="BG96" s="124" t="s">
        <v>293</v>
      </c>
    </row>
    <row r="97" spans="1:59" x14ac:dyDescent="0.2">
      <c r="A97" s="54">
        <v>27210</v>
      </c>
      <c r="B97" s="1" t="s">
        <v>37</v>
      </c>
      <c r="C97" s="2">
        <v>33.5</v>
      </c>
      <c r="D97" s="4">
        <v>1191.19</v>
      </c>
      <c r="E97" s="3">
        <v>938.03</v>
      </c>
      <c r="F97" s="3">
        <f t="shared" si="59"/>
        <v>35.557910447761195</v>
      </c>
      <c r="G97" s="3">
        <f t="shared" si="73"/>
        <v>973.58791044776115</v>
      </c>
      <c r="H97" s="3">
        <f t="shared" si="60"/>
        <v>35.557910447761195</v>
      </c>
      <c r="I97" s="3">
        <f t="shared" si="74"/>
        <v>1009.1458208955223</v>
      </c>
      <c r="J97" s="3">
        <f t="shared" si="61"/>
        <v>35.557910447761195</v>
      </c>
      <c r="K97" s="3">
        <f t="shared" si="75"/>
        <v>1044.7037313432836</v>
      </c>
      <c r="L97" s="3">
        <f t="shared" si="62"/>
        <v>35.557910447761195</v>
      </c>
      <c r="M97" s="3">
        <f t="shared" si="76"/>
        <v>1080.2616417910449</v>
      </c>
      <c r="N97" s="3">
        <f t="shared" si="63"/>
        <v>35.557910447761195</v>
      </c>
      <c r="O97" s="3">
        <f t="shared" si="77"/>
        <v>1115.8195522388062</v>
      </c>
      <c r="P97" s="3">
        <f t="shared" si="64"/>
        <v>35.557910447761195</v>
      </c>
      <c r="Q97" s="3">
        <f t="shared" si="78"/>
        <v>1151.3774626865675</v>
      </c>
      <c r="R97" s="3">
        <f t="shared" si="65"/>
        <v>35.557910447761195</v>
      </c>
      <c r="S97" s="3">
        <f t="shared" si="79"/>
        <v>1186.9353731343288</v>
      </c>
      <c r="T97" s="3">
        <f t="shared" si="66"/>
        <v>4.2546268656712982</v>
      </c>
      <c r="U97" s="3">
        <f t="shared" si="80"/>
        <v>1191.19</v>
      </c>
      <c r="V97" s="3"/>
      <c r="W97" s="3">
        <f t="shared" si="67"/>
        <v>0</v>
      </c>
      <c r="X97" s="3">
        <f t="shared" si="81"/>
        <v>1191.19</v>
      </c>
      <c r="Y97" s="25"/>
      <c r="Z97" s="4">
        <f t="shared" si="68"/>
        <v>0</v>
      </c>
      <c r="AA97" s="4">
        <f t="shared" si="82"/>
        <v>1191.19</v>
      </c>
      <c r="AC97" s="4">
        <f t="shared" si="69"/>
        <v>0</v>
      </c>
      <c r="AD97" s="9">
        <f t="shared" si="83"/>
        <v>1191.19</v>
      </c>
      <c r="AF97" s="4">
        <f t="shared" si="70"/>
        <v>0</v>
      </c>
      <c r="AG97" s="9">
        <f t="shared" si="84"/>
        <v>1191.19</v>
      </c>
      <c r="AH97" s="9"/>
      <c r="AJ97" s="4">
        <f t="shared" si="71"/>
        <v>0</v>
      </c>
      <c r="AK97" s="9">
        <f t="shared" si="40"/>
        <v>1191.19</v>
      </c>
      <c r="AL97" s="49">
        <f t="shared" si="85"/>
        <v>0</v>
      </c>
      <c r="AN97" s="4">
        <f t="shared" si="72"/>
        <v>0</v>
      </c>
      <c r="AO97" s="9">
        <f t="shared" si="37"/>
        <v>1191.19</v>
      </c>
      <c r="AQ97" s="4">
        <v>0</v>
      </c>
      <c r="AR97" s="9">
        <f t="shared" si="41"/>
        <v>1191.19</v>
      </c>
      <c r="AT97" s="4">
        <v>0</v>
      </c>
      <c r="AU97" s="9">
        <f t="shared" si="42"/>
        <v>1191.19</v>
      </c>
      <c r="AW97" s="4">
        <v>0</v>
      </c>
      <c r="AX97" s="9">
        <f t="shared" si="57"/>
        <v>1191.19</v>
      </c>
      <c r="AZ97" s="4">
        <v>0</v>
      </c>
      <c r="BA97" s="9">
        <f t="shared" si="58"/>
        <v>1191.19</v>
      </c>
      <c r="BC97" s="5">
        <f t="shared" si="38"/>
        <v>0</v>
      </c>
      <c r="BD97" s="9">
        <f t="shared" si="39"/>
        <v>1191.19</v>
      </c>
      <c r="BE97" s="9"/>
      <c r="BF97" s="123" t="s">
        <v>293</v>
      </c>
      <c r="BG97" s="124" t="s">
        <v>293</v>
      </c>
    </row>
    <row r="98" spans="1:59" x14ac:dyDescent="0.2">
      <c r="A98" s="54">
        <v>27210</v>
      </c>
      <c r="B98" s="1" t="s">
        <v>68</v>
      </c>
      <c r="C98" s="2">
        <v>33.5</v>
      </c>
      <c r="D98" s="4">
        <v>9311</v>
      </c>
      <c r="E98" s="3">
        <v>7330.52</v>
      </c>
      <c r="F98" s="3">
        <f t="shared" si="59"/>
        <v>277.94029850746267</v>
      </c>
      <c r="G98" s="3">
        <f t="shared" si="73"/>
        <v>7608.4602985074634</v>
      </c>
      <c r="H98" s="3">
        <f t="shared" si="60"/>
        <v>277.94029850746267</v>
      </c>
      <c r="I98" s="3">
        <f t="shared" si="74"/>
        <v>7886.4005970149265</v>
      </c>
      <c r="J98" s="3">
        <f t="shared" si="61"/>
        <v>277.94029850746267</v>
      </c>
      <c r="K98" s="3">
        <f t="shared" si="75"/>
        <v>8164.3408955223895</v>
      </c>
      <c r="L98" s="3">
        <f t="shared" si="62"/>
        <v>277.94029850746267</v>
      </c>
      <c r="M98" s="3">
        <f t="shared" si="76"/>
        <v>8442.2811940298525</v>
      </c>
      <c r="N98" s="3">
        <f t="shared" si="63"/>
        <v>277.94029850746267</v>
      </c>
      <c r="O98" s="3">
        <f t="shared" si="77"/>
        <v>8720.2214925373155</v>
      </c>
      <c r="P98" s="3">
        <f t="shared" si="64"/>
        <v>277.94029850746267</v>
      </c>
      <c r="Q98" s="3">
        <f t="shared" si="78"/>
        <v>8998.1617910447785</v>
      </c>
      <c r="R98" s="3">
        <f t="shared" si="65"/>
        <v>277.94029850746267</v>
      </c>
      <c r="S98" s="3">
        <f t="shared" si="79"/>
        <v>9276.1020895522415</v>
      </c>
      <c r="T98" s="3">
        <f t="shared" si="66"/>
        <v>34.897910447758477</v>
      </c>
      <c r="U98" s="3">
        <f t="shared" si="80"/>
        <v>9311</v>
      </c>
      <c r="V98" s="3"/>
      <c r="W98" s="3">
        <f t="shared" si="67"/>
        <v>0</v>
      </c>
      <c r="X98" s="3">
        <f t="shared" si="81"/>
        <v>9311</v>
      </c>
      <c r="Y98" s="25"/>
      <c r="Z98" s="4">
        <f t="shared" si="68"/>
        <v>0</v>
      </c>
      <c r="AA98" s="4">
        <f t="shared" si="82"/>
        <v>9311</v>
      </c>
      <c r="AC98" s="4">
        <f t="shared" si="69"/>
        <v>0</v>
      </c>
      <c r="AD98" s="9">
        <f t="shared" si="83"/>
        <v>9311</v>
      </c>
      <c r="AF98" s="4">
        <f t="shared" si="70"/>
        <v>0</v>
      </c>
      <c r="AG98" s="9">
        <f t="shared" si="84"/>
        <v>9311</v>
      </c>
      <c r="AH98" s="9"/>
      <c r="AJ98" s="4">
        <f t="shared" si="71"/>
        <v>0</v>
      </c>
      <c r="AK98" s="9">
        <f t="shared" si="40"/>
        <v>9311</v>
      </c>
      <c r="AL98" s="49">
        <f t="shared" si="85"/>
        <v>0</v>
      </c>
      <c r="AN98" s="4">
        <f t="shared" si="72"/>
        <v>0</v>
      </c>
      <c r="AO98" s="9">
        <f t="shared" si="37"/>
        <v>9311</v>
      </c>
      <c r="AQ98" s="4">
        <v>0</v>
      </c>
      <c r="AR98" s="9">
        <f t="shared" si="41"/>
        <v>9311</v>
      </c>
      <c r="AT98" s="4">
        <v>0</v>
      </c>
      <c r="AU98" s="9">
        <f t="shared" si="42"/>
        <v>9311</v>
      </c>
      <c r="AW98" s="4">
        <v>0</v>
      </c>
      <c r="AX98" s="9">
        <f t="shared" si="57"/>
        <v>9311</v>
      </c>
      <c r="AZ98" s="4">
        <v>0</v>
      </c>
      <c r="BA98" s="9">
        <f t="shared" si="58"/>
        <v>9311</v>
      </c>
      <c r="BC98" s="5">
        <f t="shared" si="38"/>
        <v>0</v>
      </c>
      <c r="BD98" s="9">
        <f t="shared" si="39"/>
        <v>9311</v>
      </c>
      <c r="BE98" s="9"/>
      <c r="BF98" s="123" t="s">
        <v>293</v>
      </c>
      <c r="BG98" s="124" t="s">
        <v>293</v>
      </c>
    </row>
    <row r="99" spans="1:59" x14ac:dyDescent="0.2">
      <c r="A99" s="54">
        <v>27575</v>
      </c>
      <c r="B99" s="1" t="s">
        <v>60</v>
      </c>
      <c r="C99" s="2">
        <v>33.5</v>
      </c>
      <c r="D99" s="4">
        <v>8134.53</v>
      </c>
      <c r="E99" s="3">
        <v>6121.23</v>
      </c>
      <c r="F99" s="3">
        <f t="shared" si="59"/>
        <v>242.82179104477612</v>
      </c>
      <c r="G99" s="3">
        <f t="shared" si="73"/>
        <v>6364.0517910447761</v>
      </c>
      <c r="H99" s="3">
        <f t="shared" si="60"/>
        <v>242.82179104477612</v>
      </c>
      <c r="I99" s="3">
        <f t="shared" si="74"/>
        <v>6606.8735820895527</v>
      </c>
      <c r="J99" s="3">
        <f t="shared" si="61"/>
        <v>242.82179104477612</v>
      </c>
      <c r="K99" s="3">
        <f t="shared" si="75"/>
        <v>6849.6953731343292</v>
      </c>
      <c r="L99" s="3">
        <f t="shared" si="62"/>
        <v>242.82179104477612</v>
      </c>
      <c r="M99" s="3">
        <f t="shared" si="76"/>
        <v>7092.5171641791057</v>
      </c>
      <c r="N99" s="3">
        <f t="shared" si="63"/>
        <v>242.82179104477612</v>
      </c>
      <c r="O99" s="3">
        <f t="shared" si="77"/>
        <v>7335.3389552238823</v>
      </c>
      <c r="P99" s="3">
        <f t="shared" si="64"/>
        <v>242.82179104477612</v>
      </c>
      <c r="Q99" s="3">
        <f t="shared" si="78"/>
        <v>7578.1607462686588</v>
      </c>
      <c r="R99" s="3">
        <f t="shared" si="65"/>
        <v>242.82179104477612</v>
      </c>
      <c r="S99" s="3">
        <f t="shared" si="79"/>
        <v>7820.9825373134354</v>
      </c>
      <c r="T99" s="3">
        <f t="shared" si="66"/>
        <v>242.82179104477612</v>
      </c>
      <c r="U99" s="3">
        <f t="shared" si="80"/>
        <v>8063.8043283582119</v>
      </c>
      <c r="V99" s="3"/>
      <c r="W99" s="3">
        <f t="shared" si="67"/>
        <v>70.725671641787812</v>
      </c>
      <c r="X99" s="3">
        <f t="shared" si="81"/>
        <v>8134.53</v>
      </c>
      <c r="Y99" s="25"/>
      <c r="Z99" s="4">
        <f t="shared" si="68"/>
        <v>0</v>
      </c>
      <c r="AA99" s="4">
        <f t="shared" si="82"/>
        <v>8134.53</v>
      </c>
      <c r="AC99" s="4">
        <f t="shared" si="69"/>
        <v>0</v>
      </c>
      <c r="AD99" s="9">
        <f t="shared" si="83"/>
        <v>8134.53</v>
      </c>
      <c r="AF99" s="4">
        <f t="shared" si="70"/>
        <v>0</v>
      </c>
      <c r="AG99" s="9">
        <f t="shared" si="84"/>
        <v>8134.53</v>
      </c>
      <c r="AH99" s="9"/>
      <c r="AJ99" s="4">
        <f t="shared" si="71"/>
        <v>0</v>
      </c>
      <c r="AK99" s="9">
        <f t="shared" si="40"/>
        <v>8134.53</v>
      </c>
      <c r="AL99" s="49">
        <f t="shared" si="85"/>
        <v>0</v>
      </c>
      <c r="AN99" s="4">
        <f t="shared" si="72"/>
        <v>0</v>
      </c>
      <c r="AO99" s="9">
        <f t="shared" si="37"/>
        <v>8134.53</v>
      </c>
      <c r="AQ99" s="4">
        <v>0</v>
      </c>
      <c r="AR99" s="9">
        <f t="shared" si="41"/>
        <v>8134.53</v>
      </c>
      <c r="AT99" s="4">
        <v>0</v>
      </c>
      <c r="AU99" s="9">
        <f t="shared" si="42"/>
        <v>8134.53</v>
      </c>
      <c r="AW99" s="4">
        <v>0</v>
      </c>
      <c r="AX99" s="9">
        <f t="shared" si="57"/>
        <v>8134.53</v>
      </c>
      <c r="AZ99" s="4">
        <v>0</v>
      </c>
      <c r="BA99" s="9">
        <f t="shared" si="58"/>
        <v>8134.53</v>
      </c>
      <c r="BC99" s="5">
        <f t="shared" si="38"/>
        <v>0</v>
      </c>
      <c r="BD99" s="9">
        <f t="shared" si="39"/>
        <v>8134.53</v>
      </c>
      <c r="BE99" s="9"/>
      <c r="BF99" s="123" t="s">
        <v>293</v>
      </c>
      <c r="BG99" s="124" t="s">
        <v>293</v>
      </c>
    </row>
    <row r="100" spans="1:59" x14ac:dyDescent="0.2">
      <c r="A100" s="54">
        <v>27575</v>
      </c>
      <c r="B100" s="1" t="s">
        <v>37</v>
      </c>
      <c r="C100" s="2">
        <v>33.5</v>
      </c>
      <c r="D100" s="4">
        <v>3888.97</v>
      </c>
      <c r="E100" s="3">
        <v>2926.37</v>
      </c>
      <c r="F100" s="3">
        <f t="shared" si="59"/>
        <v>116.0886567164179</v>
      </c>
      <c r="G100" s="3">
        <f t="shared" si="73"/>
        <v>3042.4586567164179</v>
      </c>
      <c r="H100" s="3">
        <f t="shared" si="60"/>
        <v>116.0886567164179</v>
      </c>
      <c r="I100" s="3">
        <f t="shared" si="74"/>
        <v>3158.5473134328358</v>
      </c>
      <c r="J100" s="3">
        <f t="shared" si="61"/>
        <v>116.0886567164179</v>
      </c>
      <c r="K100" s="3">
        <f t="shared" si="75"/>
        <v>3274.6359701492538</v>
      </c>
      <c r="L100" s="3">
        <f t="shared" si="62"/>
        <v>116.0886567164179</v>
      </c>
      <c r="M100" s="3">
        <f t="shared" si="76"/>
        <v>3390.7246268656718</v>
      </c>
      <c r="N100" s="3">
        <f t="shared" si="63"/>
        <v>116.0886567164179</v>
      </c>
      <c r="O100" s="3">
        <f t="shared" si="77"/>
        <v>3506.8132835820898</v>
      </c>
      <c r="P100" s="3">
        <f t="shared" si="64"/>
        <v>116.0886567164179</v>
      </c>
      <c r="Q100" s="3">
        <f t="shared" si="78"/>
        <v>3622.9019402985077</v>
      </c>
      <c r="R100" s="3">
        <f t="shared" si="65"/>
        <v>116.0886567164179</v>
      </c>
      <c r="S100" s="3">
        <f t="shared" si="79"/>
        <v>3738.9905970149257</v>
      </c>
      <c r="T100" s="3">
        <f t="shared" si="66"/>
        <v>116.0886567164179</v>
      </c>
      <c r="U100" s="3">
        <f t="shared" si="80"/>
        <v>3855.0792537313437</v>
      </c>
      <c r="V100" s="3"/>
      <c r="W100" s="3">
        <f t="shared" si="67"/>
        <v>33.89074626865613</v>
      </c>
      <c r="X100" s="3">
        <f t="shared" si="81"/>
        <v>3888.97</v>
      </c>
      <c r="Y100" s="25"/>
      <c r="Z100" s="4">
        <f t="shared" si="68"/>
        <v>0</v>
      </c>
      <c r="AA100" s="4">
        <f t="shared" si="82"/>
        <v>3888.97</v>
      </c>
      <c r="AC100" s="4">
        <f t="shared" si="69"/>
        <v>0</v>
      </c>
      <c r="AD100" s="9">
        <f t="shared" si="83"/>
        <v>3888.97</v>
      </c>
      <c r="AF100" s="4">
        <f t="shared" si="70"/>
        <v>0</v>
      </c>
      <c r="AG100" s="9">
        <f t="shared" si="84"/>
        <v>3888.97</v>
      </c>
      <c r="AH100" s="9"/>
      <c r="AJ100" s="4">
        <f t="shared" si="71"/>
        <v>0</v>
      </c>
      <c r="AK100" s="9">
        <f t="shared" si="40"/>
        <v>3888.97</v>
      </c>
      <c r="AL100" s="49">
        <f t="shared" si="85"/>
        <v>0</v>
      </c>
      <c r="AN100" s="4">
        <f t="shared" si="72"/>
        <v>0</v>
      </c>
      <c r="AO100" s="9">
        <f t="shared" si="37"/>
        <v>3888.97</v>
      </c>
      <c r="AQ100" s="4">
        <v>0</v>
      </c>
      <c r="AR100" s="9">
        <f t="shared" si="41"/>
        <v>3888.97</v>
      </c>
      <c r="AT100" s="4">
        <v>0</v>
      </c>
      <c r="AU100" s="9">
        <f t="shared" si="42"/>
        <v>3888.97</v>
      </c>
      <c r="AW100" s="4">
        <v>0</v>
      </c>
      <c r="AX100" s="9">
        <f t="shared" si="57"/>
        <v>3888.97</v>
      </c>
      <c r="AZ100" s="4">
        <v>0</v>
      </c>
      <c r="BA100" s="9">
        <f t="shared" si="58"/>
        <v>3888.97</v>
      </c>
      <c r="BC100" s="5">
        <f t="shared" si="38"/>
        <v>0</v>
      </c>
      <c r="BD100" s="9">
        <f t="shared" si="39"/>
        <v>3888.97</v>
      </c>
      <c r="BE100" s="9"/>
      <c r="BF100" s="123" t="s">
        <v>293</v>
      </c>
      <c r="BG100" s="124" t="s">
        <v>293</v>
      </c>
    </row>
    <row r="101" spans="1:59" x14ac:dyDescent="0.2">
      <c r="A101" s="54">
        <v>27575</v>
      </c>
      <c r="B101" s="1" t="s">
        <v>69</v>
      </c>
      <c r="C101" s="2">
        <v>10</v>
      </c>
      <c r="D101" s="4">
        <v>620</v>
      </c>
      <c r="E101" s="3">
        <v>620</v>
      </c>
      <c r="F101" s="3">
        <f t="shared" si="59"/>
        <v>0</v>
      </c>
      <c r="G101" s="3">
        <f t="shared" si="73"/>
        <v>620</v>
      </c>
      <c r="H101" s="3">
        <f t="shared" si="60"/>
        <v>0</v>
      </c>
      <c r="I101" s="3">
        <f t="shared" si="74"/>
        <v>620</v>
      </c>
      <c r="J101" s="3">
        <f t="shared" si="61"/>
        <v>0</v>
      </c>
      <c r="K101" s="3">
        <f t="shared" si="75"/>
        <v>620</v>
      </c>
      <c r="L101" s="3">
        <f t="shared" si="62"/>
        <v>0</v>
      </c>
      <c r="M101" s="3">
        <f t="shared" si="76"/>
        <v>620</v>
      </c>
      <c r="N101" s="3">
        <f t="shared" si="63"/>
        <v>0</v>
      </c>
      <c r="O101" s="3">
        <f t="shared" si="77"/>
        <v>620</v>
      </c>
      <c r="P101" s="3">
        <f t="shared" si="64"/>
        <v>0</v>
      </c>
      <c r="Q101" s="3">
        <f t="shared" si="78"/>
        <v>620</v>
      </c>
      <c r="R101" s="3">
        <f t="shared" si="65"/>
        <v>0</v>
      </c>
      <c r="S101" s="3">
        <f t="shared" si="79"/>
        <v>620</v>
      </c>
      <c r="T101" s="3">
        <f t="shared" si="66"/>
        <v>0</v>
      </c>
      <c r="U101" s="3">
        <f t="shared" si="80"/>
        <v>620</v>
      </c>
      <c r="V101" s="3"/>
      <c r="W101" s="3">
        <f t="shared" si="67"/>
        <v>0</v>
      </c>
      <c r="X101" s="3">
        <f t="shared" si="81"/>
        <v>620</v>
      </c>
      <c r="Y101" s="25"/>
      <c r="Z101" s="4">
        <f t="shared" si="68"/>
        <v>0</v>
      </c>
      <c r="AA101" s="4">
        <f t="shared" si="82"/>
        <v>620</v>
      </c>
      <c r="AC101" s="4">
        <f t="shared" si="69"/>
        <v>0</v>
      </c>
      <c r="AD101" s="9">
        <f t="shared" si="83"/>
        <v>620</v>
      </c>
      <c r="AF101" s="4">
        <f t="shared" si="70"/>
        <v>0</v>
      </c>
      <c r="AG101" s="9">
        <f t="shared" si="84"/>
        <v>620</v>
      </c>
      <c r="AH101" s="9"/>
      <c r="AJ101" s="4">
        <f t="shared" si="71"/>
        <v>0</v>
      </c>
      <c r="AK101" s="9">
        <f t="shared" si="40"/>
        <v>620</v>
      </c>
      <c r="AL101" s="49">
        <f t="shared" si="85"/>
        <v>0</v>
      </c>
      <c r="AN101" s="4">
        <f t="shared" si="72"/>
        <v>0</v>
      </c>
      <c r="AO101" s="9">
        <f t="shared" si="37"/>
        <v>620</v>
      </c>
      <c r="AQ101" s="4">
        <v>0</v>
      </c>
      <c r="AR101" s="9">
        <f t="shared" si="41"/>
        <v>620</v>
      </c>
      <c r="AT101" s="4">
        <v>0</v>
      </c>
      <c r="AU101" s="9">
        <f t="shared" si="42"/>
        <v>620</v>
      </c>
      <c r="AW101" s="4">
        <v>0</v>
      </c>
      <c r="AX101" s="9">
        <f t="shared" si="57"/>
        <v>620</v>
      </c>
      <c r="AZ101" s="4">
        <v>0</v>
      </c>
      <c r="BA101" s="9">
        <f t="shared" si="58"/>
        <v>620</v>
      </c>
      <c r="BC101" s="5">
        <f t="shared" si="38"/>
        <v>0</v>
      </c>
      <c r="BD101" s="9">
        <f t="shared" si="39"/>
        <v>620</v>
      </c>
      <c r="BE101" s="9"/>
      <c r="BF101" s="123" t="s">
        <v>293</v>
      </c>
      <c r="BG101" s="124" t="s">
        <v>293</v>
      </c>
    </row>
    <row r="102" spans="1:59" x14ac:dyDescent="0.2">
      <c r="A102" s="54">
        <v>27575</v>
      </c>
      <c r="B102" s="1" t="s">
        <v>70</v>
      </c>
      <c r="C102" s="2">
        <v>33.5</v>
      </c>
      <c r="D102" s="4">
        <v>1732</v>
      </c>
      <c r="E102" s="3">
        <v>1303.33</v>
      </c>
      <c r="F102" s="3">
        <f t="shared" si="59"/>
        <v>51.701492537313435</v>
      </c>
      <c r="G102" s="3">
        <f t="shared" si="73"/>
        <v>1355.0314925373134</v>
      </c>
      <c r="H102" s="3">
        <f t="shared" si="60"/>
        <v>51.701492537313435</v>
      </c>
      <c r="I102" s="3">
        <f t="shared" si="74"/>
        <v>1406.7329850746269</v>
      </c>
      <c r="J102" s="3">
        <f t="shared" si="61"/>
        <v>51.701492537313435</v>
      </c>
      <c r="K102" s="3">
        <f t="shared" si="75"/>
        <v>1458.4344776119403</v>
      </c>
      <c r="L102" s="3">
        <f t="shared" si="62"/>
        <v>51.701492537313435</v>
      </c>
      <c r="M102" s="3">
        <f t="shared" si="76"/>
        <v>1510.1359701492538</v>
      </c>
      <c r="N102" s="3">
        <f t="shared" si="63"/>
        <v>51.701492537313435</v>
      </c>
      <c r="O102" s="3">
        <f t="shared" si="77"/>
        <v>1561.8374626865673</v>
      </c>
      <c r="P102" s="3">
        <f t="shared" si="64"/>
        <v>51.701492537313435</v>
      </c>
      <c r="Q102" s="3">
        <f t="shared" si="78"/>
        <v>1613.5389552238807</v>
      </c>
      <c r="R102" s="3">
        <f t="shared" si="65"/>
        <v>51.701492537313435</v>
      </c>
      <c r="S102" s="3">
        <f t="shared" si="79"/>
        <v>1665.2404477611942</v>
      </c>
      <c r="T102" s="3">
        <f t="shared" si="66"/>
        <v>51.701492537313435</v>
      </c>
      <c r="U102" s="3">
        <f t="shared" si="80"/>
        <v>1716.9419402985077</v>
      </c>
      <c r="V102" s="3"/>
      <c r="W102" s="3">
        <f t="shared" si="67"/>
        <v>15.058059701492311</v>
      </c>
      <c r="X102" s="3">
        <f t="shared" si="81"/>
        <v>1732</v>
      </c>
      <c r="Y102" s="25"/>
      <c r="Z102" s="4">
        <f t="shared" si="68"/>
        <v>0</v>
      </c>
      <c r="AA102" s="4">
        <f t="shared" si="82"/>
        <v>1732</v>
      </c>
      <c r="AC102" s="4">
        <f t="shared" si="69"/>
        <v>0</v>
      </c>
      <c r="AD102" s="9">
        <f t="shared" si="83"/>
        <v>1732</v>
      </c>
      <c r="AF102" s="4">
        <f t="shared" si="70"/>
        <v>0</v>
      </c>
      <c r="AG102" s="9">
        <f t="shared" si="84"/>
        <v>1732</v>
      </c>
      <c r="AH102" s="9"/>
      <c r="AJ102" s="4">
        <f t="shared" si="71"/>
        <v>0</v>
      </c>
      <c r="AK102" s="9">
        <f t="shared" si="40"/>
        <v>1732</v>
      </c>
      <c r="AL102" s="49">
        <f t="shared" si="85"/>
        <v>0</v>
      </c>
      <c r="AN102" s="4">
        <f t="shared" si="72"/>
        <v>0</v>
      </c>
      <c r="AO102" s="9">
        <f t="shared" si="37"/>
        <v>1732</v>
      </c>
      <c r="AQ102" s="4">
        <v>0</v>
      </c>
      <c r="AR102" s="9">
        <f t="shared" si="41"/>
        <v>1732</v>
      </c>
      <c r="AT102" s="4">
        <v>0</v>
      </c>
      <c r="AU102" s="9">
        <f t="shared" si="42"/>
        <v>1732</v>
      </c>
      <c r="AW102" s="4">
        <v>0</v>
      </c>
      <c r="AX102" s="9">
        <f t="shared" si="57"/>
        <v>1732</v>
      </c>
      <c r="AZ102" s="4">
        <v>0</v>
      </c>
      <c r="BA102" s="9">
        <f t="shared" si="58"/>
        <v>1732</v>
      </c>
      <c r="BC102" s="5">
        <f t="shared" si="38"/>
        <v>0</v>
      </c>
      <c r="BD102" s="9">
        <f t="shared" si="39"/>
        <v>1732</v>
      </c>
      <c r="BE102" s="9"/>
      <c r="BF102" s="123" t="s">
        <v>293</v>
      </c>
      <c r="BG102" s="124" t="s">
        <v>293</v>
      </c>
    </row>
    <row r="103" spans="1:59" x14ac:dyDescent="0.2">
      <c r="A103" s="54">
        <v>27575</v>
      </c>
      <c r="B103" s="1" t="s">
        <v>71</v>
      </c>
      <c r="C103" s="2">
        <v>33.5</v>
      </c>
      <c r="D103" s="4">
        <v>845.22</v>
      </c>
      <c r="E103" s="3">
        <v>642.85</v>
      </c>
      <c r="F103" s="3">
        <f t="shared" si="59"/>
        <v>25.230447761194032</v>
      </c>
      <c r="G103" s="3">
        <f t="shared" si="73"/>
        <v>668.08044776119402</v>
      </c>
      <c r="H103" s="3">
        <f t="shared" si="60"/>
        <v>25.230447761194032</v>
      </c>
      <c r="I103" s="3">
        <f t="shared" si="74"/>
        <v>693.31089552238802</v>
      </c>
      <c r="J103" s="3">
        <f t="shared" si="61"/>
        <v>25.230447761194032</v>
      </c>
      <c r="K103" s="3">
        <f t="shared" si="75"/>
        <v>718.54134328358202</v>
      </c>
      <c r="L103" s="3">
        <f t="shared" si="62"/>
        <v>25.230447761194032</v>
      </c>
      <c r="M103" s="3">
        <f t="shared" si="76"/>
        <v>743.77179104477602</v>
      </c>
      <c r="N103" s="3">
        <f t="shared" si="63"/>
        <v>25.230447761194032</v>
      </c>
      <c r="O103" s="3">
        <f t="shared" si="77"/>
        <v>769.00223880597002</v>
      </c>
      <c r="P103" s="3">
        <f t="shared" si="64"/>
        <v>25.230447761194032</v>
      </c>
      <c r="Q103" s="3">
        <f t="shared" si="78"/>
        <v>794.23268656716402</v>
      </c>
      <c r="R103" s="3">
        <f t="shared" si="65"/>
        <v>25.230447761194032</v>
      </c>
      <c r="S103" s="3">
        <f t="shared" si="79"/>
        <v>819.46313432835802</v>
      </c>
      <c r="T103" s="3">
        <f t="shared" si="66"/>
        <v>25.230447761194032</v>
      </c>
      <c r="U103" s="3">
        <f t="shared" si="80"/>
        <v>844.69358208955202</v>
      </c>
      <c r="V103" s="3"/>
      <c r="W103" s="3">
        <f t="shared" si="67"/>
        <v>0.52641791044800357</v>
      </c>
      <c r="X103" s="3">
        <f t="shared" si="81"/>
        <v>845.22</v>
      </c>
      <c r="Y103" s="25"/>
      <c r="Z103" s="4">
        <f t="shared" si="68"/>
        <v>0</v>
      </c>
      <c r="AA103" s="4">
        <f t="shared" si="82"/>
        <v>845.22</v>
      </c>
      <c r="AC103" s="4">
        <f t="shared" si="69"/>
        <v>0</v>
      </c>
      <c r="AD103" s="9">
        <f t="shared" si="83"/>
        <v>845.22</v>
      </c>
      <c r="AF103" s="4">
        <f t="shared" si="70"/>
        <v>0</v>
      </c>
      <c r="AG103" s="9">
        <f t="shared" si="84"/>
        <v>845.22</v>
      </c>
      <c r="AH103" s="9"/>
      <c r="AJ103" s="4">
        <f t="shared" si="71"/>
        <v>0</v>
      </c>
      <c r="AK103" s="9">
        <f t="shared" si="40"/>
        <v>845.22</v>
      </c>
      <c r="AL103" s="49">
        <f t="shared" si="85"/>
        <v>0</v>
      </c>
      <c r="AN103" s="4">
        <f t="shared" si="72"/>
        <v>0</v>
      </c>
      <c r="AO103" s="9">
        <f t="shared" si="37"/>
        <v>845.22</v>
      </c>
      <c r="AQ103" s="4">
        <v>0</v>
      </c>
      <c r="AR103" s="9">
        <f t="shared" si="41"/>
        <v>845.22</v>
      </c>
      <c r="AT103" s="4">
        <v>0</v>
      </c>
      <c r="AU103" s="9">
        <f t="shared" si="42"/>
        <v>845.22</v>
      </c>
      <c r="AW103" s="4">
        <v>0</v>
      </c>
      <c r="AX103" s="9">
        <f t="shared" si="57"/>
        <v>845.22</v>
      </c>
      <c r="AZ103" s="4">
        <v>0</v>
      </c>
      <c r="BA103" s="9">
        <f t="shared" si="58"/>
        <v>845.22</v>
      </c>
      <c r="BC103" s="5">
        <f t="shared" si="38"/>
        <v>0</v>
      </c>
      <c r="BD103" s="9">
        <f t="shared" si="39"/>
        <v>845.22</v>
      </c>
      <c r="BE103" s="9"/>
      <c r="BF103" s="123" t="s">
        <v>293</v>
      </c>
      <c r="BG103" s="124" t="s">
        <v>293</v>
      </c>
    </row>
    <row r="104" spans="1:59" x14ac:dyDescent="0.2">
      <c r="A104" s="54">
        <v>27941</v>
      </c>
      <c r="B104" s="1" t="s">
        <v>60</v>
      </c>
      <c r="C104" s="2">
        <v>33.5</v>
      </c>
      <c r="D104" s="4">
        <v>33604.379999999997</v>
      </c>
      <c r="E104" s="3">
        <v>24100.58</v>
      </c>
      <c r="F104" s="3">
        <f t="shared" si="59"/>
        <v>1003.1158208955223</v>
      </c>
      <c r="G104" s="3">
        <f t="shared" si="73"/>
        <v>25103.695820895526</v>
      </c>
      <c r="H104" s="3">
        <f t="shared" si="60"/>
        <v>1003.1158208955223</v>
      </c>
      <c r="I104" s="3">
        <f t="shared" si="74"/>
        <v>26106.81164179105</v>
      </c>
      <c r="J104" s="3">
        <f t="shared" si="61"/>
        <v>1003.1158208955223</v>
      </c>
      <c r="K104" s="3">
        <f t="shared" si="75"/>
        <v>27109.927462686574</v>
      </c>
      <c r="L104" s="3">
        <f t="shared" si="62"/>
        <v>1003.1158208955223</v>
      </c>
      <c r="M104" s="3">
        <f t="shared" si="76"/>
        <v>28113.043283582098</v>
      </c>
      <c r="N104" s="3">
        <f t="shared" si="63"/>
        <v>1003.1158208955223</v>
      </c>
      <c r="O104" s="3">
        <f t="shared" si="77"/>
        <v>29116.159104477621</v>
      </c>
      <c r="P104" s="3">
        <f t="shared" si="64"/>
        <v>1003.1158208955223</v>
      </c>
      <c r="Q104" s="3">
        <f t="shared" si="78"/>
        <v>30119.274925373145</v>
      </c>
      <c r="R104" s="3">
        <f t="shared" si="65"/>
        <v>1003.1158208955223</v>
      </c>
      <c r="S104" s="3">
        <f t="shared" si="79"/>
        <v>31122.390746268669</v>
      </c>
      <c r="T104" s="3">
        <f t="shared" si="66"/>
        <v>1003.1158208955223</v>
      </c>
      <c r="U104" s="3">
        <f t="shared" si="80"/>
        <v>32125.506567164193</v>
      </c>
      <c r="V104" s="3"/>
      <c r="W104" s="3">
        <f t="shared" si="67"/>
        <v>1003.1158208955223</v>
      </c>
      <c r="X104" s="3">
        <f t="shared" si="81"/>
        <v>33128.622388059717</v>
      </c>
      <c r="Y104" s="25"/>
      <c r="Z104" s="4">
        <f t="shared" si="68"/>
        <v>475.75761194028019</v>
      </c>
      <c r="AA104" s="4">
        <f t="shared" si="82"/>
        <v>33604.379999999997</v>
      </c>
      <c r="AC104" s="4">
        <f t="shared" si="69"/>
        <v>0</v>
      </c>
      <c r="AD104" s="9">
        <f t="shared" si="83"/>
        <v>33604.379999999997</v>
      </c>
      <c r="AF104" s="4">
        <f t="shared" si="70"/>
        <v>0</v>
      </c>
      <c r="AG104" s="9">
        <f t="shared" si="84"/>
        <v>33604.379999999997</v>
      </c>
      <c r="AH104" s="9"/>
      <c r="AJ104" s="4">
        <f t="shared" si="71"/>
        <v>0</v>
      </c>
      <c r="AK104" s="9">
        <f t="shared" si="40"/>
        <v>33604.379999999997</v>
      </c>
      <c r="AL104" s="49">
        <f t="shared" si="85"/>
        <v>0</v>
      </c>
      <c r="AN104" s="4">
        <f t="shared" si="72"/>
        <v>0</v>
      </c>
      <c r="AO104" s="9">
        <f t="shared" si="37"/>
        <v>33604.379999999997</v>
      </c>
      <c r="AQ104" s="4">
        <v>0</v>
      </c>
      <c r="AR104" s="9">
        <f t="shared" si="41"/>
        <v>33604.379999999997</v>
      </c>
      <c r="AT104" s="4">
        <v>0</v>
      </c>
      <c r="AU104" s="9">
        <f t="shared" si="42"/>
        <v>33604.379999999997</v>
      </c>
      <c r="AW104" s="4">
        <v>0</v>
      </c>
      <c r="AX104" s="9">
        <f t="shared" si="57"/>
        <v>33604.379999999997</v>
      </c>
      <c r="AZ104" s="4">
        <v>0</v>
      </c>
      <c r="BA104" s="9">
        <f t="shared" si="58"/>
        <v>33604.379999999997</v>
      </c>
      <c r="BC104" s="5">
        <f t="shared" si="38"/>
        <v>0</v>
      </c>
      <c r="BD104" s="9">
        <f t="shared" si="39"/>
        <v>33604.379999999997</v>
      </c>
      <c r="BE104" s="9"/>
      <c r="BF104" s="123" t="s">
        <v>293</v>
      </c>
      <c r="BG104" s="124" t="s">
        <v>293</v>
      </c>
    </row>
    <row r="105" spans="1:59" x14ac:dyDescent="0.2">
      <c r="A105" s="54">
        <v>27941</v>
      </c>
      <c r="B105" s="1" t="s">
        <v>37</v>
      </c>
      <c r="C105" s="2">
        <v>33.5</v>
      </c>
      <c r="D105" s="4">
        <v>4312.55</v>
      </c>
      <c r="E105" s="3">
        <v>3094.27</v>
      </c>
      <c r="F105" s="3">
        <f t="shared" si="59"/>
        <v>128.73283582089553</v>
      </c>
      <c r="G105" s="3">
        <f t="shared" si="73"/>
        <v>3223.0028358208956</v>
      </c>
      <c r="H105" s="3">
        <f t="shared" si="60"/>
        <v>128.73283582089553</v>
      </c>
      <c r="I105" s="3">
        <f t="shared" si="74"/>
        <v>3351.7356716417912</v>
      </c>
      <c r="J105" s="3">
        <f t="shared" si="61"/>
        <v>128.73283582089553</v>
      </c>
      <c r="K105" s="3">
        <f t="shared" si="75"/>
        <v>3480.4685074626868</v>
      </c>
      <c r="L105" s="3">
        <f t="shared" si="62"/>
        <v>128.73283582089553</v>
      </c>
      <c r="M105" s="3">
        <f t="shared" si="76"/>
        <v>3609.2013432835824</v>
      </c>
      <c r="N105" s="3">
        <f t="shared" si="63"/>
        <v>128.73283582089553</v>
      </c>
      <c r="O105" s="3">
        <f t="shared" si="77"/>
        <v>3737.9341791044781</v>
      </c>
      <c r="P105" s="3">
        <f t="shared" si="64"/>
        <v>128.73283582089553</v>
      </c>
      <c r="Q105" s="3">
        <f t="shared" si="78"/>
        <v>3866.6670149253737</v>
      </c>
      <c r="R105" s="3">
        <f t="shared" si="65"/>
        <v>128.73283582089553</v>
      </c>
      <c r="S105" s="3">
        <f t="shared" si="79"/>
        <v>3995.3998507462693</v>
      </c>
      <c r="T105" s="3">
        <f t="shared" si="66"/>
        <v>128.73283582089553</v>
      </c>
      <c r="U105" s="3">
        <f t="shared" si="80"/>
        <v>4124.1326865671645</v>
      </c>
      <c r="V105" s="3"/>
      <c r="W105" s="3">
        <f t="shared" si="67"/>
        <v>128.73283582089553</v>
      </c>
      <c r="X105" s="3">
        <f t="shared" si="81"/>
        <v>4252.8655223880596</v>
      </c>
      <c r="Y105" s="25"/>
      <c r="Z105" s="4">
        <f t="shared" si="68"/>
        <v>59.684477611940565</v>
      </c>
      <c r="AA105" s="4">
        <f t="shared" si="82"/>
        <v>4312.55</v>
      </c>
      <c r="AC105" s="4">
        <f t="shared" si="69"/>
        <v>0</v>
      </c>
      <c r="AD105" s="9">
        <f t="shared" si="83"/>
        <v>4312.55</v>
      </c>
      <c r="AF105" s="4">
        <f t="shared" si="70"/>
        <v>0</v>
      </c>
      <c r="AG105" s="9">
        <f t="shared" si="84"/>
        <v>4312.55</v>
      </c>
      <c r="AH105" s="9"/>
      <c r="AJ105" s="4">
        <f t="shared" si="71"/>
        <v>0</v>
      </c>
      <c r="AK105" s="9">
        <f t="shared" si="40"/>
        <v>4312.55</v>
      </c>
      <c r="AL105" s="49">
        <f t="shared" si="85"/>
        <v>0</v>
      </c>
      <c r="AN105" s="4">
        <f t="shared" si="72"/>
        <v>0</v>
      </c>
      <c r="AO105" s="9">
        <f t="shared" si="37"/>
        <v>4312.55</v>
      </c>
      <c r="AQ105" s="4">
        <v>0</v>
      </c>
      <c r="AR105" s="9">
        <f t="shared" si="41"/>
        <v>4312.55</v>
      </c>
      <c r="AT105" s="4">
        <v>0</v>
      </c>
      <c r="AU105" s="9">
        <f t="shared" si="42"/>
        <v>4312.55</v>
      </c>
      <c r="AW105" s="4">
        <v>0</v>
      </c>
      <c r="AX105" s="9">
        <f t="shared" si="57"/>
        <v>4312.55</v>
      </c>
      <c r="AZ105" s="4">
        <v>0</v>
      </c>
      <c r="BA105" s="9">
        <f t="shared" si="58"/>
        <v>4312.55</v>
      </c>
      <c r="BC105" s="5">
        <f t="shared" si="38"/>
        <v>0</v>
      </c>
      <c r="BD105" s="9">
        <f t="shared" si="39"/>
        <v>4312.55</v>
      </c>
      <c r="BE105" s="9"/>
      <c r="BF105" s="123" t="s">
        <v>293</v>
      </c>
      <c r="BG105" s="124" t="s">
        <v>293</v>
      </c>
    </row>
    <row r="106" spans="1:59" x14ac:dyDescent="0.2">
      <c r="A106" s="54">
        <v>28306</v>
      </c>
      <c r="B106" s="1" t="s">
        <v>72</v>
      </c>
      <c r="C106" s="2">
        <v>33.5</v>
      </c>
      <c r="D106" s="4">
        <v>8436.92</v>
      </c>
      <c r="E106" s="3">
        <v>5758.16</v>
      </c>
      <c r="F106" s="3">
        <f t="shared" si="59"/>
        <v>251.84835820895523</v>
      </c>
      <c r="G106" s="3">
        <f t="shared" si="73"/>
        <v>6010.0083582089555</v>
      </c>
      <c r="H106" s="3">
        <f t="shared" si="60"/>
        <v>251.84835820895523</v>
      </c>
      <c r="I106" s="3">
        <f t="shared" si="74"/>
        <v>6261.8567164179112</v>
      </c>
      <c r="J106" s="3">
        <f t="shared" si="61"/>
        <v>251.84835820895523</v>
      </c>
      <c r="K106" s="3">
        <f t="shared" si="75"/>
        <v>6513.7050746268669</v>
      </c>
      <c r="L106" s="3">
        <f t="shared" si="62"/>
        <v>251.84835820895523</v>
      </c>
      <c r="M106" s="3">
        <f t="shared" si="76"/>
        <v>6765.5534328358226</v>
      </c>
      <c r="N106" s="3">
        <f t="shared" si="63"/>
        <v>251.84835820895523</v>
      </c>
      <c r="O106" s="3">
        <f t="shared" si="77"/>
        <v>7017.4017910447783</v>
      </c>
      <c r="P106" s="3">
        <f t="shared" si="64"/>
        <v>251.84835820895523</v>
      </c>
      <c r="Q106" s="3">
        <f t="shared" si="78"/>
        <v>7269.250149253734</v>
      </c>
      <c r="R106" s="3">
        <f t="shared" si="65"/>
        <v>251.84835820895523</v>
      </c>
      <c r="S106" s="3">
        <f t="shared" si="79"/>
        <v>7521.0985074626897</v>
      </c>
      <c r="T106" s="3">
        <f t="shared" si="66"/>
        <v>251.84835820895523</v>
      </c>
      <c r="U106" s="3">
        <f t="shared" si="80"/>
        <v>7772.9468656716454</v>
      </c>
      <c r="V106" s="3"/>
      <c r="W106" s="3">
        <f t="shared" si="67"/>
        <v>251.84835820895523</v>
      </c>
      <c r="X106" s="3">
        <f t="shared" si="81"/>
        <v>8024.795223880601</v>
      </c>
      <c r="Y106" s="25"/>
      <c r="Z106" s="4">
        <f t="shared" si="68"/>
        <v>251.84835820895523</v>
      </c>
      <c r="AA106" s="4">
        <f t="shared" si="82"/>
        <v>8276.6435820895567</v>
      </c>
      <c r="AC106" s="4">
        <f t="shared" si="69"/>
        <v>160.27641791044334</v>
      </c>
      <c r="AD106" s="9">
        <f t="shared" si="83"/>
        <v>8436.92</v>
      </c>
      <c r="AF106" s="4">
        <f t="shared" si="70"/>
        <v>0</v>
      </c>
      <c r="AG106" s="9">
        <f t="shared" si="84"/>
        <v>8436.92</v>
      </c>
      <c r="AH106" s="9"/>
      <c r="AJ106" s="4">
        <f t="shared" si="71"/>
        <v>0</v>
      </c>
      <c r="AK106" s="9">
        <f t="shared" si="40"/>
        <v>8436.92</v>
      </c>
      <c r="AL106" s="49">
        <f t="shared" si="85"/>
        <v>0</v>
      </c>
      <c r="AN106" s="4">
        <f t="shared" si="72"/>
        <v>0</v>
      </c>
      <c r="AO106" s="9">
        <f t="shared" si="37"/>
        <v>8436.92</v>
      </c>
      <c r="AQ106" s="4">
        <v>0</v>
      </c>
      <c r="AR106" s="9">
        <f t="shared" si="41"/>
        <v>8436.92</v>
      </c>
      <c r="AT106" s="4">
        <v>0</v>
      </c>
      <c r="AU106" s="9">
        <f t="shared" si="42"/>
        <v>8436.92</v>
      </c>
      <c r="AW106" s="4">
        <v>0</v>
      </c>
      <c r="AX106" s="9">
        <f t="shared" si="57"/>
        <v>8436.92</v>
      </c>
      <c r="AZ106" s="4">
        <v>0</v>
      </c>
      <c r="BA106" s="9">
        <f t="shared" si="58"/>
        <v>8436.92</v>
      </c>
      <c r="BC106" s="5">
        <f t="shared" si="38"/>
        <v>0</v>
      </c>
      <c r="BD106" s="9">
        <f t="shared" si="39"/>
        <v>8436.92</v>
      </c>
      <c r="BE106" s="9"/>
      <c r="BF106" s="123" t="s">
        <v>293</v>
      </c>
      <c r="BG106" s="124" t="s">
        <v>293</v>
      </c>
    </row>
    <row r="107" spans="1:59" x14ac:dyDescent="0.2">
      <c r="A107" s="54">
        <v>28306</v>
      </c>
      <c r="B107" s="1" t="s">
        <v>37</v>
      </c>
      <c r="C107" s="2">
        <v>33.5</v>
      </c>
      <c r="D107" s="4">
        <v>2803.5</v>
      </c>
      <c r="E107" s="3">
        <v>1913.34</v>
      </c>
      <c r="F107" s="3">
        <f t="shared" si="59"/>
        <v>83.68656716417911</v>
      </c>
      <c r="G107" s="3">
        <f t="shared" si="73"/>
        <v>1997.0265671641791</v>
      </c>
      <c r="H107" s="3">
        <f t="shared" si="60"/>
        <v>83.68656716417911</v>
      </c>
      <c r="I107" s="3">
        <f t="shared" si="74"/>
        <v>2080.7131343283581</v>
      </c>
      <c r="J107" s="3">
        <f t="shared" si="61"/>
        <v>83.68656716417911</v>
      </c>
      <c r="K107" s="3">
        <f t="shared" si="75"/>
        <v>2164.3997014925371</v>
      </c>
      <c r="L107" s="3">
        <f t="shared" si="62"/>
        <v>83.68656716417911</v>
      </c>
      <c r="M107" s="3">
        <f t="shared" si="76"/>
        <v>2248.0862686567161</v>
      </c>
      <c r="N107" s="3">
        <f t="shared" si="63"/>
        <v>83.68656716417911</v>
      </c>
      <c r="O107" s="3">
        <f t="shared" si="77"/>
        <v>2331.7728358208951</v>
      </c>
      <c r="P107" s="3">
        <f t="shared" si="64"/>
        <v>83.68656716417911</v>
      </c>
      <c r="Q107" s="3">
        <f t="shared" si="78"/>
        <v>2415.4594029850741</v>
      </c>
      <c r="R107" s="3">
        <f t="shared" si="65"/>
        <v>83.68656716417911</v>
      </c>
      <c r="S107" s="3">
        <f t="shared" si="79"/>
        <v>2499.1459701492531</v>
      </c>
      <c r="T107" s="3">
        <f t="shared" si="66"/>
        <v>83.68656716417911</v>
      </c>
      <c r="U107" s="3">
        <f t="shared" si="80"/>
        <v>2582.8325373134321</v>
      </c>
      <c r="V107" s="3"/>
      <c r="W107" s="3">
        <f t="shared" si="67"/>
        <v>83.68656716417911</v>
      </c>
      <c r="X107" s="3">
        <f t="shared" si="81"/>
        <v>2666.5191044776111</v>
      </c>
      <c r="Y107" s="25"/>
      <c r="Z107" s="4">
        <f t="shared" si="68"/>
        <v>83.68656716417911</v>
      </c>
      <c r="AA107" s="4">
        <f t="shared" si="82"/>
        <v>2750.2056716417901</v>
      </c>
      <c r="AC107" s="4">
        <f t="shared" si="69"/>
        <v>53.294328358209896</v>
      </c>
      <c r="AD107" s="9">
        <f t="shared" si="83"/>
        <v>2803.5</v>
      </c>
      <c r="AF107" s="4">
        <f t="shared" si="70"/>
        <v>0</v>
      </c>
      <c r="AG107" s="9">
        <f t="shared" si="84"/>
        <v>2803.5</v>
      </c>
      <c r="AH107" s="9"/>
      <c r="AJ107" s="4">
        <f t="shared" si="71"/>
        <v>0</v>
      </c>
      <c r="AK107" s="9">
        <f t="shared" si="40"/>
        <v>2803.5</v>
      </c>
      <c r="AL107" s="49">
        <f t="shared" si="85"/>
        <v>0</v>
      </c>
      <c r="AN107" s="4">
        <f t="shared" si="72"/>
        <v>0</v>
      </c>
      <c r="AO107" s="9">
        <f t="shared" si="37"/>
        <v>2803.5</v>
      </c>
      <c r="AQ107" s="4">
        <v>0</v>
      </c>
      <c r="AR107" s="9">
        <f t="shared" si="41"/>
        <v>2803.5</v>
      </c>
      <c r="AT107" s="4">
        <v>0</v>
      </c>
      <c r="AU107" s="9">
        <f t="shared" si="42"/>
        <v>2803.5</v>
      </c>
      <c r="AW107" s="4">
        <v>0</v>
      </c>
      <c r="AX107" s="9">
        <f t="shared" si="57"/>
        <v>2803.5</v>
      </c>
      <c r="AZ107" s="4">
        <v>0</v>
      </c>
      <c r="BA107" s="9">
        <f t="shared" si="58"/>
        <v>2803.5</v>
      </c>
      <c r="BC107" s="5">
        <f t="shared" si="38"/>
        <v>0</v>
      </c>
      <c r="BD107" s="9">
        <f t="shared" si="39"/>
        <v>2803.5</v>
      </c>
      <c r="BE107" s="9"/>
      <c r="BF107" s="123" t="s">
        <v>293</v>
      </c>
      <c r="BG107" s="124" t="s">
        <v>293</v>
      </c>
    </row>
    <row r="108" spans="1:59" s="11" customFormat="1" x14ac:dyDescent="0.2">
      <c r="A108" s="51">
        <v>28580</v>
      </c>
      <c r="B108" s="11" t="s">
        <v>28</v>
      </c>
      <c r="C108" s="23">
        <v>7</v>
      </c>
      <c r="D108" s="12">
        <v>125</v>
      </c>
      <c r="E108" s="22">
        <v>125</v>
      </c>
      <c r="F108" s="22">
        <f t="shared" si="59"/>
        <v>0</v>
      </c>
      <c r="G108" s="22">
        <f t="shared" si="73"/>
        <v>125</v>
      </c>
      <c r="H108" s="22">
        <f t="shared" si="60"/>
        <v>0</v>
      </c>
      <c r="I108" s="22">
        <f t="shared" si="74"/>
        <v>125</v>
      </c>
      <c r="J108" s="22">
        <f t="shared" si="61"/>
        <v>0</v>
      </c>
      <c r="K108" s="22">
        <f t="shared" si="75"/>
        <v>125</v>
      </c>
      <c r="L108" s="22">
        <f t="shared" si="62"/>
        <v>0</v>
      </c>
      <c r="M108" s="22">
        <f t="shared" si="76"/>
        <v>125</v>
      </c>
      <c r="N108" s="22">
        <f t="shared" si="63"/>
        <v>0</v>
      </c>
      <c r="O108" s="22">
        <f t="shared" si="77"/>
        <v>125</v>
      </c>
      <c r="P108" s="22">
        <f t="shared" si="64"/>
        <v>0</v>
      </c>
      <c r="Q108" s="22">
        <f t="shared" si="78"/>
        <v>125</v>
      </c>
      <c r="R108" s="22">
        <f t="shared" si="65"/>
        <v>0</v>
      </c>
      <c r="S108" s="22">
        <f t="shared" si="79"/>
        <v>125</v>
      </c>
      <c r="T108" s="22">
        <f t="shared" si="66"/>
        <v>0</v>
      </c>
      <c r="U108" s="22">
        <f t="shared" si="80"/>
        <v>125</v>
      </c>
      <c r="V108" s="22"/>
      <c r="W108" s="22">
        <f t="shared" si="67"/>
        <v>0</v>
      </c>
      <c r="X108" s="22">
        <f t="shared" si="81"/>
        <v>125</v>
      </c>
      <c r="Y108" s="22"/>
      <c r="Z108" s="12">
        <f t="shared" si="68"/>
        <v>0</v>
      </c>
      <c r="AA108" s="12">
        <f t="shared" si="82"/>
        <v>125</v>
      </c>
      <c r="AC108" s="12">
        <f t="shared" si="69"/>
        <v>0</v>
      </c>
      <c r="AD108" s="46">
        <f t="shared" si="83"/>
        <v>125</v>
      </c>
      <c r="AF108" s="12">
        <f t="shared" si="70"/>
        <v>0</v>
      </c>
      <c r="AG108" s="46">
        <f t="shared" si="84"/>
        <v>125</v>
      </c>
      <c r="AH108" s="46"/>
      <c r="AJ108" s="12">
        <f t="shared" si="71"/>
        <v>0</v>
      </c>
      <c r="AK108" s="46">
        <f t="shared" si="40"/>
        <v>125</v>
      </c>
      <c r="AL108" s="63">
        <f t="shared" si="85"/>
        <v>0</v>
      </c>
      <c r="AN108" s="12">
        <f t="shared" si="72"/>
        <v>0</v>
      </c>
      <c r="AO108" s="46">
        <f t="shared" si="37"/>
        <v>125</v>
      </c>
      <c r="AQ108" s="12">
        <v>0</v>
      </c>
      <c r="AR108" s="46">
        <f t="shared" si="41"/>
        <v>125</v>
      </c>
      <c r="AT108" s="12">
        <v>0</v>
      </c>
      <c r="AU108" s="46">
        <f t="shared" si="42"/>
        <v>125</v>
      </c>
      <c r="AW108" s="12">
        <v>0</v>
      </c>
      <c r="AX108" s="46">
        <f t="shared" si="57"/>
        <v>125</v>
      </c>
      <c r="AZ108" s="12">
        <v>0</v>
      </c>
      <c r="BA108" s="9">
        <f t="shared" si="58"/>
        <v>125</v>
      </c>
      <c r="BB108" s="108"/>
      <c r="BC108" s="5">
        <f t="shared" si="38"/>
        <v>0</v>
      </c>
      <c r="BD108" s="9">
        <f t="shared" si="39"/>
        <v>125</v>
      </c>
      <c r="BE108" s="9"/>
      <c r="BF108" s="123" t="s">
        <v>293</v>
      </c>
      <c r="BG108" s="124" t="s">
        <v>293</v>
      </c>
    </row>
    <row r="109" spans="1:59" s="11" customFormat="1" x14ac:dyDescent="0.2">
      <c r="A109" s="87" t="s">
        <v>244</v>
      </c>
      <c r="B109" s="78" t="s">
        <v>245</v>
      </c>
      <c r="C109" s="86"/>
      <c r="D109" s="80">
        <v>-125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0"/>
      <c r="AA109" s="80"/>
      <c r="AB109" s="78"/>
      <c r="AC109" s="80"/>
      <c r="AD109" s="83"/>
      <c r="AE109" s="78"/>
      <c r="AF109" s="80"/>
      <c r="AG109" s="83"/>
      <c r="AH109" s="83"/>
      <c r="AI109" s="78"/>
      <c r="AJ109" s="80"/>
      <c r="AK109" s="83"/>
      <c r="AL109" s="84"/>
      <c r="AM109" s="78"/>
      <c r="AN109" s="80"/>
      <c r="AO109" s="83"/>
      <c r="AP109" s="78"/>
      <c r="AQ109" s="80"/>
      <c r="AR109" s="83">
        <v>-125</v>
      </c>
      <c r="AS109" s="78"/>
      <c r="AT109" s="80"/>
      <c r="AU109" s="83">
        <v>-125</v>
      </c>
      <c r="AV109" s="78"/>
      <c r="AW109" s="80"/>
      <c r="AX109" s="83">
        <v>-125</v>
      </c>
      <c r="AY109" s="78"/>
      <c r="AZ109" s="80"/>
      <c r="BA109" s="9">
        <f t="shared" si="58"/>
        <v>-125</v>
      </c>
      <c r="BB109" s="78"/>
      <c r="BC109" s="5">
        <f t="shared" si="38"/>
        <v>0</v>
      </c>
      <c r="BD109" s="9">
        <f t="shared" si="39"/>
        <v>-125</v>
      </c>
      <c r="BE109" s="9"/>
      <c r="BF109" s="123" t="s">
        <v>293</v>
      </c>
      <c r="BG109" s="124" t="s">
        <v>293</v>
      </c>
    </row>
    <row r="110" spans="1:59" s="11" customFormat="1" x14ac:dyDescent="0.2">
      <c r="A110" s="51">
        <v>28610</v>
      </c>
      <c r="B110" s="11" t="s">
        <v>29</v>
      </c>
      <c r="C110" s="23">
        <v>7</v>
      </c>
      <c r="D110" s="12">
        <v>1991.13</v>
      </c>
      <c r="E110" s="22">
        <v>1991.13</v>
      </c>
      <c r="F110" s="22">
        <f>IF(E110+($D110/$C110)&gt;$D110,($D110-E110),$D110/$C110)</f>
        <v>0</v>
      </c>
      <c r="G110" s="22">
        <f t="shared" si="73"/>
        <v>1991.13</v>
      </c>
      <c r="H110" s="22">
        <f>IF(G110+($D110/$C110)&gt;$D110,($D110-G110),$D110/$C110)</f>
        <v>0</v>
      </c>
      <c r="I110" s="22">
        <f t="shared" si="74"/>
        <v>1991.13</v>
      </c>
      <c r="J110" s="22">
        <f>IF(I110+($D110/$C110)&gt;$D110,($D110-I110),$D110/$C110)</f>
        <v>0</v>
      </c>
      <c r="K110" s="22">
        <f t="shared" si="75"/>
        <v>1991.13</v>
      </c>
      <c r="L110" s="22">
        <f>IF(K110+($D110/$C110)&gt;$D110,($D110-K110),$D110/$C110)</f>
        <v>0</v>
      </c>
      <c r="M110" s="22">
        <f t="shared" si="76"/>
        <v>1991.13</v>
      </c>
      <c r="N110" s="22">
        <f>IF(M110+($D110/$C110)&gt;$D110,($D110-M110),$D110/$C110)</f>
        <v>0</v>
      </c>
      <c r="O110" s="22">
        <f t="shared" si="77"/>
        <v>1991.13</v>
      </c>
      <c r="P110" s="22">
        <f>IF(O110+($D110/$C110)&gt;$D110,($D110-O110),$D110/$C110)</f>
        <v>0</v>
      </c>
      <c r="Q110" s="22">
        <f t="shared" si="78"/>
        <v>1991.13</v>
      </c>
      <c r="R110" s="22">
        <f>IF(Q110+($D110/$C110)&gt;$D110,($D110-Q110),$D110/$C110)</f>
        <v>0</v>
      </c>
      <c r="S110" s="22">
        <f t="shared" si="79"/>
        <v>1991.13</v>
      </c>
      <c r="T110" s="22">
        <f>IF(S110+($D110/$C110)&gt;$D110,($D110-S110),$D110/$C110)</f>
        <v>0</v>
      </c>
      <c r="U110" s="22">
        <f t="shared" si="80"/>
        <v>1991.13</v>
      </c>
      <c r="V110" s="22"/>
      <c r="W110" s="22">
        <f>IF(U110+($D110/$C110)&gt;$D110,($D110-U110),$D110/$C110)</f>
        <v>0</v>
      </c>
      <c r="X110" s="22">
        <f t="shared" si="81"/>
        <v>1991.13</v>
      </c>
      <c r="Y110" s="22"/>
      <c r="Z110" s="12">
        <f>IF(X110+($D110/$C110)&gt;$D110,($D110-X110),$D110/$C110)</f>
        <v>0</v>
      </c>
      <c r="AA110" s="12">
        <f t="shared" si="82"/>
        <v>1991.13</v>
      </c>
      <c r="AC110" s="12">
        <f>IF(AA110+($D110/$C110)&gt;$D110,($D110-AA110),$D110/$C110)</f>
        <v>0</v>
      </c>
      <c r="AD110" s="46">
        <f t="shared" si="83"/>
        <v>1991.13</v>
      </c>
      <c r="AF110" s="12">
        <f>IF(AD110+($D110/$C110)&gt;$D110,($D110-AD110),$D110/$C110)</f>
        <v>0</v>
      </c>
      <c r="AG110" s="46">
        <f t="shared" si="84"/>
        <v>1991.13</v>
      </c>
      <c r="AH110" s="46"/>
      <c r="AJ110" s="12">
        <f>IF(AG110+($D110/$C110)&gt;$D110,($D110-AG110),$D110/$C110)</f>
        <v>0</v>
      </c>
      <c r="AK110" s="46">
        <f t="shared" si="40"/>
        <v>1991.13</v>
      </c>
      <c r="AL110" s="63">
        <f t="shared" si="85"/>
        <v>0</v>
      </c>
      <c r="AN110" s="12">
        <f>IF(AK110+($D110/$C110)&gt;$D110,($D110-AK110),$D110/$C110)</f>
        <v>0</v>
      </c>
      <c r="AO110" s="46">
        <f t="shared" si="37"/>
        <v>1991.13</v>
      </c>
      <c r="AQ110" s="12">
        <v>0</v>
      </c>
      <c r="AR110" s="46">
        <f t="shared" si="41"/>
        <v>1991.13</v>
      </c>
      <c r="AT110" s="12">
        <v>0</v>
      </c>
      <c r="AU110" s="46">
        <f t="shared" ref="AU110" si="86">+AR110+AT110</f>
        <v>1991.13</v>
      </c>
      <c r="AW110" s="12">
        <v>0</v>
      </c>
      <c r="AX110" s="46">
        <f t="shared" ref="AX110" si="87">+AU110+AW110</f>
        <v>1991.13</v>
      </c>
      <c r="AZ110" s="12">
        <v>0</v>
      </c>
      <c r="BA110" s="9">
        <f t="shared" si="58"/>
        <v>1991.13</v>
      </c>
      <c r="BB110" s="108"/>
      <c r="BC110" s="5">
        <f t="shared" si="38"/>
        <v>0</v>
      </c>
      <c r="BD110" s="9">
        <f t="shared" si="39"/>
        <v>1991.13</v>
      </c>
      <c r="BE110" s="9"/>
      <c r="BF110" s="123" t="s">
        <v>293</v>
      </c>
      <c r="BG110" s="124" t="s">
        <v>293</v>
      </c>
    </row>
    <row r="111" spans="1:59" s="78" customFormat="1" x14ac:dyDescent="0.2">
      <c r="A111" s="87" t="s">
        <v>244</v>
      </c>
      <c r="B111" s="78" t="s">
        <v>245</v>
      </c>
      <c r="C111" s="86"/>
      <c r="D111" s="80">
        <v>-1991.13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0"/>
      <c r="AA111" s="80"/>
      <c r="AC111" s="80"/>
      <c r="AD111" s="83"/>
      <c r="AF111" s="80"/>
      <c r="AG111" s="83"/>
      <c r="AH111" s="83"/>
      <c r="AJ111" s="80"/>
      <c r="AK111" s="83"/>
      <c r="AL111" s="84"/>
      <c r="AN111" s="80"/>
      <c r="AO111" s="83"/>
      <c r="AQ111" s="80"/>
      <c r="AR111" s="83">
        <v>-1991.13</v>
      </c>
      <c r="AT111" s="80"/>
      <c r="AU111" s="83">
        <v>-1991.13</v>
      </c>
      <c r="AW111" s="80"/>
      <c r="AX111" s="83">
        <v>-1991.13</v>
      </c>
      <c r="AZ111" s="80"/>
      <c r="BA111" s="9">
        <f t="shared" si="58"/>
        <v>-1991.13</v>
      </c>
      <c r="BC111" s="5">
        <f t="shared" si="38"/>
        <v>0</v>
      </c>
      <c r="BD111" s="9">
        <f t="shared" si="39"/>
        <v>-1991.13</v>
      </c>
      <c r="BE111" s="9"/>
      <c r="BF111" s="123" t="s">
        <v>293</v>
      </c>
      <c r="BG111" s="124" t="s">
        <v>293</v>
      </c>
    </row>
    <row r="112" spans="1:59" x14ac:dyDescent="0.2">
      <c r="A112" s="54">
        <v>28610</v>
      </c>
      <c r="B112" s="1" t="s">
        <v>30</v>
      </c>
      <c r="C112" s="2">
        <v>7</v>
      </c>
      <c r="D112" s="4">
        <v>839.4</v>
      </c>
      <c r="E112" s="3">
        <v>839.4</v>
      </c>
      <c r="F112" s="3">
        <f>IF(E112+($D112/$C112)&gt;$D112,($D112-E112),$D112/$C112)</f>
        <v>0</v>
      </c>
      <c r="G112" s="3">
        <f t="shared" si="73"/>
        <v>839.4</v>
      </c>
      <c r="H112" s="3">
        <f>IF(G112+($D112/$C112)&gt;$D112,($D112-G112),$D112/$C112)</f>
        <v>0</v>
      </c>
      <c r="I112" s="3">
        <f t="shared" si="74"/>
        <v>839.4</v>
      </c>
      <c r="J112" s="3">
        <f>IF(I112+($D112/$C112)&gt;$D112,($D112-I112),$D112/$C112)</f>
        <v>0</v>
      </c>
      <c r="K112" s="3">
        <f t="shared" si="75"/>
        <v>839.4</v>
      </c>
      <c r="L112" s="3">
        <f>IF(K112+($D112/$C112)&gt;$D112,($D112-K112),$D112/$C112)</f>
        <v>0</v>
      </c>
      <c r="M112" s="3">
        <f t="shared" si="76"/>
        <v>839.4</v>
      </c>
      <c r="N112" s="3">
        <f>IF(M112+($D112/$C112)&gt;$D112,($D112-M112),$D112/$C112)</f>
        <v>0</v>
      </c>
      <c r="O112" s="3">
        <f t="shared" si="77"/>
        <v>839.4</v>
      </c>
      <c r="P112" s="3">
        <f>IF(O112+($D112/$C112)&gt;$D112,($D112-O112),$D112/$C112)</f>
        <v>0</v>
      </c>
      <c r="Q112" s="3">
        <f t="shared" si="78"/>
        <v>839.4</v>
      </c>
      <c r="R112" s="3">
        <f>IF(Q112+($D112/$C112)&gt;$D112,($D112-Q112),$D112/$C112)</f>
        <v>0</v>
      </c>
      <c r="S112" s="3">
        <f t="shared" si="79"/>
        <v>839.4</v>
      </c>
      <c r="T112" s="3">
        <f>IF(S112+($D112/$C112)&gt;$D112,($D112-S112),$D112/$C112)</f>
        <v>0</v>
      </c>
      <c r="U112" s="3">
        <f t="shared" si="80"/>
        <v>839.4</v>
      </c>
      <c r="V112" s="3"/>
      <c r="W112" s="3">
        <f>IF(U112+($D112/$C112)&gt;$D112,($D112-U112),$D112/$C112)</f>
        <v>0</v>
      </c>
      <c r="X112" s="3">
        <f t="shared" si="81"/>
        <v>839.4</v>
      </c>
      <c r="Y112" s="25"/>
      <c r="Z112" s="4">
        <f>IF(X112+($D112/$C112)&gt;$D112,($D112-X112),$D112/$C112)</f>
        <v>0</v>
      </c>
      <c r="AA112" s="4">
        <f t="shared" si="82"/>
        <v>839.4</v>
      </c>
      <c r="AC112" s="4">
        <f>IF(AA112+($D112/$C112)&gt;$D112,($D112-AA112),$D112/$C112)</f>
        <v>0</v>
      </c>
      <c r="AD112" s="9">
        <f t="shared" si="83"/>
        <v>839.4</v>
      </c>
      <c r="AF112" s="4">
        <f>IF(AD112+($D112/$C112)&gt;$D112,($D112-AD112),$D112/$C112)</f>
        <v>0</v>
      </c>
      <c r="AG112" s="9">
        <f t="shared" si="84"/>
        <v>839.4</v>
      </c>
      <c r="AH112" s="9"/>
      <c r="AJ112" s="4">
        <f>IF(AG112+($D112/$C112)&gt;$D112,($D112-AG112),$D112/$C112)</f>
        <v>0</v>
      </c>
      <c r="AK112" s="9">
        <f t="shared" si="40"/>
        <v>839.4</v>
      </c>
      <c r="AL112" s="49">
        <f t="shared" si="85"/>
        <v>0</v>
      </c>
      <c r="AN112" s="4">
        <f>IF(AK112+($D112/$C112)&gt;$D112,($D112-AK112),$D112/$C112)</f>
        <v>0</v>
      </c>
      <c r="AO112" s="9">
        <f t="shared" si="37"/>
        <v>839.4</v>
      </c>
      <c r="AQ112" s="4">
        <v>0</v>
      </c>
      <c r="AR112" s="9">
        <f t="shared" si="41"/>
        <v>839.4</v>
      </c>
      <c r="AT112" s="4">
        <v>0</v>
      </c>
      <c r="AU112" s="9">
        <f t="shared" ref="AU112:AU183" si="88">+AR112+AT112</f>
        <v>839.4</v>
      </c>
      <c r="AW112" s="4">
        <v>0</v>
      </c>
      <c r="AX112" s="9">
        <f t="shared" ref="AX112:AX183" si="89">+AU112+AW112</f>
        <v>839.4</v>
      </c>
      <c r="AZ112" s="4">
        <v>0</v>
      </c>
      <c r="BA112" s="9">
        <f t="shared" si="58"/>
        <v>839.4</v>
      </c>
      <c r="BC112" s="5">
        <f t="shared" si="38"/>
        <v>0</v>
      </c>
      <c r="BD112" s="9">
        <f t="shared" si="39"/>
        <v>839.4</v>
      </c>
      <c r="BE112" s="9"/>
      <c r="BF112" s="123" t="s">
        <v>293</v>
      </c>
      <c r="BG112" s="124" t="s">
        <v>293</v>
      </c>
    </row>
    <row r="113" spans="1:59" x14ac:dyDescent="0.2">
      <c r="A113" s="54">
        <v>28610</v>
      </c>
      <c r="B113" s="1" t="s">
        <v>31</v>
      </c>
      <c r="C113" s="2">
        <v>7</v>
      </c>
      <c r="D113" s="4">
        <v>1125</v>
      </c>
      <c r="E113" s="3">
        <v>1125</v>
      </c>
      <c r="F113" s="3">
        <f>IF(E113+($D113/$C113)&gt;$D113,($D113-E113),$D113/$C113)</f>
        <v>0</v>
      </c>
      <c r="G113" s="3">
        <f t="shared" si="73"/>
        <v>1125</v>
      </c>
      <c r="H113" s="3">
        <f>IF(G113+($D113/$C113)&gt;$D113,($D113-G113),$D113/$C113)</f>
        <v>0</v>
      </c>
      <c r="I113" s="3">
        <f t="shared" si="74"/>
        <v>1125</v>
      </c>
      <c r="J113" s="3">
        <f>IF(I113+($D113/$C113)&gt;$D113,($D113-I113),$D113/$C113)</f>
        <v>0</v>
      </c>
      <c r="K113" s="3">
        <f t="shared" si="75"/>
        <v>1125</v>
      </c>
      <c r="L113" s="3">
        <f>IF(K113+($D113/$C113)&gt;$D113,($D113-K113),$D113/$C113)</f>
        <v>0</v>
      </c>
      <c r="M113" s="3">
        <f t="shared" si="76"/>
        <v>1125</v>
      </c>
      <c r="N113" s="3">
        <f>IF(M113+($D113/$C113)&gt;$D113,($D113-M113),$D113/$C113)</f>
        <v>0</v>
      </c>
      <c r="O113" s="3">
        <f t="shared" si="77"/>
        <v>1125</v>
      </c>
      <c r="P113" s="3">
        <f>IF(O113+($D113/$C113)&gt;$D113,($D113-O113),$D113/$C113)</f>
        <v>0</v>
      </c>
      <c r="Q113" s="3">
        <f t="shared" si="78"/>
        <v>1125</v>
      </c>
      <c r="R113" s="3">
        <f>IF(Q113+($D113/$C113)&gt;$D113,($D113-Q113),$D113/$C113)</f>
        <v>0</v>
      </c>
      <c r="S113" s="3">
        <f t="shared" si="79"/>
        <v>1125</v>
      </c>
      <c r="T113" s="3">
        <f>IF(S113+($D113/$C113)&gt;$D113,($D113-S113),$D113/$C113)</f>
        <v>0</v>
      </c>
      <c r="U113" s="3">
        <f t="shared" si="80"/>
        <v>1125</v>
      </c>
      <c r="V113" s="3"/>
      <c r="W113" s="3">
        <f>IF(U113+($D113/$C113)&gt;$D113,($D113-U113),$D113/$C113)</f>
        <v>0</v>
      </c>
      <c r="X113" s="3">
        <f t="shared" si="81"/>
        <v>1125</v>
      </c>
      <c r="Y113" s="25"/>
      <c r="Z113" s="4">
        <f>IF(X113+($D113/$C113)&gt;$D113,($D113-X113),$D113/$C113)</f>
        <v>0</v>
      </c>
      <c r="AA113" s="4">
        <f t="shared" si="82"/>
        <v>1125</v>
      </c>
      <c r="AC113" s="4">
        <f>IF(AA113+($D113/$C113)&gt;$D113,($D113-AA113),$D113/$C113)</f>
        <v>0</v>
      </c>
      <c r="AD113" s="9">
        <f t="shared" si="83"/>
        <v>1125</v>
      </c>
      <c r="AF113" s="4">
        <f>IF(AD113+($D113/$C113)&gt;$D113,($D113-AD113),$D113/$C113)</f>
        <v>0</v>
      </c>
      <c r="AG113" s="9">
        <f t="shared" si="84"/>
        <v>1125</v>
      </c>
      <c r="AH113" s="9"/>
      <c r="AJ113" s="4">
        <f>IF(AG113+($D113/$C113)&gt;$D113,($D113-AG113),$D113/$C113)</f>
        <v>0</v>
      </c>
      <c r="AK113" s="9">
        <f t="shared" si="40"/>
        <v>1125</v>
      </c>
      <c r="AL113" s="49">
        <f t="shared" si="85"/>
        <v>0</v>
      </c>
      <c r="AN113" s="4">
        <f>IF(AK113+($D113/$C113)&gt;$D113,($D113-AK113),$D113/$C113)</f>
        <v>0</v>
      </c>
      <c r="AO113" s="9">
        <f t="shared" si="37"/>
        <v>1125</v>
      </c>
      <c r="AQ113" s="4">
        <v>0</v>
      </c>
      <c r="AR113" s="9">
        <f t="shared" si="41"/>
        <v>1125</v>
      </c>
      <c r="AT113" s="4">
        <v>0</v>
      </c>
      <c r="AU113" s="9">
        <f t="shared" si="88"/>
        <v>1125</v>
      </c>
      <c r="AW113" s="4">
        <v>0</v>
      </c>
      <c r="AX113" s="9">
        <f t="shared" si="89"/>
        <v>1125</v>
      </c>
      <c r="AZ113" s="4">
        <v>0</v>
      </c>
      <c r="BA113" s="9">
        <f t="shared" si="58"/>
        <v>1125</v>
      </c>
      <c r="BC113" s="5">
        <f t="shared" si="38"/>
        <v>0</v>
      </c>
      <c r="BD113" s="9">
        <f t="shared" si="39"/>
        <v>1125</v>
      </c>
      <c r="BE113" s="9"/>
      <c r="BF113" s="123" t="s">
        <v>293</v>
      </c>
      <c r="BG113" s="124" t="s">
        <v>293</v>
      </c>
    </row>
    <row r="114" spans="1:59" s="108" customFormat="1" x14ac:dyDescent="0.2">
      <c r="A114" s="114" t="s">
        <v>276</v>
      </c>
      <c r="B114" s="110" t="s">
        <v>277</v>
      </c>
      <c r="C114" s="23"/>
      <c r="D114" s="12">
        <v>-1125</v>
      </c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12"/>
      <c r="AA114" s="12"/>
      <c r="AC114" s="12"/>
      <c r="AD114" s="46"/>
      <c r="AF114" s="12"/>
      <c r="AG114" s="46"/>
      <c r="AH114" s="46"/>
      <c r="AJ114" s="12"/>
      <c r="AK114" s="46"/>
      <c r="AL114" s="63"/>
      <c r="AN114" s="12"/>
      <c r="AO114" s="46"/>
      <c r="AQ114" s="12"/>
      <c r="AR114" s="46"/>
      <c r="AT114" s="12"/>
      <c r="AU114" s="46"/>
      <c r="AW114" s="12"/>
      <c r="AX114" s="46"/>
      <c r="AZ114" s="12"/>
      <c r="BA114" s="46">
        <v>-1125</v>
      </c>
      <c r="BC114" s="5">
        <f t="shared" si="38"/>
        <v>0</v>
      </c>
      <c r="BD114" s="9">
        <f t="shared" si="39"/>
        <v>-1125</v>
      </c>
      <c r="BE114" s="9"/>
      <c r="BF114" s="123" t="s">
        <v>293</v>
      </c>
      <c r="BG114" s="124" t="s">
        <v>293</v>
      </c>
    </row>
    <row r="115" spans="1:59" x14ac:dyDescent="0.2">
      <c r="A115" s="54">
        <v>28610</v>
      </c>
      <c r="B115" s="1" t="s">
        <v>32</v>
      </c>
      <c r="C115" s="2">
        <v>7</v>
      </c>
      <c r="D115" s="4">
        <v>745.42</v>
      </c>
      <c r="E115" s="3">
        <v>745.42</v>
      </c>
      <c r="F115" s="3">
        <f t="shared" ref="F115:F125" si="90">IF(E115+($D115/$C115)&gt;$D115,($D115-E115),$D115/$C115)</f>
        <v>0</v>
      </c>
      <c r="G115" s="3">
        <f t="shared" si="73"/>
        <v>745.42</v>
      </c>
      <c r="H115" s="3">
        <f t="shared" ref="H115:H125" si="91">IF(G115+($D115/$C115)&gt;$D115,($D115-G115),$D115/$C115)</f>
        <v>0</v>
      </c>
      <c r="I115" s="3">
        <f t="shared" si="74"/>
        <v>745.42</v>
      </c>
      <c r="J115" s="3">
        <f t="shared" ref="J115:J125" si="92">IF(I115+($D115/$C115)&gt;$D115,($D115-I115),$D115/$C115)</f>
        <v>0</v>
      </c>
      <c r="K115" s="3">
        <f t="shared" si="75"/>
        <v>745.42</v>
      </c>
      <c r="L115" s="3">
        <f t="shared" ref="L115:L125" si="93">IF(K115+($D115/$C115)&gt;$D115,($D115-K115),$D115/$C115)</f>
        <v>0</v>
      </c>
      <c r="M115" s="3">
        <f t="shared" si="76"/>
        <v>745.42</v>
      </c>
      <c r="N115" s="3">
        <f t="shared" ref="N115:N125" si="94">IF(M115+($D115/$C115)&gt;$D115,($D115-M115),$D115/$C115)</f>
        <v>0</v>
      </c>
      <c r="O115" s="3">
        <f t="shared" si="77"/>
        <v>745.42</v>
      </c>
      <c r="P115" s="3">
        <f t="shared" ref="P115:P125" si="95">IF(O115+($D115/$C115)&gt;$D115,($D115-O115),$D115/$C115)</f>
        <v>0</v>
      </c>
      <c r="Q115" s="3">
        <f t="shared" si="78"/>
        <v>745.42</v>
      </c>
      <c r="R115" s="3">
        <f t="shared" ref="R115:R125" si="96">IF(Q115+($D115/$C115)&gt;$D115,($D115-Q115),$D115/$C115)</f>
        <v>0</v>
      </c>
      <c r="S115" s="3">
        <f t="shared" si="79"/>
        <v>745.42</v>
      </c>
      <c r="T115" s="3">
        <f t="shared" ref="T115:T125" si="97">IF(S115+($D115/$C115)&gt;$D115,($D115-S115),$D115/$C115)</f>
        <v>0</v>
      </c>
      <c r="U115" s="3">
        <f t="shared" si="80"/>
        <v>745.42</v>
      </c>
      <c r="V115" s="3"/>
      <c r="W115" s="3">
        <f t="shared" ref="W115:W125" si="98">IF(U115+($D115/$C115)&gt;$D115,($D115-U115),$D115/$C115)</f>
        <v>0</v>
      </c>
      <c r="X115" s="3">
        <f t="shared" si="81"/>
        <v>745.42</v>
      </c>
      <c r="Y115" s="25"/>
      <c r="Z115" s="4">
        <f t="shared" ref="Z115:Z125" si="99">IF(X115+($D115/$C115)&gt;$D115,($D115-X115),$D115/$C115)</f>
        <v>0</v>
      </c>
      <c r="AA115" s="4">
        <f t="shared" si="82"/>
        <v>745.42</v>
      </c>
      <c r="AC115" s="4">
        <f t="shared" ref="AC115:AC125" si="100">IF(AA115+($D115/$C115)&gt;$D115,($D115-AA115),$D115/$C115)</f>
        <v>0</v>
      </c>
      <c r="AD115" s="9">
        <f t="shared" si="83"/>
        <v>745.42</v>
      </c>
      <c r="AF115" s="4">
        <f t="shared" ref="AF115:AF125" si="101">IF(AD115+($D115/$C115)&gt;$D115,($D115-AD115),$D115/$C115)</f>
        <v>0</v>
      </c>
      <c r="AG115" s="9">
        <f t="shared" si="84"/>
        <v>745.42</v>
      </c>
      <c r="AH115" s="9"/>
      <c r="AJ115" s="4">
        <f t="shared" ref="AJ115:AJ125" si="102">IF(AG115+($D115/$C115)&gt;$D115,($D115-AG115),$D115/$C115)</f>
        <v>0</v>
      </c>
      <c r="AK115" s="9">
        <f t="shared" si="40"/>
        <v>745.42</v>
      </c>
      <c r="AL115" s="49">
        <f t="shared" si="85"/>
        <v>0</v>
      </c>
      <c r="AN115" s="4">
        <f t="shared" ref="AN115:AN121" si="103">IF(AK115+($D115/$C115)&gt;$D115,($D115-AK115),$D115/$C115)</f>
        <v>0</v>
      </c>
      <c r="AO115" s="9">
        <f t="shared" si="37"/>
        <v>745.42</v>
      </c>
      <c r="AQ115" s="4">
        <v>0</v>
      </c>
      <c r="AR115" s="9">
        <f t="shared" si="41"/>
        <v>745.42</v>
      </c>
      <c r="AT115" s="4">
        <v>0</v>
      </c>
      <c r="AU115" s="9">
        <f t="shared" si="88"/>
        <v>745.42</v>
      </c>
      <c r="AW115" s="4">
        <v>0</v>
      </c>
      <c r="AX115" s="9">
        <f t="shared" si="89"/>
        <v>745.42</v>
      </c>
      <c r="AZ115" s="4">
        <v>0</v>
      </c>
      <c r="BA115" s="9">
        <f t="shared" si="58"/>
        <v>745.42</v>
      </c>
      <c r="BC115" s="5">
        <f t="shared" si="38"/>
        <v>0</v>
      </c>
      <c r="BD115" s="9">
        <f t="shared" si="39"/>
        <v>745.42</v>
      </c>
      <c r="BE115" s="9"/>
      <c r="BF115" s="123" t="s">
        <v>293</v>
      </c>
      <c r="BG115" s="124" t="s">
        <v>293</v>
      </c>
    </row>
    <row r="116" spans="1:59" x14ac:dyDescent="0.2">
      <c r="A116" s="54">
        <v>28671</v>
      </c>
      <c r="B116" s="1" t="s">
        <v>60</v>
      </c>
      <c r="C116" s="2">
        <v>33.5</v>
      </c>
      <c r="D116" s="4">
        <v>46507.07</v>
      </c>
      <c r="E116" s="3">
        <v>30113.37</v>
      </c>
      <c r="F116" s="3">
        <f t="shared" si="90"/>
        <v>1388.2707462686567</v>
      </c>
      <c r="G116" s="3">
        <f t="shared" si="73"/>
        <v>31501.640746268655</v>
      </c>
      <c r="H116" s="3">
        <f t="shared" si="91"/>
        <v>1388.2707462686567</v>
      </c>
      <c r="I116" s="3">
        <f t="shared" si="74"/>
        <v>32889.911492537314</v>
      </c>
      <c r="J116" s="3">
        <f t="shared" si="92"/>
        <v>1388.2707462686567</v>
      </c>
      <c r="K116" s="3">
        <f t="shared" si="75"/>
        <v>34278.182238805974</v>
      </c>
      <c r="L116" s="3">
        <f t="shared" si="93"/>
        <v>1388.2707462686567</v>
      </c>
      <c r="M116" s="3">
        <f t="shared" si="76"/>
        <v>35666.452985074633</v>
      </c>
      <c r="N116" s="3">
        <f t="shared" si="94"/>
        <v>1388.2707462686567</v>
      </c>
      <c r="O116" s="3">
        <f t="shared" si="77"/>
        <v>37054.723731343292</v>
      </c>
      <c r="P116" s="3">
        <f t="shared" si="95"/>
        <v>1388.2707462686567</v>
      </c>
      <c r="Q116" s="3">
        <f t="shared" si="78"/>
        <v>38442.994477611952</v>
      </c>
      <c r="R116" s="3">
        <f t="shared" si="96"/>
        <v>1388.2707462686567</v>
      </c>
      <c r="S116" s="3">
        <f t="shared" si="79"/>
        <v>39831.265223880611</v>
      </c>
      <c r="T116" s="3">
        <f t="shared" si="97"/>
        <v>1388.2707462686567</v>
      </c>
      <c r="U116" s="3">
        <f t="shared" si="80"/>
        <v>41219.535970149271</v>
      </c>
      <c r="V116" s="3"/>
      <c r="W116" s="3">
        <f t="shared" si="98"/>
        <v>1388.2707462686567</v>
      </c>
      <c r="X116" s="3">
        <f t="shared" si="81"/>
        <v>42607.80671641793</v>
      </c>
      <c r="Y116" s="25"/>
      <c r="Z116" s="4">
        <f t="shared" si="99"/>
        <v>1388.2707462686567</v>
      </c>
      <c r="AA116" s="4">
        <f t="shared" si="82"/>
        <v>43996.07746268659</v>
      </c>
      <c r="AC116" s="4">
        <f t="shared" si="100"/>
        <v>1388.2707462686567</v>
      </c>
      <c r="AD116" s="9">
        <f t="shared" si="83"/>
        <v>45384.348208955249</v>
      </c>
      <c r="AF116" s="4">
        <f t="shared" si="101"/>
        <v>1122.7217910447507</v>
      </c>
      <c r="AG116" s="9">
        <f t="shared" si="84"/>
        <v>46507.07</v>
      </c>
      <c r="AH116" s="9"/>
      <c r="AJ116" s="4">
        <f t="shared" si="102"/>
        <v>0</v>
      </c>
      <c r="AK116" s="9">
        <f t="shared" si="40"/>
        <v>46507.07</v>
      </c>
      <c r="AL116" s="49">
        <f t="shared" si="85"/>
        <v>0</v>
      </c>
      <c r="AN116" s="4">
        <f t="shared" si="103"/>
        <v>0</v>
      </c>
      <c r="AO116" s="9">
        <f t="shared" si="37"/>
        <v>46507.07</v>
      </c>
      <c r="AQ116" s="4">
        <v>0</v>
      </c>
      <c r="AR116" s="9">
        <f t="shared" si="41"/>
        <v>46507.07</v>
      </c>
      <c r="AT116" s="4">
        <v>0</v>
      </c>
      <c r="AU116" s="9">
        <f t="shared" si="88"/>
        <v>46507.07</v>
      </c>
      <c r="AW116" s="4">
        <v>0</v>
      </c>
      <c r="AX116" s="9">
        <f t="shared" si="89"/>
        <v>46507.07</v>
      </c>
      <c r="AZ116" s="4">
        <v>0</v>
      </c>
      <c r="BA116" s="9">
        <f t="shared" si="58"/>
        <v>46507.07</v>
      </c>
      <c r="BC116" s="5">
        <f t="shared" si="38"/>
        <v>0</v>
      </c>
      <c r="BD116" s="9">
        <f t="shared" si="39"/>
        <v>46507.07</v>
      </c>
      <c r="BE116" s="9"/>
      <c r="BF116" s="123" t="s">
        <v>293</v>
      </c>
      <c r="BG116" s="124" t="s">
        <v>293</v>
      </c>
    </row>
    <row r="117" spans="1:59" x14ac:dyDescent="0.2">
      <c r="A117" s="54">
        <v>28671</v>
      </c>
      <c r="B117" s="1" t="s">
        <v>37</v>
      </c>
      <c r="C117" s="2">
        <v>33.5</v>
      </c>
      <c r="D117" s="4">
        <v>4551.97</v>
      </c>
      <c r="E117" s="3">
        <v>2947.42</v>
      </c>
      <c r="F117" s="3">
        <f t="shared" si="90"/>
        <v>135.87970149253732</v>
      </c>
      <c r="G117" s="3">
        <f t="shared" si="73"/>
        <v>3083.2997014925372</v>
      </c>
      <c r="H117" s="3">
        <f t="shared" si="91"/>
        <v>135.87970149253732</v>
      </c>
      <c r="I117" s="3">
        <f t="shared" si="74"/>
        <v>3219.1794029850744</v>
      </c>
      <c r="J117" s="3">
        <f t="shared" si="92"/>
        <v>135.87970149253732</v>
      </c>
      <c r="K117" s="3">
        <f t="shared" si="75"/>
        <v>3355.0591044776115</v>
      </c>
      <c r="L117" s="3">
        <f t="shared" si="93"/>
        <v>135.87970149253732</v>
      </c>
      <c r="M117" s="3">
        <f t="shared" si="76"/>
        <v>3490.9388059701487</v>
      </c>
      <c r="N117" s="3">
        <f t="shared" si="94"/>
        <v>135.87970149253732</v>
      </c>
      <c r="O117" s="3">
        <f t="shared" si="77"/>
        <v>3626.8185074626858</v>
      </c>
      <c r="P117" s="3">
        <f t="shared" si="95"/>
        <v>135.87970149253732</v>
      </c>
      <c r="Q117" s="3">
        <f t="shared" si="78"/>
        <v>3762.698208955223</v>
      </c>
      <c r="R117" s="3">
        <f t="shared" si="96"/>
        <v>135.87970149253732</v>
      </c>
      <c r="S117" s="3">
        <f t="shared" si="79"/>
        <v>3898.5779104477601</v>
      </c>
      <c r="T117" s="3">
        <f t="shared" si="97"/>
        <v>135.87970149253732</v>
      </c>
      <c r="U117" s="3">
        <f t="shared" si="80"/>
        <v>4034.4576119402973</v>
      </c>
      <c r="V117" s="3"/>
      <c r="W117" s="3">
        <f t="shared" si="98"/>
        <v>135.87970149253732</v>
      </c>
      <c r="X117" s="3">
        <f t="shared" si="81"/>
        <v>4170.3373134328349</v>
      </c>
      <c r="Y117" s="25"/>
      <c r="Z117" s="4">
        <f t="shared" si="99"/>
        <v>135.87970149253732</v>
      </c>
      <c r="AA117" s="4">
        <f t="shared" si="82"/>
        <v>4306.2170149253725</v>
      </c>
      <c r="AC117" s="4">
        <f t="shared" si="100"/>
        <v>135.87970149253732</v>
      </c>
      <c r="AD117" s="9">
        <f t="shared" si="83"/>
        <v>4442.0967164179101</v>
      </c>
      <c r="AF117" s="4">
        <f t="shared" si="101"/>
        <v>109.87328358209015</v>
      </c>
      <c r="AG117" s="9">
        <f t="shared" si="84"/>
        <v>4551.97</v>
      </c>
      <c r="AH117" s="9"/>
      <c r="AJ117" s="4">
        <f t="shared" si="102"/>
        <v>0</v>
      </c>
      <c r="AK117" s="9">
        <f t="shared" si="40"/>
        <v>4551.97</v>
      </c>
      <c r="AL117" s="49">
        <f t="shared" si="85"/>
        <v>0</v>
      </c>
      <c r="AN117" s="4">
        <f t="shared" si="103"/>
        <v>0</v>
      </c>
      <c r="AO117" s="9">
        <f t="shared" si="37"/>
        <v>4551.97</v>
      </c>
      <c r="AQ117" s="4">
        <v>0</v>
      </c>
      <c r="AR117" s="9">
        <f t="shared" si="41"/>
        <v>4551.97</v>
      </c>
      <c r="AT117" s="4">
        <v>0</v>
      </c>
      <c r="AU117" s="9">
        <f t="shared" si="88"/>
        <v>4551.97</v>
      </c>
      <c r="AW117" s="4">
        <v>0</v>
      </c>
      <c r="AX117" s="9">
        <f t="shared" si="89"/>
        <v>4551.97</v>
      </c>
      <c r="AZ117" s="4">
        <v>0</v>
      </c>
      <c r="BA117" s="9">
        <f t="shared" si="58"/>
        <v>4551.97</v>
      </c>
      <c r="BC117" s="5">
        <f t="shared" si="38"/>
        <v>0</v>
      </c>
      <c r="BD117" s="9">
        <f t="shared" si="39"/>
        <v>4551.97</v>
      </c>
      <c r="BE117" s="9"/>
      <c r="BF117" s="123" t="s">
        <v>293</v>
      </c>
      <c r="BG117" s="124" t="s">
        <v>293</v>
      </c>
    </row>
    <row r="118" spans="1:59" x14ac:dyDescent="0.2">
      <c r="A118" s="54">
        <v>28671</v>
      </c>
      <c r="B118" s="1" t="s">
        <v>73</v>
      </c>
      <c r="C118" s="2">
        <v>33.5</v>
      </c>
      <c r="D118" s="4">
        <v>7833.55</v>
      </c>
      <c r="E118" s="3">
        <v>4700.03</v>
      </c>
      <c r="F118" s="3">
        <f t="shared" si="90"/>
        <v>233.83731343283583</v>
      </c>
      <c r="G118" s="3">
        <f t="shared" si="73"/>
        <v>4933.8673134328355</v>
      </c>
      <c r="H118" s="3">
        <f t="shared" si="91"/>
        <v>233.83731343283583</v>
      </c>
      <c r="I118" s="3">
        <f t="shared" si="74"/>
        <v>5167.7046268656713</v>
      </c>
      <c r="J118" s="3">
        <f t="shared" si="92"/>
        <v>233.83731343283583</v>
      </c>
      <c r="K118" s="3">
        <f t="shared" si="75"/>
        <v>5401.5419402985071</v>
      </c>
      <c r="L118" s="3">
        <f t="shared" si="93"/>
        <v>233.83731343283583</v>
      </c>
      <c r="M118" s="3">
        <f t="shared" si="76"/>
        <v>5635.3792537313429</v>
      </c>
      <c r="N118" s="3">
        <f t="shared" si="94"/>
        <v>233.83731343283583</v>
      </c>
      <c r="O118" s="3">
        <f t="shared" si="77"/>
        <v>5869.2165671641787</v>
      </c>
      <c r="P118" s="3">
        <f t="shared" si="95"/>
        <v>233.83731343283583</v>
      </c>
      <c r="Q118" s="3">
        <f t="shared" si="78"/>
        <v>6103.0538805970145</v>
      </c>
      <c r="R118" s="3">
        <f t="shared" si="96"/>
        <v>233.83731343283583</v>
      </c>
      <c r="S118" s="3">
        <f t="shared" si="79"/>
        <v>6336.8911940298503</v>
      </c>
      <c r="T118" s="3">
        <f t="shared" si="97"/>
        <v>233.83731343283583</v>
      </c>
      <c r="U118" s="3">
        <f t="shared" si="80"/>
        <v>6570.7285074626861</v>
      </c>
      <c r="V118" s="3"/>
      <c r="W118" s="3">
        <f t="shared" si="98"/>
        <v>233.83731343283583</v>
      </c>
      <c r="X118" s="3">
        <f t="shared" si="81"/>
        <v>6804.5658208955219</v>
      </c>
      <c r="Y118" s="25"/>
      <c r="Z118" s="4">
        <f t="shared" si="99"/>
        <v>233.83731343283583</v>
      </c>
      <c r="AA118" s="4">
        <f t="shared" si="82"/>
        <v>7038.4031343283577</v>
      </c>
      <c r="AC118" s="4">
        <f t="shared" si="100"/>
        <v>233.83731343283583</v>
      </c>
      <c r="AD118" s="9">
        <f t="shared" si="83"/>
        <v>7272.2404477611935</v>
      </c>
      <c r="AF118" s="4">
        <f t="shared" si="101"/>
        <v>233.83731343283583</v>
      </c>
      <c r="AG118" s="9">
        <f t="shared" si="84"/>
        <v>7506.0777611940293</v>
      </c>
      <c r="AH118" s="9"/>
      <c r="AJ118" s="4">
        <f t="shared" si="102"/>
        <v>233.83731343283583</v>
      </c>
      <c r="AK118" s="9">
        <f t="shared" si="40"/>
        <v>7739.9150746268651</v>
      </c>
      <c r="AL118" s="49">
        <f t="shared" si="85"/>
        <v>-93.634925373135047</v>
      </c>
      <c r="AN118" s="4">
        <f t="shared" si="103"/>
        <v>93.634925373135047</v>
      </c>
      <c r="AO118" s="9">
        <f>+AK118+AN118</f>
        <v>7833.55</v>
      </c>
      <c r="AQ118" s="4">
        <v>0</v>
      </c>
      <c r="AR118" s="9">
        <f t="shared" si="41"/>
        <v>7833.55</v>
      </c>
      <c r="AT118" s="4">
        <v>0</v>
      </c>
      <c r="AU118" s="9">
        <f t="shared" si="88"/>
        <v>7833.55</v>
      </c>
      <c r="AW118" s="4">
        <v>0</v>
      </c>
      <c r="AX118" s="9">
        <f t="shared" si="89"/>
        <v>7833.55</v>
      </c>
      <c r="AZ118" s="4">
        <v>0</v>
      </c>
      <c r="BA118" s="9">
        <f t="shared" si="58"/>
        <v>7833.55</v>
      </c>
      <c r="BC118" s="5">
        <f t="shared" si="38"/>
        <v>0</v>
      </c>
      <c r="BD118" s="9">
        <f t="shared" si="39"/>
        <v>7833.55</v>
      </c>
      <c r="BE118" s="9"/>
      <c r="BF118" s="123" t="s">
        <v>293</v>
      </c>
      <c r="BG118" s="124" t="s">
        <v>293</v>
      </c>
    </row>
    <row r="119" spans="1:59" x14ac:dyDescent="0.2">
      <c r="A119" s="54">
        <v>29036</v>
      </c>
      <c r="B119" s="1" t="s">
        <v>60</v>
      </c>
      <c r="C119" s="2">
        <v>33.5</v>
      </c>
      <c r="D119" s="4">
        <v>3571.07</v>
      </c>
      <c r="E119" s="3">
        <v>2187.3200000000002</v>
      </c>
      <c r="F119" s="3">
        <f t="shared" si="90"/>
        <v>106.59910447761195</v>
      </c>
      <c r="G119" s="3">
        <f t="shared" si="73"/>
        <v>2293.9191044776121</v>
      </c>
      <c r="H119" s="3">
        <f t="shared" si="91"/>
        <v>106.59910447761195</v>
      </c>
      <c r="I119" s="3">
        <f t="shared" si="74"/>
        <v>2400.5182089552241</v>
      </c>
      <c r="J119" s="3">
        <f t="shared" si="92"/>
        <v>106.59910447761195</v>
      </c>
      <c r="K119" s="3">
        <f t="shared" si="75"/>
        <v>2507.117313432836</v>
      </c>
      <c r="L119" s="3">
        <f t="shared" si="93"/>
        <v>106.59910447761195</v>
      </c>
      <c r="M119" s="3">
        <f t="shared" si="76"/>
        <v>2613.7164179104479</v>
      </c>
      <c r="N119" s="3">
        <f t="shared" si="94"/>
        <v>106.59910447761195</v>
      </c>
      <c r="O119" s="3">
        <f t="shared" si="77"/>
        <v>2720.3155223880599</v>
      </c>
      <c r="P119" s="3">
        <f t="shared" si="95"/>
        <v>106.59910447761195</v>
      </c>
      <c r="Q119" s="3">
        <f t="shared" si="78"/>
        <v>2826.9146268656718</v>
      </c>
      <c r="R119" s="3">
        <f t="shared" si="96"/>
        <v>106.59910447761195</v>
      </c>
      <c r="S119" s="3">
        <f t="shared" si="79"/>
        <v>2933.5137313432838</v>
      </c>
      <c r="T119" s="3">
        <f t="shared" si="97"/>
        <v>106.59910447761195</v>
      </c>
      <c r="U119" s="3">
        <f t="shared" si="80"/>
        <v>3040.1128358208957</v>
      </c>
      <c r="V119" s="3"/>
      <c r="W119" s="3">
        <f t="shared" si="98"/>
        <v>106.59910447761195</v>
      </c>
      <c r="X119" s="3">
        <f t="shared" si="81"/>
        <v>3146.7119402985077</v>
      </c>
      <c r="Y119" s="25"/>
      <c r="Z119" s="4">
        <f t="shared" si="99"/>
        <v>106.59910447761195</v>
      </c>
      <c r="AA119" s="4">
        <f t="shared" si="82"/>
        <v>3253.3110447761196</v>
      </c>
      <c r="AC119" s="4">
        <f t="shared" si="100"/>
        <v>106.59910447761195</v>
      </c>
      <c r="AD119" s="9">
        <f t="shared" si="83"/>
        <v>3359.9101492537316</v>
      </c>
      <c r="AF119" s="4">
        <f t="shared" si="101"/>
        <v>106.59910447761195</v>
      </c>
      <c r="AG119" s="9">
        <f t="shared" si="84"/>
        <v>3466.5092537313435</v>
      </c>
      <c r="AH119" s="9"/>
      <c r="AJ119" s="4">
        <f t="shared" si="102"/>
        <v>104.56074626865666</v>
      </c>
      <c r="AK119" s="9">
        <f t="shared" si="40"/>
        <v>3571.07</v>
      </c>
      <c r="AL119" s="49">
        <f t="shared" si="85"/>
        <v>0</v>
      </c>
      <c r="AN119" s="4">
        <f t="shared" si="103"/>
        <v>0</v>
      </c>
      <c r="AO119" s="9">
        <f t="shared" si="37"/>
        <v>3571.07</v>
      </c>
      <c r="AQ119" s="4">
        <v>0</v>
      </c>
      <c r="AR119" s="9">
        <f t="shared" si="41"/>
        <v>3571.07</v>
      </c>
      <c r="AT119" s="4">
        <v>0</v>
      </c>
      <c r="AU119" s="9">
        <f t="shared" si="88"/>
        <v>3571.07</v>
      </c>
      <c r="AW119" s="4">
        <v>0</v>
      </c>
      <c r="AX119" s="9">
        <f t="shared" si="89"/>
        <v>3571.07</v>
      </c>
      <c r="AZ119" s="4">
        <v>0</v>
      </c>
      <c r="BA119" s="9">
        <f t="shared" si="58"/>
        <v>3571.07</v>
      </c>
      <c r="BC119" s="5">
        <f t="shared" si="38"/>
        <v>0</v>
      </c>
      <c r="BD119" s="9">
        <f t="shared" si="39"/>
        <v>3571.07</v>
      </c>
      <c r="BE119" s="9"/>
      <c r="BF119" s="123" t="s">
        <v>293</v>
      </c>
      <c r="BG119" s="124" t="s">
        <v>293</v>
      </c>
    </row>
    <row r="120" spans="1:59" x14ac:dyDescent="0.2">
      <c r="A120" s="54">
        <v>29036</v>
      </c>
      <c r="B120" s="1" t="s">
        <v>37</v>
      </c>
      <c r="C120" s="2">
        <v>33.5</v>
      </c>
      <c r="D120" s="4">
        <v>2585.5</v>
      </c>
      <c r="E120" s="3">
        <v>1583.58</v>
      </c>
      <c r="F120" s="3">
        <f t="shared" si="90"/>
        <v>77.179104477611943</v>
      </c>
      <c r="G120" s="3">
        <f t="shared" si="73"/>
        <v>1660.7591044776118</v>
      </c>
      <c r="H120" s="3">
        <f t="shared" si="91"/>
        <v>77.179104477611943</v>
      </c>
      <c r="I120" s="3">
        <f t="shared" si="74"/>
        <v>1737.9382089552237</v>
      </c>
      <c r="J120" s="3">
        <f t="shared" si="92"/>
        <v>77.179104477611943</v>
      </c>
      <c r="K120" s="3">
        <f t="shared" si="75"/>
        <v>1815.1173134328355</v>
      </c>
      <c r="L120" s="3">
        <f t="shared" si="93"/>
        <v>77.179104477611943</v>
      </c>
      <c r="M120" s="3">
        <f t="shared" si="76"/>
        <v>1892.2964179104474</v>
      </c>
      <c r="N120" s="3">
        <f t="shared" si="94"/>
        <v>77.179104477611943</v>
      </c>
      <c r="O120" s="3">
        <f t="shared" si="77"/>
        <v>1969.4755223880593</v>
      </c>
      <c r="P120" s="3">
        <f t="shared" si="95"/>
        <v>77.179104477611943</v>
      </c>
      <c r="Q120" s="3">
        <f t="shared" si="78"/>
        <v>2046.6546268656712</v>
      </c>
      <c r="R120" s="3">
        <f t="shared" si="96"/>
        <v>77.179104477611943</v>
      </c>
      <c r="S120" s="3">
        <f t="shared" si="79"/>
        <v>2123.833731343283</v>
      </c>
      <c r="T120" s="3">
        <f t="shared" si="97"/>
        <v>77.179104477611943</v>
      </c>
      <c r="U120" s="3">
        <f t="shared" si="80"/>
        <v>2201.0128358208949</v>
      </c>
      <c r="V120" s="3"/>
      <c r="W120" s="3">
        <f t="shared" si="98"/>
        <v>77.179104477611943</v>
      </c>
      <c r="X120" s="3">
        <f t="shared" si="81"/>
        <v>2278.1919402985068</v>
      </c>
      <c r="Y120" s="25"/>
      <c r="Z120" s="4">
        <f t="shared" si="99"/>
        <v>77.179104477611943</v>
      </c>
      <c r="AA120" s="4">
        <f t="shared" si="82"/>
        <v>2355.3710447761187</v>
      </c>
      <c r="AC120" s="4">
        <f t="shared" si="100"/>
        <v>77.179104477611943</v>
      </c>
      <c r="AD120" s="9">
        <f t="shared" si="83"/>
        <v>2432.5501492537305</v>
      </c>
      <c r="AF120" s="4">
        <f t="shared" si="101"/>
        <v>77.179104477611943</v>
      </c>
      <c r="AG120" s="9">
        <f t="shared" si="84"/>
        <v>2509.7292537313424</v>
      </c>
      <c r="AH120" s="9"/>
      <c r="AJ120" s="4">
        <f t="shared" si="102"/>
        <v>75.770746268657604</v>
      </c>
      <c r="AK120" s="9">
        <f t="shared" si="40"/>
        <v>2585.5</v>
      </c>
      <c r="AL120" s="49">
        <f t="shared" si="85"/>
        <v>0</v>
      </c>
      <c r="AN120" s="4">
        <f t="shared" si="103"/>
        <v>0</v>
      </c>
      <c r="AO120" s="9">
        <f t="shared" si="37"/>
        <v>2585.5</v>
      </c>
      <c r="AQ120" s="4">
        <v>0</v>
      </c>
      <c r="AR120" s="9">
        <f t="shared" si="41"/>
        <v>2585.5</v>
      </c>
      <c r="AT120" s="4">
        <v>0</v>
      </c>
      <c r="AU120" s="9">
        <f t="shared" si="88"/>
        <v>2585.5</v>
      </c>
      <c r="AW120" s="4">
        <v>0</v>
      </c>
      <c r="AX120" s="9">
        <f t="shared" si="89"/>
        <v>2585.5</v>
      </c>
      <c r="AZ120" s="4">
        <v>0</v>
      </c>
      <c r="BA120" s="9">
        <f t="shared" si="58"/>
        <v>2585.5</v>
      </c>
      <c r="BC120" s="5">
        <f t="shared" si="38"/>
        <v>0</v>
      </c>
      <c r="BD120" s="9">
        <f t="shared" si="39"/>
        <v>2585.5</v>
      </c>
      <c r="BE120" s="9"/>
      <c r="BF120" s="123" t="s">
        <v>293</v>
      </c>
      <c r="BG120" s="124" t="s">
        <v>293</v>
      </c>
    </row>
    <row r="121" spans="1:59" x14ac:dyDescent="0.2">
      <c r="A121" s="54">
        <v>29036</v>
      </c>
      <c r="B121" s="1" t="s">
        <v>74</v>
      </c>
      <c r="C121" s="2">
        <v>33.5</v>
      </c>
      <c r="D121" s="4">
        <v>9892.41</v>
      </c>
      <c r="E121" s="3">
        <v>5959.03</v>
      </c>
      <c r="F121" s="3">
        <f t="shared" si="90"/>
        <v>295.29582089552241</v>
      </c>
      <c r="G121" s="3">
        <f t="shared" si="73"/>
        <v>6254.3258208955222</v>
      </c>
      <c r="H121" s="3">
        <f t="shared" si="91"/>
        <v>295.29582089552241</v>
      </c>
      <c r="I121" s="3">
        <f t="shared" si="74"/>
        <v>6549.6216417910446</v>
      </c>
      <c r="J121" s="3">
        <f t="shared" si="92"/>
        <v>295.29582089552241</v>
      </c>
      <c r="K121" s="3">
        <f t="shared" si="75"/>
        <v>6844.917462686567</v>
      </c>
      <c r="L121" s="3">
        <f t="shared" si="93"/>
        <v>295.29582089552241</v>
      </c>
      <c r="M121" s="3">
        <f t="shared" si="76"/>
        <v>7140.2132835820894</v>
      </c>
      <c r="N121" s="3">
        <f t="shared" si="94"/>
        <v>295.29582089552241</v>
      </c>
      <c r="O121" s="3">
        <f t="shared" si="77"/>
        <v>7435.5091044776118</v>
      </c>
      <c r="P121" s="3">
        <f t="shared" si="95"/>
        <v>295.29582089552241</v>
      </c>
      <c r="Q121" s="3">
        <f t="shared" si="78"/>
        <v>7730.8049253731342</v>
      </c>
      <c r="R121" s="3">
        <f t="shared" si="96"/>
        <v>295.29582089552241</v>
      </c>
      <c r="S121" s="3">
        <f t="shared" si="79"/>
        <v>8026.1007462686566</v>
      </c>
      <c r="T121" s="3">
        <f t="shared" si="97"/>
        <v>295.29582089552241</v>
      </c>
      <c r="U121" s="3">
        <f t="shared" si="80"/>
        <v>8321.3965671641781</v>
      </c>
      <c r="V121" s="3"/>
      <c r="W121" s="3">
        <f t="shared" si="98"/>
        <v>295.29582089552241</v>
      </c>
      <c r="X121" s="3">
        <f t="shared" si="81"/>
        <v>8616.6923880597005</v>
      </c>
      <c r="Y121" s="25"/>
      <c r="Z121" s="4">
        <f t="shared" si="99"/>
        <v>295.29582089552241</v>
      </c>
      <c r="AA121" s="4">
        <f t="shared" si="82"/>
        <v>8911.9882089552229</v>
      </c>
      <c r="AC121" s="4">
        <f t="shared" si="100"/>
        <v>295.29582089552241</v>
      </c>
      <c r="AD121" s="9">
        <f t="shared" si="83"/>
        <v>9207.2840298507454</v>
      </c>
      <c r="AF121" s="4">
        <f t="shared" si="101"/>
        <v>295.29582089552241</v>
      </c>
      <c r="AG121" s="9">
        <f t="shared" si="84"/>
        <v>9502.5798507462678</v>
      </c>
      <c r="AH121" s="9"/>
      <c r="AJ121" s="4">
        <f t="shared" si="102"/>
        <v>295.29582089552241</v>
      </c>
      <c r="AK121" s="9">
        <f t="shared" si="40"/>
        <v>9797.8756716417902</v>
      </c>
      <c r="AL121" s="49">
        <f t="shared" si="85"/>
        <v>-94.534328358209677</v>
      </c>
      <c r="AN121" s="4">
        <f t="shared" si="103"/>
        <v>94.534328358209677</v>
      </c>
      <c r="AO121" s="9">
        <f t="shared" si="37"/>
        <v>9892.41</v>
      </c>
      <c r="AQ121" s="4">
        <v>0</v>
      </c>
      <c r="AR121" s="9">
        <f t="shared" si="41"/>
        <v>9892.41</v>
      </c>
      <c r="AT121" s="4">
        <v>0</v>
      </c>
      <c r="AU121" s="9">
        <f t="shared" si="88"/>
        <v>9892.41</v>
      </c>
      <c r="AW121" s="4">
        <v>0</v>
      </c>
      <c r="AX121" s="9">
        <f t="shared" si="89"/>
        <v>9892.41</v>
      </c>
      <c r="AZ121" s="4">
        <v>0</v>
      </c>
      <c r="BA121" s="9">
        <f t="shared" si="58"/>
        <v>9892.41</v>
      </c>
      <c r="BC121" s="5">
        <f t="shared" si="38"/>
        <v>0</v>
      </c>
      <c r="BD121" s="9">
        <f t="shared" si="39"/>
        <v>9892.41</v>
      </c>
      <c r="BE121" s="9"/>
      <c r="BF121" s="123" t="s">
        <v>293</v>
      </c>
      <c r="BG121" s="124" t="s">
        <v>293</v>
      </c>
    </row>
    <row r="122" spans="1:59" x14ac:dyDescent="0.2">
      <c r="A122" s="54">
        <v>29402</v>
      </c>
      <c r="B122" s="1" t="s">
        <v>74</v>
      </c>
      <c r="C122" s="2">
        <v>33.5</v>
      </c>
      <c r="D122" s="4">
        <v>5409.08</v>
      </c>
      <c r="E122" s="3">
        <v>3123.77</v>
      </c>
      <c r="F122" s="3">
        <f t="shared" si="90"/>
        <v>161.46507462686566</v>
      </c>
      <c r="G122" s="3">
        <f t="shared" si="73"/>
        <v>3285.2350746268658</v>
      </c>
      <c r="H122" s="3">
        <f t="shared" si="91"/>
        <v>161.46507462686566</v>
      </c>
      <c r="I122" s="3">
        <f t="shared" si="74"/>
        <v>3446.7001492537315</v>
      </c>
      <c r="J122" s="3">
        <f t="shared" si="92"/>
        <v>161.46507462686566</v>
      </c>
      <c r="K122" s="3">
        <f t="shared" si="75"/>
        <v>3608.1652238805973</v>
      </c>
      <c r="L122" s="3">
        <f t="shared" si="93"/>
        <v>161.46507462686566</v>
      </c>
      <c r="M122" s="3">
        <f t="shared" si="76"/>
        <v>3769.6302985074631</v>
      </c>
      <c r="N122" s="3">
        <f t="shared" si="94"/>
        <v>161.46507462686566</v>
      </c>
      <c r="O122" s="3">
        <f t="shared" si="77"/>
        <v>3931.0953731343288</v>
      </c>
      <c r="P122" s="3">
        <f t="shared" si="95"/>
        <v>161.46507462686566</v>
      </c>
      <c r="Q122" s="3">
        <f t="shared" si="78"/>
        <v>4092.5604477611946</v>
      </c>
      <c r="R122" s="3">
        <f t="shared" si="96"/>
        <v>161.46507462686566</v>
      </c>
      <c r="S122" s="3">
        <f t="shared" si="79"/>
        <v>4254.0255223880604</v>
      </c>
      <c r="T122" s="3">
        <f t="shared" si="97"/>
        <v>161.46507462686566</v>
      </c>
      <c r="U122" s="3">
        <f t="shared" si="80"/>
        <v>4415.4905970149257</v>
      </c>
      <c r="V122" s="3"/>
      <c r="W122" s="3">
        <f t="shared" si="98"/>
        <v>161.46507462686566</v>
      </c>
      <c r="X122" s="3">
        <f t="shared" si="81"/>
        <v>4576.955671641791</v>
      </c>
      <c r="Y122" s="25"/>
      <c r="Z122" s="4">
        <f t="shared" si="99"/>
        <v>161.46507462686566</v>
      </c>
      <c r="AA122" s="4">
        <f t="shared" si="82"/>
        <v>4738.4207462686563</v>
      </c>
      <c r="AC122" s="4">
        <f t="shared" si="100"/>
        <v>161.46507462686566</v>
      </c>
      <c r="AD122" s="9">
        <f t="shared" si="83"/>
        <v>4899.8858208955216</v>
      </c>
      <c r="AF122" s="4">
        <f t="shared" si="101"/>
        <v>161.46507462686566</v>
      </c>
      <c r="AG122" s="9">
        <f t="shared" si="84"/>
        <v>5061.350895522387</v>
      </c>
      <c r="AH122" s="9"/>
      <c r="AJ122" s="4">
        <f t="shared" si="102"/>
        <v>161.46507462686566</v>
      </c>
      <c r="AK122" s="9">
        <f t="shared" si="40"/>
        <v>5222.8159701492523</v>
      </c>
      <c r="AL122" s="49">
        <f t="shared" si="85"/>
        <v>-186.26402985074765</v>
      </c>
      <c r="AN122" s="4">
        <v>186.26</v>
      </c>
      <c r="AO122" s="9">
        <f t="shared" si="37"/>
        <v>5409.0759701492525</v>
      </c>
      <c r="AQ122" s="4">
        <v>0</v>
      </c>
      <c r="AR122" s="9">
        <f t="shared" si="41"/>
        <v>5409.0759701492525</v>
      </c>
      <c r="AT122" s="4">
        <v>0</v>
      </c>
      <c r="AU122" s="9">
        <f t="shared" si="88"/>
        <v>5409.0759701492525</v>
      </c>
      <c r="AW122" s="4">
        <v>0</v>
      </c>
      <c r="AX122" s="9">
        <f t="shared" si="89"/>
        <v>5409.0759701492525</v>
      </c>
      <c r="AZ122" s="4">
        <v>0</v>
      </c>
      <c r="BA122" s="9">
        <f t="shared" si="58"/>
        <v>5409.0759701492525</v>
      </c>
      <c r="BC122" s="5">
        <f t="shared" si="38"/>
        <v>0</v>
      </c>
      <c r="BD122" s="9">
        <f t="shared" si="39"/>
        <v>5409.0759701492525</v>
      </c>
      <c r="BE122" s="9"/>
      <c r="BF122" s="123" t="s">
        <v>293</v>
      </c>
      <c r="BG122" s="124" t="s">
        <v>293</v>
      </c>
    </row>
    <row r="123" spans="1:59" x14ac:dyDescent="0.2">
      <c r="A123" s="54">
        <v>29402</v>
      </c>
      <c r="B123" s="1" t="s">
        <v>75</v>
      </c>
      <c r="C123" s="2">
        <v>33.5</v>
      </c>
      <c r="D123" s="4">
        <v>67413.919999999998</v>
      </c>
      <c r="E123" s="3">
        <v>38931.58</v>
      </c>
      <c r="F123" s="3">
        <f t="shared" si="90"/>
        <v>2012.3558208955224</v>
      </c>
      <c r="G123" s="3">
        <f t="shared" si="73"/>
        <v>40943.935820895524</v>
      </c>
      <c r="H123" s="3">
        <f t="shared" si="91"/>
        <v>2012.3558208955224</v>
      </c>
      <c r="I123" s="3">
        <f t="shared" si="74"/>
        <v>42956.291641791046</v>
      </c>
      <c r="J123" s="3">
        <f t="shared" si="92"/>
        <v>2012.3558208955224</v>
      </c>
      <c r="K123" s="3">
        <f t="shared" si="75"/>
        <v>44968.647462686567</v>
      </c>
      <c r="L123" s="3">
        <f t="shared" si="93"/>
        <v>2012.3558208955224</v>
      </c>
      <c r="M123" s="3">
        <f t="shared" si="76"/>
        <v>46981.003283582089</v>
      </c>
      <c r="N123" s="3">
        <f t="shared" si="94"/>
        <v>2012.3558208955224</v>
      </c>
      <c r="O123" s="3">
        <f t="shared" si="77"/>
        <v>48993.359104477611</v>
      </c>
      <c r="P123" s="3">
        <f t="shared" si="95"/>
        <v>2012.3558208955224</v>
      </c>
      <c r="Q123" s="3">
        <f t="shared" si="78"/>
        <v>51005.714925373133</v>
      </c>
      <c r="R123" s="3">
        <f t="shared" si="96"/>
        <v>2012.3558208955224</v>
      </c>
      <c r="S123" s="3">
        <f t="shared" si="79"/>
        <v>53018.070746268655</v>
      </c>
      <c r="T123" s="3">
        <f t="shared" si="97"/>
        <v>2012.3558208955224</v>
      </c>
      <c r="U123" s="3">
        <f t="shared" si="80"/>
        <v>55030.426567164177</v>
      </c>
      <c r="V123" s="3"/>
      <c r="W123" s="3">
        <f t="shared" si="98"/>
        <v>2012.3558208955224</v>
      </c>
      <c r="X123" s="3">
        <f t="shared" si="81"/>
        <v>57042.782388059699</v>
      </c>
      <c r="Y123" s="25"/>
      <c r="Z123" s="4">
        <f t="shared" si="99"/>
        <v>2012.3558208955224</v>
      </c>
      <c r="AA123" s="4">
        <f t="shared" si="82"/>
        <v>59055.138208955221</v>
      </c>
      <c r="AC123" s="4">
        <f t="shared" si="100"/>
        <v>2012.3558208955224</v>
      </c>
      <c r="AD123" s="9">
        <f t="shared" si="83"/>
        <v>61067.494029850743</v>
      </c>
      <c r="AF123" s="4">
        <f t="shared" si="101"/>
        <v>2012.3558208955224</v>
      </c>
      <c r="AG123" s="9">
        <f t="shared" si="84"/>
        <v>63079.849850746265</v>
      </c>
      <c r="AH123" s="9"/>
      <c r="AJ123" s="4">
        <f t="shared" si="102"/>
        <v>2012.3558208955224</v>
      </c>
      <c r="AK123" s="9">
        <f t="shared" si="40"/>
        <v>65092.205671641786</v>
      </c>
      <c r="AL123" s="49">
        <f t="shared" si="85"/>
        <v>-2321.7143283582118</v>
      </c>
      <c r="AN123" s="4">
        <f>IF(AK123+($D123/$C123)&gt;$D123,($D123-AK123),$D123/$C123)</f>
        <v>2012.3558208955224</v>
      </c>
      <c r="AO123" s="9">
        <f t="shared" si="37"/>
        <v>67104.561492537308</v>
      </c>
      <c r="AQ123" s="4">
        <v>309.36</v>
      </c>
      <c r="AR123" s="9">
        <f t="shared" si="41"/>
        <v>67413.921492537309</v>
      </c>
      <c r="AT123" s="4">
        <v>309.36</v>
      </c>
      <c r="AU123" s="9">
        <f t="shared" si="88"/>
        <v>67723.28149253731</v>
      </c>
      <c r="AW123" s="4">
        <v>0</v>
      </c>
      <c r="AX123" s="9">
        <f t="shared" si="89"/>
        <v>67723.28149253731</v>
      </c>
      <c r="AZ123" s="4">
        <v>0</v>
      </c>
      <c r="BA123" s="9">
        <f t="shared" si="58"/>
        <v>67723.28149253731</v>
      </c>
      <c r="BC123" s="5">
        <f t="shared" si="38"/>
        <v>0</v>
      </c>
      <c r="BD123" s="9">
        <f t="shared" si="39"/>
        <v>67723.28149253731</v>
      </c>
      <c r="BE123" s="9"/>
      <c r="BF123" s="123" t="s">
        <v>293</v>
      </c>
      <c r="BG123" s="124" t="s">
        <v>293</v>
      </c>
    </row>
    <row r="124" spans="1:59" x14ac:dyDescent="0.2">
      <c r="A124" s="54">
        <v>29402</v>
      </c>
      <c r="B124" s="1" t="s">
        <v>76</v>
      </c>
      <c r="C124" s="2">
        <v>5</v>
      </c>
      <c r="D124" s="4">
        <v>3134.48</v>
      </c>
      <c r="E124" s="3">
        <v>2585.88</v>
      </c>
      <c r="F124" s="3">
        <f t="shared" si="90"/>
        <v>548.59999999999991</v>
      </c>
      <c r="G124" s="3">
        <f t="shared" si="73"/>
        <v>3134.48</v>
      </c>
      <c r="H124" s="3">
        <f t="shared" si="91"/>
        <v>0</v>
      </c>
      <c r="I124" s="3">
        <f t="shared" si="74"/>
        <v>3134.48</v>
      </c>
      <c r="J124" s="3">
        <f t="shared" si="92"/>
        <v>0</v>
      </c>
      <c r="K124" s="3">
        <f t="shared" si="75"/>
        <v>3134.48</v>
      </c>
      <c r="L124" s="3">
        <f t="shared" si="93"/>
        <v>0</v>
      </c>
      <c r="M124" s="3">
        <f t="shared" si="76"/>
        <v>3134.48</v>
      </c>
      <c r="N124" s="3">
        <f t="shared" si="94"/>
        <v>0</v>
      </c>
      <c r="O124" s="3">
        <f t="shared" si="77"/>
        <v>3134.48</v>
      </c>
      <c r="P124" s="3">
        <f t="shared" si="95"/>
        <v>0</v>
      </c>
      <c r="Q124" s="3">
        <f t="shared" si="78"/>
        <v>3134.48</v>
      </c>
      <c r="R124" s="3">
        <f t="shared" si="96"/>
        <v>0</v>
      </c>
      <c r="S124" s="3">
        <f t="shared" si="79"/>
        <v>3134.48</v>
      </c>
      <c r="T124" s="3">
        <f t="shared" si="97"/>
        <v>0</v>
      </c>
      <c r="U124" s="3">
        <f t="shared" si="80"/>
        <v>3134.48</v>
      </c>
      <c r="V124" s="3"/>
      <c r="W124" s="3">
        <f t="shared" si="98"/>
        <v>0</v>
      </c>
      <c r="X124" s="3">
        <f t="shared" si="81"/>
        <v>3134.48</v>
      </c>
      <c r="Y124" s="25"/>
      <c r="Z124" s="4">
        <f t="shared" si="99"/>
        <v>0</v>
      </c>
      <c r="AA124" s="4">
        <f t="shared" si="82"/>
        <v>3134.48</v>
      </c>
      <c r="AC124" s="4">
        <f t="shared" si="100"/>
        <v>0</v>
      </c>
      <c r="AD124" s="9">
        <f t="shared" si="83"/>
        <v>3134.48</v>
      </c>
      <c r="AF124" s="4">
        <f t="shared" si="101"/>
        <v>0</v>
      </c>
      <c r="AG124" s="9">
        <f t="shared" si="84"/>
        <v>3134.48</v>
      </c>
      <c r="AH124" s="9"/>
      <c r="AJ124" s="4">
        <f t="shared" si="102"/>
        <v>0</v>
      </c>
      <c r="AK124" s="9">
        <f t="shared" si="40"/>
        <v>3134.48</v>
      </c>
      <c r="AL124" s="49">
        <f t="shared" si="85"/>
        <v>0</v>
      </c>
      <c r="AN124" s="4">
        <f>IF(AK124+($D124/$C124)&gt;$D124,($D124-AK124),$D124/$C124)</f>
        <v>0</v>
      </c>
      <c r="AO124" s="9">
        <f t="shared" si="37"/>
        <v>3134.48</v>
      </c>
      <c r="AQ124" s="4">
        <v>0</v>
      </c>
      <c r="AR124" s="9">
        <f t="shared" si="41"/>
        <v>3134.48</v>
      </c>
      <c r="AT124" s="4">
        <v>0</v>
      </c>
      <c r="AU124" s="9">
        <f t="shared" si="88"/>
        <v>3134.48</v>
      </c>
      <c r="AW124" s="4">
        <v>0</v>
      </c>
      <c r="AX124" s="9">
        <f t="shared" si="89"/>
        <v>3134.48</v>
      </c>
      <c r="AZ124" s="4">
        <v>0</v>
      </c>
      <c r="BA124" s="9">
        <f t="shared" si="58"/>
        <v>3134.48</v>
      </c>
      <c r="BC124" s="5">
        <f t="shared" ref="BC124:BC187" si="104">AZ124</f>
        <v>0</v>
      </c>
      <c r="BD124" s="9">
        <f t="shared" ref="BD124:BD187" si="105">BA124+BC124</f>
        <v>3134.48</v>
      </c>
      <c r="BE124" s="9"/>
      <c r="BF124" s="123" t="s">
        <v>293</v>
      </c>
      <c r="BG124" s="124" t="s">
        <v>293</v>
      </c>
    </row>
    <row r="125" spans="1:59" x14ac:dyDescent="0.2">
      <c r="A125" s="54">
        <v>29402</v>
      </c>
      <c r="B125" s="1" t="s">
        <v>77</v>
      </c>
      <c r="C125" s="2">
        <v>10</v>
      </c>
      <c r="D125" s="4">
        <v>589.9</v>
      </c>
      <c r="E125" s="3">
        <v>589.9</v>
      </c>
      <c r="F125" s="3">
        <f t="shared" si="90"/>
        <v>0</v>
      </c>
      <c r="G125" s="3">
        <f t="shared" si="73"/>
        <v>589.9</v>
      </c>
      <c r="H125" s="3">
        <f t="shared" si="91"/>
        <v>0</v>
      </c>
      <c r="I125" s="3">
        <f t="shared" si="74"/>
        <v>589.9</v>
      </c>
      <c r="J125" s="3">
        <f t="shared" si="92"/>
        <v>0</v>
      </c>
      <c r="K125" s="3">
        <f t="shared" si="75"/>
        <v>589.9</v>
      </c>
      <c r="L125" s="3">
        <f t="shared" si="93"/>
        <v>0</v>
      </c>
      <c r="M125" s="3">
        <f t="shared" si="76"/>
        <v>589.9</v>
      </c>
      <c r="N125" s="3">
        <f t="shared" si="94"/>
        <v>0</v>
      </c>
      <c r="O125" s="3">
        <f t="shared" si="77"/>
        <v>589.9</v>
      </c>
      <c r="P125" s="3">
        <f t="shared" si="95"/>
        <v>0</v>
      </c>
      <c r="Q125" s="3">
        <f t="shared" si="78"/>
        <v>589.9</v>
      </c>
      <c r="R125" s="3">
        <f t="shared" si="96"/>
        <v>0</v>
      </c>
      <c r="S125" s="3">
        <f t="shared" si="79"/>
        <v>589.9</v>
      </c>
      <c r="T125" s="3">
        <f t="shared" si="97"/>
        <v>0</v>
      </c>
      <c r="U125" s="3">
        <f t="shared" si="80"/>
        <v>589.9</v>
      </c>
      <c r="V125" s="3"/>
      <c r="W125" s="3">
        <f t="shared" si="98"/>
        <v>0</v>
      </c>
      <c r="X125" s="3">
        <f t="shared" si="81"/>
        <v>589.9</v>
      </c>
      <c r="Y125" s="25"/>
      <c r="Z125" s="4">
        <f t="shared" si="99"/>
        <v>0</v>
      </c>
      <c r="AA125" s="4">
        <f t="shared" si="82"/>
        <v>589.9</v>
      </c>
      <c r="AC125" s="4">
        <f t="shared" si="100"/>
        <v>0</v>
      </c>
      <c r="AD125" s="9">
        <f t="shared" si="83"/>
        <v>589.9</v>
      </c>
      <c r="AF125" s="4">
        <f t="shared" si="101"/>
        <v>0</v>
      </c>
      <c r="AG125" s="9">
        <f t="shared" si="84"/>
        <v>589.9</v>
      </c>
      <c r="AH125" s="9"/>
      <c r="AJ125" s="4">
        <f t="shared" si="102"/>
        <v>0</v>
      </c>
      <c r="AK125" s="9">
        <f t="shared" si="40"/>
        <v>589.9</v>
      </c>
      <c r="AL125" s="49">
        <f t="shared" si="85"/>
        <v>0</v>
      </c>
      <c r="AN125" s="4">
        <f>IF(AK125+($D125/$C125)&gt;$D125,($D125-AK125),$D125/$C125)</f>
        <v>0</v>
      </c>
      <c r="AO125" s="9">
        <f t="shared" si="37"/>
        <v>589.9</v>
      </c>
      <c r="AQ125" s="4">
        <v>0</v>
      </c>
      <c r="AR125" s="9">
        <f t="shared" si="41"/>
        <v>589.9</v>
      </c>
      <c r="AT125" s="4">
        <v>0</v>
      </c>
      <c r="AU125" s="9">
        <f t="shared" si="88"/>
        <v>589.9</v>
      </c>
      <c r="AW125" s="4">
        <v>0</v>
      </c>
      <c r="AX125" s="9">
        <f t="shared" si="89"/>
        <v>589.9</v>
      </c>
      <c r="AZ125" s="4">
        <v>0</v>
      </c>
      <c r="BA125" s="9">
        <f t="shared" si="58"/>
        <v>589.9</v>
      </c>
      <c r="BC125" s="5">
        <f t="shared" si="104"/>
        <v>0</v>
      </c>
      <c r="BD125" s="9">
        <f t="shared" si="105"/>
        <v>589.9</v>
      </c>
      <c r="BE125" s="9"/>
      <c r="BF125" s="123" t="s">
        <v>293</v>
      </c>
      <c r="BG125" s="124" t="s">
        <v>293</v>
      </c>
    </row>
    <row r="126" spans="1:59" s="108" customFormat="1" x14ac:dyDescent="0.2">
      <c r="A126" s="114" t="s">
        <v>273</v>
      </c>
      <c r="B126" s="110" t="s">
        <v>278</v>
      </c>
      <c r="C126" s="23"/>
      <c r="D126" s="12">
        <v>-590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12"/>
      <c r="AA126" s="12"/>
      <c r="AC126" s="12"/>
      <c r="AD126" s="46"/>
      <c r="AF126" s="12"/>
      <c r="AG126" s="46"/>
      <c r="AH126" s="46"/>
      <c r="AJ126" s="12"/>
      <c r="AK126" s="46"/>
      <c r="AL126" s="63"/>
      <c r="AN126" s="12"/>
      <c r="AO126" s="46"/>
      <c r="AQ126" s="12"/>
      <c r="AR126" s="46"/>
      <c r="AT126" s="12"/>
      <c r="AU126" s="46"/>
      <c r="AW126" s="12"/>
      <c r="AX126" s="46"/>
      <c r="AZ126" s="12"/>
      <c r="BA126" s="46">
        <v>-590</v>
      </c>
      <c r="BC126" s="5">
        <f t="shared" si="104"/>
        <v>0</v>
      </c>
      <c r="BD126" s="9">
        <f t="shared" si="105"/>
        <v>-590</v>
      </c>
      <c r="BE126" s="9"/>
      <c r="BF126" s="123" t="s">
        <v>293</v>
      </c>
      <c r="BG126" s="124" t="s">
        <v>293</v>
      </c>
    </row>
    <row r="127" spans="1:59" x14ac:dyDescent="0.2">
      <c r="A127" s="54">
        <v>29402</v>
      </c>
      <c r="B127" s="1" t="s">
        <v>60</v>
      </c>
      <c r="C127" s="2">
        <v>33.5</v>
      </c>
      <c r="D127" s="4">
        <v>3279.21</v>
      </c>
      <c r="E127" s="3">
        <v>1893.7</v>
      </c>
      <c r="F127" s="3">
        <f t="shared" ref="F127:F154" si="106">IF(E127+($D127/$C127)&gt;$D127,($D127-E127),$D127/$C127)</f>
        <v>97.886865671641786</v>
      </c>
      <c r="G127" s="3">
        <f t="shared" si="73"/>
        <v>1991.5868656716418</v>
      </c>
      <c r="H127" s="3">
        <f t="shared" ref="H127:H135" si="107">IF(G127+($D127/$C127)&gt;$D127,($D127-G127),$D127/$C127)</f>
        <v>97.886865671641786</v>
      </c>
      <c r="I127" s="3">
        <f t="shared" si="74"/>
        <v>2089.4737313432838</v>
      </c>
      <c r="J127" s="3">
        <f t="shared" ref="J127:J135" si="108">IF(I127+($D127/$C127)&gt;$D127,($D127-I127),$D127/$C127)</f>
        <v>97.886865671641786</v>
      </c>
      <c r="K127" s="3">
        <f t="shared" si="75"/>
        <v>2187.3605970149256</v>
      </c>
      <c r="L127" s="3">
        <f t="shared" ref="L127:L135" si="109">IF(K127+($D127/$C127)&gt;$D127,($D127-K127),$D127/$C127)</f>
        <v>97.886865671641786</v>
      </c>
      <c r="M127" s="3">
        <f t="shared" si="76"/>
        <v>2285.2474626865674</v>
      </c>
      <c r="N127" s="3">
        <f t="shared" ref="N127:N135" si="110">IF(M127+($D127/$C127)&gt;$D127,($D127-M127),$D127/$C127)</f>
        <v>97.886865671641786</v>
      </c>
      <c r="O127" s="3">
        <f t="shared" si="77"/>
        <v>2383.1343283582091</v>
      </c>
      <c r="P127" s="3">
        <f t="shared" ref="P127:P135" si="111">IF(O127+($D127/$C127)&gt;$D127,($D127-O127),$D127/$C127)</f>
        <v>97.886865671641786</v>
      </c>
      <c r="Q127" s="3">
        <f t="shared" si="78"/>
        <v>2481.0211940298509</v>
      </c>
      <c r="R127" s="3">
        <f t="shared" ref="R127:R135" si="112">IF(Q127+($D127/$C127)&gt;$D127,($D127-Q127),$D127/$C127)</f>
        <v>97.886865671641786</v>
      </c>
      <c r="S127" s="3">
        <f t="shared" si="79"/>
        <v>2578.9080597014927</v>
      </c>
      <c r="T127" s="3">
        <f t="shared" ref="T127:T135" si="113">IF(S127+($D127/$C127)&gt;$D127,($D127-S127),$D127/$C127)</f>
        <v>97.886865671641786</v>
      </c>
      <c r="U127" s="3">
        <f t="shared" si="80"/>
        <v>2676.7949253731344</v>
      </c>
      <c r="V127" s="3"/>
      <c r="W127" s="3">
        <f t="shared" ref="W127:W135" si="114">IF(U127+($D127/$C127)&gt;$D127,($D127-U127),$D127/$C127)</f>
        <v>97.886865671641786</v>
      </c>
      <c r="X127" s="3">
        <f t="shared" si="81"/>
        <v>2774.6817910447762</v>
      </c>
      <c r="Y127" s="25"/>
      <c r="Z127" s="4">
        <f t="shared" ref="Z127:Z135" si="115">IF(X127+($D127/$C127)&gt;$D127,($D127-X127),$D127/$C127)</f>
        <v>97.886865671641786</v>
      </c>
      <c r="AA127" s="4">
        <f t="shared" si="82"/>
        <v>2872.568656716418</v>
      </c>
      <c r="AC127" s="4">
        <f t="shared" ref="AC127:AC135" si="116">IF(AA127+($D127/$C127)&gt;$D127,($D127-AA127),$D127/$C127)</f>
        <v>97.886865671641786</v>
      </c>
      <c r="AD127" s="9">
        <f t="shared" si="83"/>
        <v>2970.4555223880598</v>
      </c>
      <c r="AF127" s="4">
        <f t="shared" ref="AF127:AF147" si="117">IF(AD127+($D127/$C127)&gt;$D127,($D127-AD127),$D127/$C127)</f>
        <v>97.886865671641786</v>
      </c>
      <c r="AG127" s="9">
        <f t="shared" si="84"/>
        <v>3068.3423880597015</v>
      </c>
      <c r="AH127" s="9"/>
      <c r="AJ127" s="4">
        <f t="shared" ref="AJ127:AJ135" si="118">IF(AG127+($D127/$C127)&gt;$D127,($D127-AG127),$D127/$C127)</f>
        <v>97.886865671641786</v>
      </c>
      <c r="AK127" s="9">
        <f t="shared" si="40"/>
        <v>3166.2292537313433</v>
      </c>
      <c r="AL127" s="49">
        <f t="shared" si="85"/>
        <v>-112.98074626865673</v>
      </c>
      <c r="AN127" s="4">
        <f>IF(AK127+($D127/$C127)&gt;$D127,($D127-AK127),$D127/$C127)</f>
        <v>97.886865671641786</v>
      </c>
      <c r="AO127" s="9">
        <f t="shared" si="37"/>
        <v>3264.1161194029851</v>
      </c>
      <c r="AQ127" s="4">
        <v>15.09</v>
      </c>
      <c r="AR127" s="9">
        <f t="shared" si="41"/>
        <v>3279.2061194029852</v>
      </c>
      <c r="AT127" s="4">
        <v>15.09</v>
      </c>
      <c r="AU127" s="9">
        <f t="shared" si="88"/>
        <v>3294.2961194029854</v>
      </c>
      <c r="AW127" s="4">
        <v>0</v>
      </c>
      <c r="AX127" s="9">
        <f t="shared" si="89"/>
        <v>3294.2961194029854</v>
      </c>
      <c r="AZ127" s="4">
        <v>0</v>
      </c>
      <c r="BA127" s="9">
        <f t="shared" si="58"/>
        <v>3294.2961194029854</v>
      </c>
      <c r="BC127" s="5">
        <f t="shared" si="104"/>
        <v>0</v>
      </c>
      <c r="BD127" s="9">
        <f t="shared" si="105"/>
        <v>3294.2961194029854</v>
      </c>
      <c r="BE127" s="9"/>
      <c r="BF127" s="123" t="s">
        <v>293</v>
      </c>
      <c r="BG127" s="124" t="s">
        <v>293</v>
      </c>
    </row>
    <row r="128" spans="1:59" x14ac:dyDescent="0.2">
      <c r="A128" s="54">
        <v>29402</v>
      </c>
      <c r="B128" s="1" t="s">
        <v>37</v>
      </c>
      <c r="C128" s="2">
        <v>33.5</v>
      </c>
      <c r="D128" s="4">
        <v>178.65</v>
      </c>
      <c r="E128" s="3">
        <v>103.12</v>
      </c>
      <c r="F128" s="3">
        <f t="shared" si="106"/>
        <v>5.3328358208955224</v>
      </c>
      <c r="G128" s="3">
        <f t="shared" si="73"/>
        <v>108.45283582089553</v>
      </c>
      <c r="H128" s="3">
        <f t="shared" si="107"/>
        <v>5.3328358208955224</v>
      </c>
      <c r="I128" s="3">
        <f t="shared" si="74"/>
        <v>113.78567164179105</v>
      </c>
      <c r="J128" s="3">
        <f t="shared" si="108"/>
        <v>5.3328358208955224</v>
      </c>
      <c r="K128" s="3">
        <f t="shared" si="75"/>
        <v>119.11850746268658</v>
      </c>
      <c r="L128" s="3">
        <f t="shared" si="109"/>
        <v>5.3328358208955224</v>
      </c>
      <c r="M128" s="3">
        <f t="shared" si="76"/>
        <v>124.4513432835821</v>
      </c>
      <c r="N128" s="3">
        <f t="shared" si="110"/>
        <v>5.3328358208955224</v>
      </c>
      <c r="O128" s="3">
        <f t="shared" si="77"/>
        <v>129.78417910447763</v>
      </c>
      <c r="P128" s="3">
        <f t="shared" si="111"/>
        <v>5.3328358208955224</v>
      </c>
      <c r="Q128" s="3">
        <f t="shared" si="78"/>
        <v>135.11701492537316</v>
      </c>
      <c r="R128" s="3">
        <f t="shared" si="112"/>
        <v>5.3328358208955224</v>
      </c>
      <c r="S128" s="3">
        <f t="shared" si="79"/>
        <v>140.44985074626868</v>
      </c>
      <c r="T128" s="3">
        <f t="shared" si="113"/>
        <v>5.3328358208955224</v>
      </c>
      <c r="U128" s="3">
        <f t="shared" si="80"/>
        <v>145.78268656716421</v>
      </c>
      <c r="V128" s="3"/>
      <c r="W128" s="3">
        <f t="shared" si="114"/>
        <v>5.3328358208955224</v>
      </c>
      <c r="X128" s="3">
        <f t="shared" si="81"/>
        <v>151.11552238805973</v>
      </c>
      <c r="Y128" s="25"/>
      <c r="Z128" s="4">
        <f t="shared" si="115"/>
        <v>5.3328358208955224</v>
      </c>
      <c r="AA128" s="4">
        <f t="shared" si="82"/>
        <v>156.44835820895526</v>
      </c>
      <c r="AC128" s="4">
        <f t="shared" si="116"/>
        <v>5.3328358208955224</v>
      </c>
      <c r="AD128" s="9">
        <f t="shared" si="83"/>
        <v>161.78119402985078</v>
      </c>
      <c r="AF128" s="4">
        <f t="shared" si="117"/>
        <v>5.3328358208955224</v>
      </c>
      <c r="AG128" s="9">
        <f t="shared" si="84"/>
        <v>167.11402985074631</v>
      </c>
      <c r="AH128" s="9"/>
      <c r="AJ128" s="4">
        <f t="shared" si="118"/>
        <v>5.3328358208955224</v>
      </c>
      <c r="AK128" s="9">
        <f t="shared" si="40"/>
        <v>172.44686567164183</v>
      </c>
      <c r="AL128" s="49">
        <f t="shared" si="85"/>
        <v>-6.2031343283581748</v>
      </c>
      <c r="AN128" s="4">
        <f>5.33+0.87</f>
        <v>6.2</v>
      </c>
      <c r="AO128" s="9">
        <f t="shared" si="37"/>
        <v>178.64686567164182</v>
      </c>
      <c r="AQ128" s="4">
        <v>0</v>
      </c>
      <c r="AR128" s="9">
        <f t="shared" si="41"/>
        <v>178.64686567164182</v>
      </c>
      <c r="AT128" s="4">
        <v>0</v>
      </c>
      <c r="AU128" s="9">
        <f t="shared" si="88"/>
        <v>178.64686567164182</v>
      </c>
      <c r="AW128" s="4">
        <v>0</v>
      </c>
      <c r="AX128" s="9">
        <f t="shared" si="89"/>
        <v>178.64686567164182</v>
      </c>
      <c r="AZ128" s="4">
        <v>0</v>
      </c>
      <c r="BA128" s="9">
        <f t="shared" si="58"/>
        <v>178.64686567164182</v>
      </c>
      <c r="BC128" s="5">
        <f t="shared" si="104"/>
        <v>0</v>
      </c>
      <c r="BD128" s="9">
        <f t="shared" si="105"/>
        <v>178.64686567164182</v>
      </c>
      <c r="BE128" s="9"/>
      <c r="BF128" s="123" t="s">
        <v>293</v>
      </c>
      <c r="BG128" s="124" t="s">
        <v>293</v>
      </c>
    </row>
    <row r="129" spans="1:59" x14ac:dyDescent="0.2">
      <c r="A129" s="54">
        <v>29767</v>
      </c>
      <c r="B129" s="1" t="s">
        <v>74</v>
      </c>
      <c r="C129" s="2">
        <v>33.5</v>
      </c>
      <c r="D129" s="4">
        <v>420</v>
      </c>
      <c r="E129" s="3">
        <v>227.85</v>
      </c>
      <c r="F129" s="3">
        <f t="shared" si="106"/>
        <v>12.537313432835822</v>
      </c>
      <c r="G129" s="3">
        <f t="shared" ref="G129:G161" si="119">E129+F129</f>
        <v>240.38731343283581</v>
      </c>
      <c r="H129" s="3">
        <f t="shared" si="107"/>
        <v>12.537313432835822</v>
      </c>
      <c r="I129" s="3">
        <f t="shared" ref="I129:I161" si="120">G129+H129</f>
        <v>252.92462686567163</v>
      </c>
      <c r="J129" s="3">
        <f t="shared" si="108"/>
        <v>12.537313432835822</v>
      </c>
      <c r="K129" s="3">
        <f t="shared" ref="K129:K161" si="121">I129+J129</f>
        <v>265.46194029850744</v>
      </c>
      <c r="L129" s="3">
        <f t="shared" si="109"/>
        <v>12.537313432835822</v>
      </c>
      <c r="M129" s="3">
        <f t="shared" ref="M129:M161" si="122">K129+L129</f>
        <v>277.99925373134329</v>
      </c>
      <c r="N129" s="3">
        <f t="shared" si="110"/>
        <v>12.537313432835822</v>
      </c>
      <c r="O129" s="3">
        <f t="shared" ref="O129:O161" si="123">M129+N129</f>
        <v>290.53656716417913</v>
      </c>
      <c r="P129" s="3">
        <f t="shared" si="111"/>
        <v>12.537313432835822</v>
      </c>
      <c r="Q129" s="3">
        <f t="shared" ref="Q129:Q161" si="124">O129+P129</f>
        <v>303.07388059701498</v>
      </c>
      <c r="R129" s="3">
        <f t="shared" si="112"/>
        <v>12.537313432835822</v>
      </c>
      <c r="S129" s="3">
        <f t="shared" ref="S129:S161" si="125">Q129+R129</f>
        <v>315.61119402985082</v>
      </c>
      <c r="T129" s="3">
        <f t="shared" si="113"/>
        <v>12.537313432835822</v>
      </c>
      <c r="U129" s="3">
        <f t="shared" ref="U129:U161" si="126">S129+T129</f>
        <v>328.14850746268667</v>
      </c>
      <c r="V129" s="3"/>
      <c r="W129" s="3">
        <f t="shared" si="114"/>
        <v>12.537313432835822</v>
      </c>
      <c r="X129" s="3">
        <f t="shared" ref="X129:X161" si="127">U129+W129</f>
        <v>340.68582089552251</v>
      </c>
      <c r="Y129" s="25"/>
      <c r="Z129" s="4">
        <f t="shared" si="115"/>
        <v>12.537313432835822</v>
      </c>
      <c r="AA129" s="4">
        <f t="shared" ref="AA129:AA161" si="128">X129+Z129</f>
        <v>353.22313432835836</v>
      </c>
      <c r="AC129" s="4">
        <f t="shared" si="116"/>
        <v>12.537313432835822</v>
      </c>
      <c r="AD129" s="9">
        <f t="shared" ref="AD129:AD161" si="129">AA129+AC129</f>
        <v>365.7604477611942</v>
      </c>
      <c r="AF129" s="4">
        <f t="shared" si="117"/>
        <v>12.537313432835822</v>
      </c>
      <c r="AG129" s="9">
        <f t="shared" ref="AG129:AG161" si="130">AD129+AF129</f>
        <v>378.29776119403004</v>
      </c>
      <c r="AH129" s="9"/>
      <c r="AJ129" s="4">
        <f t="shared" si="118"/>
        <v>12.537313432835822</v>
      </c>
      <c r="AK129" s="9">
        <f t="shared" si="40"/>
        <v>390.83507462686589</v>
      </c>
      <c r="AL129" s="49">
        <f t="shared" ref="AL129:AL161" si="131">+AK129-D129</f>
        <v>-29.16492537313411</v>
      </c>
      <c r="AN129" s="4">
        <f t="shared" ref="AN129:AN135" si="132">IF(AK129+($D129/$C129)&gt;$D129,($D129-AK129),$D129/$C129)</f>
        <v>12.537313432835822</v>
      </c>
      <c r="AO129" s="9">
        <f t="shared" si="37"/>
        <v>403.37238805970173</v>
      </c>
      <c r="AQ129" s="4">
        <v>12.54</v>
      </c>
      <c r="AR129" s="9">
        <f t="shared" si="41"/>
        <v>415.91238805970175</v>
      </c>
      <c r="AT129" s="4">
        <v>12.54</v>
      </c>
      <c r="AU129" s="9">
        <f t="shared" si="88"/>
        <v>428.45238805970178</v>
      </c>
      <c r="AW129" s="4">
        <v>0</v>
      </c>
      <c r="AX129" s="9">
        <f t="shared" si="89"/>
        <v>428.45238805970178</v>
      </c>
      <c r="AZ129" s="4">
        <v>0</v>
      </c>
      <c r="BA129" s="9">
        <f t="shared" si="58"/>
        <v>428.45238805970178</v>
      </c>
      <c r="BC129" s="5">
        <f t="shared" si="104"/>
        <v>0</v>
      </c>
      <c r="BD129" s="9">
        <f t="shared" si="105"/>
        <v>428.45238805970178</v>
      </c>
      <c r="BE129" s="9"/>
      <c r="BF129" s="123" t="s">
        <v>293</v>
      </c>
      <c r="BG129" s="124" t="s">
        <v>293</v>
      </c>
    </row>
    <row r="130" spans="1:59" x14ac:dyDescent="0.2">
      <c r="A130" s="54">
        <v>29767</v>
      </c>
      <c r="B130" s="1" t="s">
        <v>60</v>
      </c>
      <c r="C130" s="2">
        <v>33.5</v>
      </c>
      <c r="D130" s="4">
        <v>3137.31</v>
      </c>
      <c r="E130" s="3">
        <v>1702.06</v>
      </c>
      <c r="F130" s="3">
        <f t="shared" si="106"/>
        <v>93.651044776119406</v>
      </c>
      <c r="G130" s="3">
        <f t="shared" si="119"/>
        <v>1795.7110447761193</v>
      </c>
      <c r="H130" s="3">
        <f t="shared" si="107"/>
        <v>93.651044776119406</v>
      </c>
      <c r="I130" s="3">
        <f t="shared" si="120"/>
        <v>1889.3620895522386</v>
      </c>
      <c r="J130" s="3">
        <f t="shared" si="108"/>
        <v>93.651044776119406</v>
      </c>
      <c r="K130" s="3">
        <f t="shared" si="121"/>
        <v>1983.0131343283579</v>
      </c>
      <c r="L130" s="3">
        <f t="shared" si="109"/>
        <v>93.651044776119406</v>
      </c>
      <c r="M130" s="3">
        <f t="shared" si="122"/>
        <v>2076.6641791044772</v>
      </c>
      <c r="N130" s="3">
        <f t="shared" si="110"/>
        <v>93.651044776119406</v>
      </c>
      <c r="O130" s="3">
        <f t="shared" si="123"/>
        <v>2170.3152238805965</v>
      </c>
      <c r="P130" s="3">
        <f t="shared" si="111"/>
        <v>93.651044776119406</v>
      </c>
      <c r="Q130" s="3">
        <f t="shared" si="124"/>
        <v>2263.9662686567158</v>
      </c>
      <c r="R130" s="3">
        <f t="shared" si="112"/>
        <v>93.651044776119406</v>
      </c>
      <c r="S130" s="3">
        <f t="shared" si="125"/>
        <v>2357.6173134328351</v>
      </c>
      <c r="T130" s="3">
        <f t="shared" si="113"/>
        <v>93.651044776119406</v>
      </c>
      <c r="U130" s="3">
        <f t="shared" si="126"/>
        <v>2451.2683582089544</v>
      </c>
      <c r="V130" s="3"/>
      <c r="W130" s="3">
        <f t="shared" si="114"/>
        <v>93.651044776119406</v>
      </c>
      <c r="X130" s="3">
        <f t="shared" si="127"/>
        <v>2544.9194029850737</v>
      </c>
      <c r="Y130" s="25"/>
      <c r="Z130" s="4">
        <f t="shared" si="115"/>
        <v>93.651044776119406</v>
      </c>
      <c r="AA130" s="4">
        <f t="shared" si="128"/>
        <v>2638.570447761193</v>
      </c>
      <c r="AC130" s="4">
        <f t="shared" si="116"/>
        <v>93.651044776119406</v>
      </c>
      <c r="AD130" s="9">
        <f t="shared" si="129"/>
        <v>2732.2214925373123</v>
      </c>
      <c r="AF130" s="4">
        <f t="shared" si="117"/>
        <v>93.651044776119406</v>
      </c>
      <c r="AG130" s="9">
        <f t="shared" si="130"/>
        <v>2825.8725373134316</v>
      </c>
      <c r="AH130" s="9"/>
      <c r="AJ130" s="4">
        <f t="shared" si="118"/>
        <v>93.651044776119406</v>
      </c>
      <c r="AK130" s="9">
        <f t="shared" si="40"/>
        <v>2919.5235820895509</v>
      </c>
      <c r="AL130" s="49">
        <f t="shared" si="131"/>
        <v>-217.78641791044902</v>
      </c>
      <c r="AN130" s="4">
        <f t="shared" si="132"/>
        <v>93.651044776119406</v>
      </c>
      <c r="AO130" s="9">
        <f t="shared" ref="AO130:AO198" si="133">+AK130+AN130</f>
        <v>3013.1746268656702</v>
      </c>
      <c r="AQ130" s="4">
        <v>93.65</v>
      </c>
      <c r="AR130" s="9">
        <f t="shared" si="41"/>
        <v>3106.8246268656703</v>
      </c>
      <c r="AT130" s="4">
        <v>93.65</v>
      </c>
      <c r="AU130" s="9">
        <f t="shared" si="88"/>
        <v>3200.4746268656704</v>
      </c>
      <c r="AW130" s="4">
        <v>0</v>
      </c>
      <c r="AX130" s="9">
        <f t="shared" si="89"/>
        <v>3200.4746268656704</v>
      </c>
      <c r="AZ130" s="4">
        <v>0</v>
      </c>
      <c r="BA130" s="9">
        <f t="shared" si="58"/>
        <v>3200.4746268656704</v>
      </c>
      <c r="BC130" s="5">
        <f t="shared" si="104"/>
        <v>0</v>
      </c>
      <c r="BD130" s="9">
        <f t="shared" si="105"/>
        <v>3200.4746268656704</v>
      </c>
      <c r="BE130" s="9"/>
      <c r="BF130" s="123" t="s">
        <v>293</v>
      </c>
      <c r="BG130" s="124" t="s">
        <v>293</v>
      </c>
    </row>
    <row r="131" spans="1:59" x14ac:dyDescent="0.2">
      <c r="A131" s="54">
        <v>30132</v>
      </c>
      <c r="B131" s="1" t="s">
        <v>54</v>
      </c>
      <c r="C131" s="2">
        <v>10</v>
      </c>
      <c r="D131" s="4">
        <v>9736.49</v>
      </c>
      <c r="E131" s="3">
        <v>9736.49</v>
      </c>
      <c r="F131" s="3">
        <f t="shared" si="106"/>
        <v>0</v>
      </c>
      <c r="G131" s="3">
        <f t="shared" si="119"/>
        <v>9736.49</v>
      </c>
      <c r="H131" s="3">
        <f t="shared" si="107"/>
        <v>0</v>
      </c>
      <c r="I131" s="3">
        <f t="shared" si="120"/>
        <v>9736.49</v>
      </c>
      <c r="J131" s="3">
        <f t="shared" si="108"/>
        <v>0</v>
      </c>
      <c r="K131" s="3">
        <f t="shared" si="121"/>
        <v>9736.49</v>
      </c>
      <c r="L131" s="3">
        <f t="shared" si="109"/>
        <v>0</v>
      </c>
      <c r="M131" s="3">
        <f t="shared" si="122"/>
        <v>9736.49</v>
      </c>
      <c r="N131" s="3">
        <f t="shared" si="110"/>
        <v>0</v>
      </c>
      <c r="O131" s="3">
        <f t="shared" si="123"/>
        <v>9736.49</v>
      </c>
      <c r="P131" s="3">
        <f t="shared" si="111"/>
        <v>0</v>
      </c>
      <c r="Q131" s="3">
        <f t="shared" si="124"/>
        <v>9736.49</v>
      </c>
      <c r="R131" s="3">
        <f t="shared" si="112"/>
        <v>0</v>
      </c>
      <c r="S131" s="3">
        <f t="shared" si="125"/>
        <v>9736.49</v>
      </c>
      <c r="T131" s="3">
        <f t="shared" si="113"/>
        <v>0</v>
      </c>
      <c r="U131" s="3">
        <f t="shared" si="126"/>
        <v>9736.49</v>
      </c>
      <c r="V131" s="3"/>
      <c r="W131" s="3">
        <f t="shared" si="114"/>
        <v>0</v>
      </c>
      <c r="X131" s="3">
        <f t="shared" si="127"/>
        <v>9736.49</v>
      </c>
      <c r="Y131" s="25"/>
      <c r="Z131" s="4">
        <f t="shared" si="115"/>
        <v>0</v>
      </c>
      <c r="AA131" s="4">
        <f t="shared" si="128"/>
        <v>9736.49</v>
      </c>
      <c r="AC131" s="4">
        <f t="shared" si="116"/>
        <v>0</v>
      </c>
      <c r="AD131" s="9">
        <f t="shared" si="129"/>
        <v>9736.49</v>
      </c>
      <c r="AF131" s="4">
        <f t="shared" si="117"/>
        <v>0</v>
      </c>
      <c r="AG131" s="9">
        <f t="shared" si="130"/>
        <v>9736.49</v>
      </c>
      <c r="AH131" s="9"/>
      <c r="AJ131" s="4">
        <f t="shared" si="118"/>
        <v>0</v>
      </c>
      <c r="AK131" s="9">
        <f t="shared" si="40"/>
        <v>9736.49</v>
      </c>
      <c r="AL131" s="49">
        <f t="shared" si="131"/>
        <v>0</v>
      </c>
      <c r="AN131" s="4">
        <f t="shared" si="132"/>
        <v>0</v>
      </c>
      <c r="AO131" s="9">
        <f t="shared" si="133"/>
        <v>9736.49</v>
      </c>
      <c r="AQ131" s="4">
        <v>0</v>
      </c>
      <c r="AR131" s="9">
        <f t="shared" si="41"/>
        <v>9736.49</v>
      </c>
      <c r="AT131" s="4">
        <v>0</v>
      </c>
      <c r="AU131" s="9">
        <f t="shared" si="88"/>
        <v>9736.49</v>
      </c>
      <c r="AW131" s="4">
        <v>0</v>
      </c>
      <c r="AX131" s="9">
        <f t="shared" si="89"/>
        <v>9736.49</v>
      </c>
      <c r="AZ131" s="4">
        <v>0</v>
      </c>
      <c r="BA131" s="9">
        <f t="shared" si="58"/>
        <v>9736.49</v>
      </c>
      <c r="BC131" s="5">
        <f t="shared" si="104"/>
        <v>0</v>
      </c>
      <c r="BD131" s="9">
        <f t="shared" si="105"/>
        <v>9736.49</v>
      </c>
      <c r="BE131" s="9"/>
      <c r="BF131" s="123" t="s">
        <v>293</v>
      </c>
      <c r="BG131" s="124" t="s">
        <v>293</v>
      </c>
    </row>
    <row r="132" spans="1:59" x14ac:dyDescent="0.2">
      <c r="A132" s="54">
        <v>30132</v>
      </c>
      <c r="B132" s="1" t="s">
        <v>55</v>
      </c>
      <c r="C132" s="2">
        <v>33.5</v>
      </c>
      <c r="D132" s="4">
        <v>188170.39</v>
      </c>
      <c r="E132" s="3">
        <v>95496.42</v>
      </c>
      <c r="F132" s="3">
        <f t="shared" si="106"/>
        <v>5617.0265671641791</v>
      </c>
      <c r="G132" s="3">
        <f t="shared" si="119"/>
        <v>101113.44656716418</v>
      </c>
      <c r="H132" s="3">
        <f t="shared" si="107"/>
        <v>5617.0265671641791</v>
      </c>
      <c r="I132" s="3">
        <f t="shared" si="120"/>
        <v>106730.47313432836</v>
      </c>
      <c r="J132" s="3">
        <f t="shared" si="108"/>
        <v>5617.0265671641791</v>
      </c>
      <c r="K132" s="3">
        <f t="shared" si="121"/>
        <v>112347.49970149255</v>
      </c>
      <c r="L132" s="3">
        <f t="shared" si="109"/>
        <v>5617.0265671641791</v>
      </c>
      <c r="M132" s="3">
        <f t="shared" si="122"/>
        <v>117964.52626865673</v>
      </c>
      <c r="N132" s="3">
        <f t="shared" si="110"/>
        <v>5617.0265671641791</v>
      </c>
      <c r="O132" s="3">
        <f t="shared" si="123"/>
        <v>123581.55283582091</v>
      </c>
      <c r="P132" s="3">
        <f t="shared" si="111"/>
        <v>5617.0265671641791</v>
      </c>
      <c r="Q132" s="3">
        <f t="shared" si="124"/>
        <v>129198.57940298509</v>
      </c>
      <c r="R132" s="3">
        <f t="shared" si="112"/>
        <v>5617.0265671641791</v>
      </c>
      <c r="S132" s="3">
        <f t="shared" si="125"/>
        <v>134815.60597014928</v>
      </c>
      <c r="T132" s="3">
        <f t="shared" si="113"/>
        <v>5617.0265671641791</v>
      </c>
      <c r="U132" s="3">
        <f t="shared" si="126"/>
        <v>140432.63253731345</v>
      </c>
      <c r="V132" s="3"/>
      <c r="W132" s="3">
        <f t="shared" si="114"/>
        <v>5617.0265671641791</v>
      </c>
      <c r="X132" s="3">
        <f t="shared" si="127"/>
        <v>146049.65910447761</v>
      </c>
      <c r="Y132" s="25"/>
      <c r="Z132" s="4">
        <f t="shared" si="115"/>
        <v>5617.0265671641791</v>
      </c>
      <c r="AA132" s="4">
        <f t="shared" si="128"/>
        <v>151666.68567164178</v>
      </c>
      <c r="AC132" s="4">
        <f t="shared" si="116"/>
        <v>5617.0265671641791</v>
      </c>
      <c r="AD132" s="9">
        <f t="shared" si="129"/>
        <v>157283.71223880595</v>
      </c>
      <c r="AF132" s="4">
        <f t="shared" si="117"/>
        <v>5617.0265671641791</v>
      </c>
      <c r="AG132" s="9">
        <f t="shared" si="130"/>
        <v>162900.73880597012</v>
      </c>
      <c r="AH132" s="9"/>
      <c r="AJ132" s="4">
        <f t="shared" si="118"/>
        <v>5617.0265671641791</v>
      </c>
      <c r="AK132" s="9">
        <f t="shared" si="40"/>
        <v>168517.76537313429</v>
      </c>
      <c r="AL132" s="49">
        <f t="shared" si="131"/>
        <v>-19652.624626865727</v>
      </c>
      <c r="AN132" s="4">
        <f t="shared" si="132"/>
        <v>5617.0265671641791</v>
      </c>
      <c r="AO132" s="9">
        <f t="shared" si="133"/>
        <v>174134.79194029846</v>
      </c>
      <c r="AQ132" s="4">
        <f>IF(AN132+($D132/$C132)&gt;$D132,($D132-AN132),$D132/$C132)</f>
        <v>5617.0265671641791</v>
      </c>
      <c r="AR132" s="9">
        <f t="shared" si="41"/>
        <v>179751.81850746262</v>
      </c>
      <c r="AT132" s="4">
        <f>IF(AQ132+($D132/$C132)&gt;$D132,($D132-AQ132),$D132/$C132)</f>
        <v>5617.0265671641791</v>
      </c>
      <c r="AU132" s="9">
        <f t="shared" si="88"/>
        <v>185368.84507462679</v>
      </c>
      <c r="AW132" s="4">
        <v>2801.54</v>
      </c>
      <c r="AX132" s="9">
        <f t="shared" si="89"/>
        <v>188170.3850746268</v>
      </c>
      <c r="AZ132" s="4">
        <v>2801.54</v>
      </c>
      <c r="BA132" s="9">
        <f t="shared" si="58"/>
        <v>190971.92507462681</v>
      </c>
      <c r="BC132" s="5">
        <v>0</v>
      </c>
      <c r="BD132" s="9">
        <f t="shared" si="105"/>
        <v>190971.92507462681</v>
      </c>
      <c r="BE132" s="9"/>
      <c r="BF132" s="123" t="s">
        <v>293</v>
      </c>
      <c r="BG132" s="124" t="s">
        <v>293</v>
      </c>
    </row>
    <row r="133" spans="1:59" x14ac:dyDescent="0.2">
      <c r="A133" s="54">
        <v>30132</v>
      </c>
      <c r="B133" s="1" t="s">
        <v>56</v>
      </c>
      <c r="C133" s="2">
        <v>33.5</v>
      </c>
      <c r="D133" s="4">
        <v>26550.86</v>
      </c>
      <c r="E133" s="3">
        <v>13474.56</v>
      </c>
      <c r="F133" s="3">
        <f t="shared" si="106"/>
        <v>792.56298507462691</v>
      </c>
      <c r="G133" s="3">
        <f t="shared" si="119"/>
        <v>14267.122985074626</v>
      </c>
      <c r="H133" s="3">
        <f t="shared" si="107"/>
        <v>792.56298507462691</v>
      </c>
      <c r="I133" s="3">
        <f t="shared" si="120"/>
        <v>15059.685970149252</v>
      </c>
      <c r="J133" s="3">
        <f t="shared" si="108"/>
        <v>792.56298507462691</v>
      </c>
      <c r="K133" s="3">
        <f t="shared" si="121"/>
        <v>15852.248955223879</v>
      </c>
      <c r="L133" s="3">
        <f t="shared" si="109"/>
        <v>792.56298507462691</v>
      </c>
      <c r="M133" s="3">
        <f t="shared" si="122"/>
        <v>16644.811940298507</v>
      </c>
      <c r="N133" s="3">
        <f t="shared" si="110"/>
        <v>792.56298507462691</v>
      </c>
      <c r="O133" s="3">
        <f t="shared" si="123"/>
        <v>17437.374925373133</v>
      </c>
      <c r="P133" s="3">
        <f t="shared" si="111"/>
        <v>792.56298507462691</v>
      </c>
      <c r="Q133" s="3">
        <f t="shared" si="124"/>
        <v>18229.937910447759</v>
      </c>
      <c r="R133" s="3">
        <f t="shared" si="112"/>
        <v>792.56298507462691</v>
      </c>
      <c r="S133" s="3">
        <f t="shared" si="125"/>
        <v>19022.500895522386</v>
      </c>
      <c r="T133" s="3">
        <f t="shared" si="113"/>
        <v>792.56298507462691</v>
      </c>
      <c r="U133" s="3">
        <f t="shared" si="126"/>
        <v>19815.063880597012</v>
      </c>
      <c r="V133" s="3"/>
      <c r="W133" s="3">
        <f t="shared" si="114"/>
        <v>792.56298507462691</v>
      </c>
      <c r="X133" s="3">
        <f t="shared" si="127"/>
        <v>20607.626865671638</v>
      </c>
      <c r="Y133" s="25"/>
      <c r="Z133" s="4">
        <f t="shared" si="115"/>
        <v>792.56298507462691</v>
      </c>
      <c r="AA133" s="4">
        <f t="shared" si="128"/>
        <v>21400.189850746265</v>
      </c>
      <c r="AC133" s="4">
        <f t="shared" si="116"/>
        <v>792.56298507462691</v>
      </c>
      <c r="AD133" s="9">
        <f t="shared" si="129"/>
        <v>22192.752835820891</v>
      </c>
      <c r="AF133" s="4">
        <f t="shared" si="117"/>
        <v>792.56298507462691</v>
      </c>
      <c r="AG133" s="9">
        <f t="shared" si="130"/>
        <v>22985.315820895517</v>
      </c>
      <c r="AH133" s="9"/>
      <c r="AJ133" s="4">
        <f t="shared" si="118"/>
        <v>792.56298507462691</v>
      </c>
      <c r="AK133" s="9">
        <f t="shared" si="40"/>
        <v>23777.878805970144</v>
      </c>
      <c r="AL133" s="49">
        <f t="shared" si="131"/>
        <v>-2772.9811940298569</v>
      </c>
      <c r="AN133" s="4">
        <f t="shared" si="132"/>
        <v>792.56298507462691</v>
      </c>
      <c r="AO133" s="9">
        <f t="shared" si="133"/>
        <v>24570.44179104477</v>
      </c>
      <c r="AQ133" s="4">
        <f>IF(AN133+($D133/$C133)&gt;$D133,($D133-AN133),$D133/$C133)</f>
        <v>792.56298507462691</v>
      </c>
      <c r="AR133" s="9">
        <f t="shared" si="41"/>
        <v>25363.004776119396</v>
      </c>
      <c r="AT133" s="4">
        <f>IF(AQ133+($D133/$C133)&gt;$D133,($D133-AQ133),$D133/$C133)</f>
        <v>792.56298507462691</v>
      </c>
      <c r="AU133" s="9">
        <f t="shared" si="88"/>
        <v>26155.567761194023</v>
      </c>
      <c r="AW133" s="4">
        <v>395.29</v>
      </c>
      <c r="AX133" s="9">
        <f t="shared" si="89"/>
        <v>26550.857761194024</v>
      </c>
      <c r="AZ133" s="4">
        <v>395.29</v>
      </c>
      <c r="BA133" s="9">
        <f t="shared" si="58"/>
        <v>26946.147761194024</v>
      </c>
      <c r="BC133" s="5">
        <v>0</v>
      </c>
      <c r="BD133" s="9">
        <f t="shared" si="105"/>
        <v>26946.147761194024</v>
      </c>
      <c r="BE133" s="9"/>
      <c r="BF133" s="123" t="s">
        <v>293</v>
      </c>
      <c r="BG133" s="124" t="s">
        <v>293</v>
      </c>
    </row>
    <row r="134" spans="1:59" x14ac:dyDescent="0.2">
      <c r="A134" s="54">
        <v>30497</v>
      </c>
      <c r="B134" s="1" t="s">
        <v>57</v>
      </c>
      <c r="C134" s="2">
        <v>10</v>
      </c>
      <c r="D134" s="4">
        <v>2298.1999999999998</v>
      </c>
      <c r="E134" s="3">
        <v>2298.1999999999998</v>
      </c>
      <c r="F134" s="3">
        <f t="shared" si="106"/>
        <v>0</v>
      </c>
      <c r="G134" s="3">
        <f t="shared" si="119"/>
        <v>2298.1999999999998</v>
      </c>
      <c r="H134" s="3">
        <f t="shared" si="107"/>
        <v>0</v>
      </c>
      <c r="I134" s="3">
        <f t="shared" si="120"/>
        <v>2298.1999999999998</v>
      </c>
      <c r="J134" s="3">
        <f t="shared" si="108"/>
        <v>0</v>
      </c>
      <c r="K134" s="3">
        <f t="shared" si="121"/>
        <v>2298.1999999999998</v>
      </c>
      <c r="L134" s="3">
        <f t="shared" si="109"/>
        <v>0</v>
      </c>
      <c r="M134" s="3">
        <f t="shared" si="122"/>
        <v>2298.1999999999998</v>
      </c>
      <c r="N134" s="3">
        <f t="shared" si="110"/>
        <v>0</v>
      </c>
      <c r="O134" s="3">
        <f t="shared" si="123"/>
        <v>2298.1999999999998</v>
      </c>
      <c r="P134" s="3">
        <f t="shared" si="111"/>
        <v>0</v>
      </c>
      <c r="Q134" s="3">
        <f t="shared" si="124"/>
        <v>2298.1999999999998</v>
      </c>
      <c r="R134" s="3">
        <f t="shared" si="112"/>
        <v>0</v>
      </c>
      <c r="S134" s="3">
        <f t="shared" si="125"/>
        <v>2298.1999999999998</v>
      </c>
      <c r="T134" s="3">
        <f t="shared" si="113"/>
        <v>0</v>
      </c>
      <c r="U134" s="3">
        <f t="shared" si="126"/>
        <v>2298.1999999999998</v>
      </c>
      <c r="V134" s="3"/>
      <c r="W134" s="3">
        <f t="shared" si="114"/>
        <v>0</v>
      </c>
      <c r="X134" s="3">
        <f t="shared" si="127"/>
        <v>2298.1999999999998</v>
      </c>
      <c r="Y134" s="25"/>
      <c r="Z134" s="4">
        <f t="shared" si="115"/>
        <v>0</v>
      </c>
      <c r="AA134" s="4">
        <f t="shared" si="128"/>
        <v>2298.1999999999998</v>
      </c>
      <c r="AC134" s="4">
        <f t="shared" si="116"/>
        <v>0</v>
      </c>
      <c r="AD134" s="9">
        <f t="shared" si="129"/>
        <v>2298.1999999999998</v>
      </c>
      <c r="AF134" s="4">
        <f t="shared" si="117"/>
        <v>0</v>
      </c>
      <c r="AG134" s="9">
        <f t="shared" si="130"/>
        <v>2298.1999999999998</v>
      </c>
      <c r="AH134" s="9"/>
      <c r="AJ134" s="4">
        <f t="shared" si="118"/>
        <v>0</v>
      </c>
      <c r="AK134" s="9">
        <f t="shared" si="40"/>
        <v>2298.1999999999998</v>
      </c>
      <c r="AL134" s="49">
        <f t="shared" si="131"/>
        <v>0</v>
      </c>
      <c r="AN134" s="4">
        <f t="shared" si="132"/>
        <v>0</v>
      </c>
      <c r="AO134" s="9">
        <f t="shared" si="133"/>
        <v>2298.1999999999998</v>
      </c>
      <c r="AQ134" s="4">
        <v>0</v>
      </c>
      <c r="AR134" s="9">
        <f t="shared" si="41"/>
        <v>2298.1999999999998</v>
      </c>
      <c r="AT134" s="4">
        <v>0</v>
      </c>
      <c r="AU134" s="9">
        <f t="shared" si="88"/>
        <v>2298.1999999999998</v>
      </c>
      <c r="AW134" s="4">
        <v>0</v>
      </c>
      <c r="AX134" s="9">
        <f t="shared" si="89"/>
        <v>2298.1999999999998</v>
      </c>
      <c r="AZ134" s="4">
        <v>0</v>
      </c>
      <c r="BA134" s="9">
        <f t="shared" si="58"/>
        <v>2298.1999999999998</v>
      </c>
      <c r="BC134" s="5">
        <f t="shared" si="104"/>
        <v>0</v>
      </c>
      <c r="BD134" s="9">
        <f t="shared" si="105"/>
        <v>2298.1999999999998</v>
      </c>
      <c r="BE134" s="9"/>
      <c r="BF134" s="123" t="s">
        <v>293</v>
      </c>
      <c r="BG134" s="124" t="s">
        <v>293</v>
      </c>
    </row>
    <row r="135" spans="1:59" x14ac:dyDescent="0.2">
      <c r="A135" s="54">
        <v>30497</v>
      </c>
      <c r="B135" s="1" t="s">
        <v>58</v>
      </c>
      <c r="C135" s="2">
        <v>33.5</v>
      </c>
      <c r="D135" s="4">
        <v>328446.5</v>
      </c>
      <c r="E135" s="3">
        <v>155191</v>
      </c>
      <c r="F135" s="3">
        <f t="shared" si="106"/>
        <v>9804.373134328358</v>
      </c>
      <c r="G135" s="3">
        <f t="shared" si="119"/>
        <v>164995.37313432834</v>
      </c>
      <c r="H135" s="3">
        <f t="shared" si="107"/>
        <v>9804.373134328358</v>
      </c>
      <c r="I135" s="3">
        <f t="shared" si="120"/>
        <v>174799.74626865669</v>
      </c>
      <c r="J135" s="3">
        <f t="shared" si="108"/>
        <v>9804.373134328358</v>
      </c>
      <c r="K135" s="3">
        <f t="shared" si="121"/>
        <v>184604.11940298503</v>
      </c>
      <c r="L135" s="3">
        <f t="shared" si="109"/>
        <v>9804.373134328358</v>
      </c>
      <c r="M135" s="3">
        <f t="shared" si="122"/>
        <v>194408.49253731337</v>
      </c>
      <c r="N135" s="3">
        <f t="shared" si="110"/>
        <v>9804.373134328358</v>
      </c>
      <c r="O135" s="3">
        <f t="shared" si="123"/>
        <v>204212.86567164172</v>
      </c>
      <c r="P135" s="3">
        <f t="shared" si="111"/>
        <v>9804.373134328358</v>
      </c>
      <c r="Q135" s="3">
        <f t="shared" si="124"/>
        <v>214017.23880597006</v>
      </c>
      <c r="R135" s="3">
        <f t="shared" si="112"/>
        <v>9804.373134328358</v>
      </c>
      <c r="S135" s="3">
        <f t="shared" si="125"/>
        <v>223821.6119402984</v>
      </c>
      <c r="T135" s="3">
        <f t="shared" si="113"/>
        <v>9804.373134328358</v>
      </c>
      <c r="U135" s="3">
        <f t="shared" si="126"/>
        <v>233625.98507462675</v>
      </c>
      <c r="V135" s="3"/>
      <c r="W135" s="3">
        <f t="shared" si="114"/>
        <v>9804.373134328358</v>
      </c>
      <c r="X135" s="3">
        <f t="shared" si="127"/>
        <v>243430.35820895509</v>
      </c>
      <c r="Y135" s="25"/>
      <c r="Z135" s="4">
        <f t="shared" si="115"/>
        <v>9804.373134328358</v>
      </c>
      <c r="AA135" s="4">
        <f t="shared" si="128"/>
        <v>253234.73134328343</v>
      </c>
      <c r="AC135" s="4">
        <f t="shared" si="116"/>
        <v>9804.373134328358</v>
      </c>
      <c r="AD135" s="9">
        <f t="shared" si="129"/>
        <v>263039.10447761178</v>
      </c>
      <c r="AF135" s="4">
        <f t="shared" si="117"/>
        <v>9804.373134328358</v>
      </c>
      <c r="AG135" s="9">
        <f t="shared" si="130"/>
        <v>272843.47761194012</v>
      </c>
      <c r="AH135" s="9"/>
      <c r="AJ135" s="4">
        <f t="shared" si="118"/>
        <v>9804.373134328358</v>
      </c>
      <c r="AK135" s="9">
        <f t="shared" si="40"/>
        <v>282647.85074626846</v>
      </c>
      <c r="AL135" s="49">
        <f t="shared" si="131"/>
        <v>-45798.649253731535</v>
      </c>
      <c r="AN135" s="4">
        <f t="shared" si="132"/>
        <v>9804.373134328358</v>
      </c>
      <c r="AO135" s="9">
        <f t="shared" si="133"/>
        <v>292452.22388059681</v>
      </c>
      <c r="AQ135" s="4">
        <f>IF(AN135+($D135/$C135)&gt;$D135,($D135-AN135),$D135/$C135)</f>
        <v>9804.373134328358</v>
      </c>
      <c r="AR135" s="9">
        <f t="shared" si="41"/>
        <v>302256.59701492515</v>
      </c>
      <c r="AT135" s="4">
        <f>IF(AQ135+($D135/$C135)&gt;$D135,($D135-AQ135),$D135/$C135)</f>
        <v>9804.373134328358</v>
      </c>
      <c r="AU135" s="9">
        <f t="shared" si="88"/>
        <v>312060.9701492535</v>
      </c>
      <c r="AW135" s="4">
        <f>IF(AT135+($D135/$C135)&gt;$D135,($D135-AT135),$D135/$C135)</f>
        <v>9804.373134328358</v>
      </c>
      <c r="AX135" s="9">
        <f t="shared" si="89"/>
        <v>321865.34328358184</v>
      </c>
      <c r="AZ135" s="4">
        <f>IF(AW135+($D135/$C135)&gt;$D135,($D135-AW135),$D135/$C135)</f>
        <v>9804.373134328358</v>
      </c>
      <c r="BA135" s="9">
        <f t="shared" si="58"/>
        <v>331669.71641791018</v>
      </c>
      <c r="BC135" s="5">
        <v>0</v>
      </c>
      <c r="BD135" s="9">
        <f t="shared" si="105"/>
        <v>331669.71641791018</v>
      </c>
      <c r="BE135" s="9"/>
      <c r="BF135" s="123" t="s">
        <v>293</v>
      </c>
      <c r="BG135" s="124" t="s">
        <v>293</v>
      </c>
    </row>
    <row r="136" spans="1:59" x14ac:dyDescent="0.2">
      <c r="A136" s="54">
        <v>30497</v>
      </c>
      <c r="B136" s="1" t="s">
        <v>56</v>
      </c>
      <c r="C136" s="2">
        <v>33.5</v>
      </c>
      <c r="D136" s="4">
        <v>-7133.43</v>
      </c>
      <c r="E136" s="3">
        <v>-3361.1</v>
      </c>
      <c r="F136" s="3">
        <f t="shared" si="106"/>
        <v>-3772.3300000000004</v>
      </c>
      <c r="G136" s="3">
        <f t="shared" si="119"/>
        <v>-7133.43</v>
      </c>
      <c r="H136" s="3">
        <v>0</v>
      </c>
      <c r="I136" s="3">
        <f t="shared" si="120"/>
        <v>-7133.43</v>
      </c>
      <c r="J136" s="3">
        <v>0</v>
      </c>
      <c r="K136" s="3">
        <f t="shared" si="121"/>
        <v>-7133.43</v>
      </c>
      <c r="L136" s="3">
        <v>0</v>
      </c>
      <c r="M136" s="3">
        <f t="shared" si="122"/>
        <v>-7133.43</v>
      </c>
      <c r="N136" s="3">
        <v>0</v>
      </c>
      <c r="O136" s="3">
        <f t="shared" si="123"/>
        <v>-7133.43</v>
      </c>
      <c r="P136" s="3">
        <v>0</v>
      </c>
      <c r="Q136" s="3">
        <f t="shared" si="124"/>
        <v>-7133.43</v>
      </c>
      <c r="R136" s="3">
        <v>0</v>
      </c>
      <c r="S136" s="3">
        <f t="shared" si="125"/>
        <v>-7133.43</v>
      </c>
      <c r="T136" s="3"/>
      <c r="U136" s="3">
        <f t="shared" si="126"/>
        <v>-7133.43</v>
      </c>
      <c r="V136" s="3"/>
      <c r="W136" s="3"/>
      <c r="X136" s="3">
        <f t="shared" si="127"/>
        <v>-7133.43</v>
      </c>
      <c r="Y136" s="25"/>
      <c r="Z136" s="4"/>
      <c r="AA136" s="4">
        <f t="shared" si="128"/>
        <v>-7133.43</v>
      </c>
      <c r="AC136" s="4"/>
      <c r="AD136" s="9">
        <f t="shared" si="129"/>
        <v>-7133.43</v>
      </c>
      <c r="AF136" s="4">
        <f t="shared" si="117"/>
        <v>-212.9382089552239</v>
      </c>
      <c r="AG136" s="9">
        <f t="shared" si="130"/>
        <v>-7346.368208955224</v>
      </c>
      <c r="AH136" s="9"/>
      <c r="AJ136" s="4">
        <v>0</v>
      </c>
      <c r="AK136" s="9">
        <f t="shared" si="40"/>
        <v>-7346.368208955224</v>
      </c>
      <c r="AL136" s="49">
        <f t="shared" si="131"/>
        <v>-212.93820895522367</v>
      </c>
      <c r="AN136" s="4">
        <v>0</v>
      </c>
      <c r="AO136" s="9">
        <f t="shared" si="133"/>
        <v>-7346.368208955224</v>
      </c>
      <c r="AQ136" s="4">
        <v>0</v>
      </c>
      <c r="AR136" s="9">
        <f t="shared" si="41"/>
        <v>-7346.368208955224</v>
      </c>
      <c r="AT136" s="4">
        <v>0</v>
      </c>
      <c r="AU136" s="9">
        <f t="shared" si="88"/>
        <v>-7346.368208955224</v>
      </c>
      <c r="AW136" s="4">
        <v>0</v>
      </c>
      <c r="AX136" s="9">
        <f t="shared" si="89"/>
        <v>-7346.368208955224</v>
      </c>
      <c r="AZ136" s="4">
        <v>0</v>
      </c>
      <c r="BA136" s="9">
        <f t="shared" si="58"/>
        <v>-7346.368208955224</v>
      </c>
      <c r="BC136" s="5">
        <f t="shared" si="104"/>
        <v>0</v>
      </c>
      <c r="BD136" s="9">
        <f t="shared" si="105"/>
        <v>-7346.368208955224</v>
      </c>
      <c r="BE136" s="9"/>
      <c r="BF136" s="123" t="s">
        <v>293</v>
      </c>
      <c r="BG136" s="124" t="s">
        <v>293</v>
      </c>
    </row>
    <row r="137" spans="1:59" x14ac:dyDescent="0.2">
      <c r="A137" s="54">
        <v>30497</v>
      </c>
      <c r="B137" s="1" t="s">
        <v>37</v>
      </c>
      <c r="C137" s="2">
        <v>33.5</v>
      </c>
      <c r="D137" s="4">
        <v>618</v>
      </c>
      <c r="E137" s="3">
        <v>292.01</v>
      </c>
      <c r="F137" s="3">
        <f t="shared" si="106"/>
        <v>18.447761194029852</v>
      </c>
      <c r="G137" s="3">
        <f t="shared" si="119"/>
        <v>310.45776119402984</v>
      </c>
      <c r="H137" s="3">
        <f t="shared" ref="H137:H147" si="134">IF(G137+($D137/$C137)&gt;$D137,($D137-G137),$D137/$C137)</f>
        <v>18.447761194029852</v>
      </c>
      <c r="I137" s="3">
        <f t="shared" si="120"/>
        <v>328.90552238805969</v>
      </c>
      <c r="J137" s="3">
        <f t="shared" ref="J137:J147" si="135">IF(I137+($D137/$C137)&gt;$D137,($D137-I137),$D137/$C137)</f>
        <v>18.447761194029852</v>
      </c>
      <c r="K137" s="3">
        <f t="shared" si="121"/>
        <v>347.35328358208955</v>
      </c>
      <c r="L137" s="3">
        <f t="shared" ref="L137:L147" si="136">IF(K137+($D137/$C137)&gt;$D137,($D137-K137),$D137/$C137)</f>
        <v>18.447761194029852</v>
      </c>
      <c r="M137" s="3">
        <f t="shared" si="122"/>
        <v>365.8010447761194</v>
      </c>
      <c r="N137" s="3">
        <f t="shared" ref="N137:N147" si="137">IF(M137+($D137/$C137)&gt;$D137,($D137-M137),$D137/$C137)</f>
        <v>18.447761194029852</v>
      </c>
      <c r="O137" s="3">
        <f t="shared" si="123"/>
        <v>384.24880597014925</v>
      </c>
      <c r="P137" s="3">
        <f t="shared" ref="P137:P147" si="138">IF(O137+($D137/$C137)&gt;$D137,($D137-O137),$D137/$C137)</f>
        <v>18.447761194029852</v>
      </c>
      <c r="Q137" s="3">
        <f t="shared" si="124"/>
        <v>402.6965671641791</v>
      </c>
      <c r="R137" s="3">
        <f t="shared" ref="R137:R147" si="139">IF(Q137+($D137/$C137)&gt;$D137,($D137-Q137),$D137/$C137)</f>
        <v>18.447761194029852</v>
      </c>
      <c r="S137" s="3">
        <f t="shared" si="125"/>
        <v>421.14432835820895</v>
      </c>
      <c r="T137" s="3">
        <f t="shared" ref="T137:T147" si="140">IF(S137+($D137/$C137)&gt;$D137,($D137-S137),$D137/$C137)</f>
        <v>18.447761194029852</v>
      </c>
      <c r="U137" s="3">
        <f t="shared" si="126"/>
        <v>439.5920895522388</v>
      </c>
      <c r="V137" s="3"/>
      <c r="W137" s="3">
        <f t="shared" ref="W137:W147" si="141">IF(U137+($D137/$C137)&gt;$D137,($D137-U137),$D137/$C137)</f>
        <v>18.447761194029852</v>
      </c>
      <c r="X137" s="3">
        <f t="shared" si="127"/>
        <v>458.03985074626866</v>
      </c>
      <c r="Y137" s="25"/>
      <c r="Z137" s="4">
        <f t="shared" ref="Z137:Z147" si="142">IF(X137+($D137/$C137)&gt;$D137,($D137-X137),$D137/$C137)</f>
        <v>18.447761194029852</v>
      </c>
      <c r="AA137" s="4">
        <f t="shared" si="128"/>
        <v>476.48761194029851</v>
      </c>
      <c r="AC137" s="4">
        <f t="shared" ref="AC137:AC147" si="143">IF(AA137+($D137/$C137)&gt;$D137,($D137-AA137),$D137/$C137)</f>
        <v>18.447761194029852</v>
      </c>
      <c r="AD137" s="9">
        <f t="shared" si="129"/>
        <v>494.93537313432836</v>
      </c>
      <c r="AF137" s="4">
        <f t="shared" si="117"/>
        <v>18.447761194029852</v>
      </c>
      <c r="AG137" s="9">
        <f t="shared" si="130"/>
        <v>513.38313432835821</v>
      </c>
      <c r="AH137" s="9"/>
      <c r="AJ137" s="4">
        <f t="shared" ref="AJ137:AJ147" si="144">IF(AG137+($D137/$C137)&gt;$D137,($D137-AG137),$D137/$C137)</f>
        <v>18.447761194029852</v>
      </c>
      <c r="AK137" s="9">
        <f t="shared" ref="AK137:AK205" si="145">AG137+AJ137</f>
        <v>531.83089552238812</v>
      </c>
      <c r="AL137" s="49">
        <f t="shared" si="131"/>
        <v>-86.169104477611882</v>
      </c>
      <c r="AN137" s="4">
        <f t="shared" ref="AN137:AN147" si="146">IF(AK137+($D137/$C137)&gt;$D137,($D137-AK137),$D137/$C137)</f>
        <v>18.447761194029852</v>
      </c>
      <c r="AO137" s="9">
        <f t="shared" si="133"/>
        <v>550.27865671641803</v>
      </c>
      <c r="AQ137" s="4">
        <f t="shared" ref="AQ137:AQ147" si="147">IF(AN137+($D137/$C137)&gt;$D137,($D137-AN137),$D137/$C137)</f>
        <v>18.447761194029852</v>
      </c>
      <c r="AR137" s="9">
        <f t="shared" si="41"/>
        <v>568.72641791044794</v>
      </c>
      <c r="AT137" s="4">
        <f t="shared" ref="AT137:AT147" si="148">IF(AQ137+($D137/$C137)&gt;$D137,($D137-AQ137),$D137/$C137)</f>
        <v>18.447761194029852</v>
      </c>
      <c r="AU137" s="9">
        <f t="shared" si="88"/>
        <v>587.17417910447784</v>
      </c>
      <c r="AW137" s="4">
        <f t="shared" ref="AW137:AW147" si="149">IF(AT137+($D137/$C137)&gt;$D137,($D137-AT137),$D137/$C137)</f>
        <v>18.447761194029852</v>
      </c>
      <c r="AX137" s="9">
        <f t="shared" si="89"/>
        <v>605.62194029850775</v>
      </c>
      <c r="AZ137" s="4">
        <v>12.38</v>
      </c>
      <c r="BA137" s="9">
        <f t="shared" si="58"/>
        <v>618.00194029850775</v>
      </c>
      <c r="BC137" s="5">
        <v>0</v>
      </c>
      <c r="BD137" s="9">
        <f t="shared" si="105"/>
        <v>618.00194029850775</v>
      </c>
      <c r="BE137" s="9"/>
      <c r="BF137" s="123" t="s">
        <v>293</v>
      </c>
      <c r="BG137" s="124" t="s">
        <v>293</v>
      </c>
    </row>
    <row r="138" spans="1:59" x14ac:dyDescent="0.2">
      <c r="A138" s="54">
        <v>30863</v>
      </c>
      <c r="B138" s="1" t="s">
        <v>54</v>
      </c>
      <c r="C138" s="2">
        <v>33.5</v>
      </c>
      <c r="D138" s="4">
        <v>560.75</v>
      </c>
      <c r="E138" s="3">
        <v>245.37</v>
      </c>
      <c r="F138" s="3">
        <f t="shared" si="106"/>
        <v>16.738805970149254</v>
      </c>
      <c r="G138" s="3">
        <f t="shared" si="119"/>
        <v>262.10880597014926</v>
      </c>
      <c r="H138" s="3">
        <f t="shared" si="134"/>
        <v>16.738805970149254</v>
      </c>
      <c r="I138" s="3">
        <f t="shared" si="120"/>
        <v>278.84761194029852</v>
      </c>
      <c r="J138" s="3">
        <f t="shared" si="135"/>
        <v>16.738805970149254</v>
      </c>
      <c r="K138" s="3">
        <f t="shared" si="121"/>
        <v>295.58641791044778</v>
      </c>
      <c r="L138" s="3">
        <f t="shared" si="136"/>
        <v>16.738805970149254</v>
      </c>
      <c r="M138" s="3">
        <f t="shared" si="122"/>
        <v>312.32522388059704</v>
      </c>
      <c r="N138" s="3">
        <f t="shared" si="137"/>
        <v>16.738805970149254</v>
      </c>
      <c r="O138" s="3">
        <f t="shared" si="123"/>
        <v>329.06402985074629</v>
      </c>
      <c r="P138" s="3">
        <f t="shared" si="138"/>
        <v>16.738805970149254</v>
      </c>
      <c r="Q138" s="3">
        <f t="shared" si="124"/>
        <v>345.80283582089555</v>
      </c>
      <c r="R138" s="3">
        <f t="shared" si="139"/>
        <v>16.738805970149254</v>
      </c>
      <c r="S138" s="3">
        <f t="shared" si="125"/>
        <v>362.54164179104481</v>
      </c>
      <c r="T138" s="3">
        <f t="shared" si="140"/>
        <v>16.738805970149254</v>
      </c>
      <c r="U138" s="3">
        <f t="shared" si="126"/>
        <v>379.28044776119407</v>
      </c>
      <c r="V138" s="3"/>
      <c r="W138" s="3">
        <f t="shared" si="141"/>
        <v>16.738805970149254</v>
      </c>
      <c r="X138" s="3">
        <f t="shared" si="127"/>
        <v>396.01925373134333</v>
      </c>
      <c r="Y138" s="25"/>
      <c r="Z138" s="4">
        <f t="shared" si="142"/>
        <v>16.738805970149254</v>
      </c>
      <c r="AA138" s="4">
        <f t="shared" si="128"/>
        <v>412.75805970149258</v>
      </c>
      <c r="AC138" s="4">
        <f t="shared" si="143"/>
        <v>16.738805970149254</v>
      </c>
      <c r="AD138" s="9">
        <f t="shared" si="129"/>
        <v>429.49686567164184</v>
      </c>
      <c r="AF138" s="4">
        <f t="shared" si="117"/>
        <v>16.738805970149254</v>
      </c>
      <c r="AG138" s="9">
        <f t="shared" si="130"/>
        <v>446.2356716417911</v>
      </c>
      <c r="AH138" s="9"/>
      <c r="AJ138" s="4">
        <f t="shared" si="144"/>
        <v>16.738805970149254</v>
      </c>
      <c r="AK138" s="9">
        <f t="shared" si="145"/>
        <v>462.97447761194036</v>
      </c>
      <c r="AL138" s="49">
        <f t="shared" si="131"/>
        <v>-97.775522388059642</v>
      </c>
      <c r="AN138" s="4">
        <f t="shared" si="146"/>
        <v>16.738805970149254</v>
      </c>
      <c r="AO138" s="9">
        <f t="shared" si="133"/>
        <v>479.71328358208962</v>
      </c>
      <c r="AQ138" s="4">
        <f t="shared" si="147"/>
        <v>16.738805970149254</v>
      </c>
      <c r="AR138" s="9">
        <f t="shared" si="41"/>
        <v>496.45208955223887</v>
      </c>
      <c r="AT138" s="4">
        <f t="shared" si="148"/>
        <v>16.738805970149254</v>
      </c>
      <c r="AU138" s="9">
        <f t="shared" si="88"/>
        <v>513.19089552238813</v>
      </c>
      <c r="AW138" s="4">
        <f t="shared" si="149"/>
        <v>16.738805970149254</v>
      </c>
      <c r="AX138" s="9">
        <f t="shared" si="89"/>
        <v>529.92970149253733</v>
      </c>
      <c r="AZ138" s="4">
        <f t="shared" ref="AZ138:AZ147" si="150">IF(AW138+($D138/$C138)&gt;$D138,($D138-AW138),$D138/$C138)</f>
        <v>16.738805970149254</v>
      </c>
      <c r="BA138" s="9">
        <f t="shared" si="58"/>
        <v>546.66850746268653</v>
      </c>
      <c r="BC138" s="5">
        <v>14.08</v>
      </c>
      <c r="BD138" s="9">
        <f t="shared" si="105"/>
        <v>560.74850746268658</v>
      </c>
      <c r="BE138" s="9"/>
      <c r="BF138" s="123" t="s">
        <v>293</v>
      </c>
      <c r="BG138" s="124" t="s">
        <v>293</v>
      </c>
    </row>
    <row r="139" spans="1:59" x14ac:dyDescent="0.2">
      <c r="A139" s="54">
        <v>30863</v>
      </c>
      <c r="B139" s="1" t="s">
        <v>59</v>
      </c>
      <c r="C139" s="2">
        <v>33.5</v>
      </c>
      <c r="D139" s="4">
        <v>11568.38</v>
      </c>
      <c r="E139" s="3">
        <v>5061.13</v>
      </c>
      <c r="F139" s="3">
        <f t="shared" si="106"/>
        <v>345.32477611940294</v>
      </c>
      <c r="G139" s="3">
        <f t="shared" si="119"/>
        <v>5406.4547761194026</v>
      </c>
      <c r="H139" s="3">
        <f t="shared" si="134"/>
        <v>345.32477611940294</v>
      </c>
      <c r="I139" s="3">
        <f t="shared" si="120"/>
        <v>5751.779552238806</v>
      </c>
      <c r="J139" s="3">
        <f t="shared" si="135"/>
        <v>345.32477611940294</v>
      </c>
      <c r="K139" s="3">
        <f t="shared" si="121"/>
        <v>6097.1043283582094</v>
      </c>
      <c r="L139" s="3">
        <f t="shared" si="136"/>
        <v>345.32477611940294</v>
      </c>
      <c r="M139" s="3">
        <f t="shared" si="122"/>
        <v>6442.4291044776128</v>
      </c>
      <c r="N139" s="3">
        <f t="shared" si="137"/>
        <v>345.32477611940294</v>
      </c>
      <c r="O139" s="3">
        <f t="shared" si="123"/>
        <v>6787.7538805970162</v>
      </c>
      <c r="P139" s="3">
        <f t="shared" si="138"/>
        <v>345.32477611940294</v>
      </c>
      <c r="Q139" s="3">
        <f t="shared" si="124"/>
        <v>7133.0786567164196</v>
      </c>
      <c r="R139" s="3">
        <f t="shared" si="139"/>
        <v>345.32477611940294</v>
      </c>
      <c r="S139" s="3">
        <f t="shared" si="125"/>
        <v>7478.403432835823</v>
      </c>
      <c r="T139" s="3">
        <f t="shared" si="140"/>
        <v>345.32477611940294</v>
      </c>
      <c r="U139" s="3">
        <f t="shared" si="126"/>
        <v>7823.7282089552264</v>
      </c>
      <c r="V139" s="3"/>
      <c r="W139" s="3">
        <f t="shared" si="141"/>
        <v>345.32477611940294</v>
      </c>
      <c r="X139" s="3">
        <f t="shared" si="127"/>
        <v>8169.0529850746298</v>
      </c>
      <c r="Y139" s="25"/>
      <c r="Z139" s="4">
        <f t="shared" si="142"/>
        <v>345.32477611940294</v>
      </c>
      <c r="AA139" s="4">
        <f t="shared" si="128"/>
        <v>8514.3777611940332</v>
      </c>
      <c r="AC139" s="4">
        <f t="shared" si="143"/>
        <v>345.32477611940294</v>
      </c>
      <c r="AD139" s="9">
        <f t="shared" si="129"/>
        <v>8859.7025373134366</v>
      </c>
      <c r="AF139" s="4">
        <f t="shared" si="117"/>
        <v>345.32477611940294</v>
      </c>
      <c r="AG139" s="9">
        <f t="shared" si="130"/>
        <v>9205.0273134328399</v>
      </c>
      <c r="AH139" s="9"/>
      <c r="AJ139" s="4">
        <f t="shared" si="144"/>
        <v>345.32477611940294</v>
      </c>
      <c r="AK139" s="9">
        <f t="shared" si="145"/>
        <v>9550.3520895522433</v>
      </c>
      <c r="AL139" s="49">
        <f t="shared" si="131"/>
        <v>-2018.0279104477559</v>
      </c>
      <c r="AN139" s="4">
        <f t="shared" si="146"/>
        <v>345.32477611940294</v>
      </c>
      <c r="AO139" s="9">
        <f t="shared" si="133"/>
        <v>9895.6768656716467</v>
      </c>
      <c r="AQ139" s="4">
        <f t="shared" si="147"/>
        <v>345.32477611940294</v>
      </c>
      <c r="AR139" s="9">
        <f t="shared" si="41"/>
        <v>10241.00164179105</v>
      </c>
      <c r="AT139" s="4">
        <f t="shared" si="148"/>
        <v>345.32477611940294</v>
      </c>
      <c r="AU139" s="9">
        <f t="shared" si="88"/>
        <v>10586.326417910454</v>
      </c>
      <c r="AW139" s="4">
        <f t="shared" si="149"/>
        <v>345.32477611940294</v>
      </c>
      <c r="AX139" s="9">
        <f t="shared" si="89"/>
        <v>10931.651194029857</v>
      </c>
      <c r="AZ139" s="4">
        <f t="shared" si="150"/>
        <v>345.32477611940294</v>
      </c>
      <c r="BA139" s="9">
        <f t="shared" si="58"/>
        <v>11276.97597014926</v>
      </c>
      <c r="BC139" s="5">
        <v>291.39999999999998</v>
      </c>
      <c r="BD139" s="9">
        <f t="shared" si="105"/>
        <v>11568.37597014926</v>
      </c>
      <c r="BE139" s="9"/>
      <c r="BF139" s="123" t="s">
        <v>293</v>
      </c>
      <c r="BG139" s="124" t="s">
        <v>293</v>
      </c>
    </row>
    <row r="140" spans="1:59" x14ac:dyDescent="0.2">
      <c r="A140" s="54">
        <v>30863</v>
      </c>
      <c r="B140" s="1" t="s">
        <v>60</v>
      </c>
      <c r="C140" s="2">
        <v>33.5</v>
      </c>
      <c r="D140" s="4">
        <v>22935.88</v>
      </c>
      <c r="E140" s="3">
        <v>10034.5</v>
      </c>
      <c r="F140" s="3">
        <f t="shared" si="106"/>
        <v>684.65313432835819</v>
      </c>
      <c r="G140" s="3">
        <f t="shared" si="119"/>
        <v>10719.153134328359</v>
      </c>
      <c r="H140" s="3">
        <f t="shared" si="134"/>
        <v>684.65313432835819</v>
      </c>
      <c r="I140" s="3">
        <f t="shared" si="120"/>
        <v>11403.806268656717</v>
      </c>
      <c r="J140" s="3">
        <f t="shared" si="135"/>
        <v>684.65313432835819</v>
      </c>
      <c r="K140" s="3">
        <f t="shared" si="121"/>
        <v>12088.459402985076</v>
      </c>
      <c r="L140" s="3">
        <f t="shared" si="136"/>
        <v>684.65313432835819</v>
      </c>
      <c r="M140" s="3">
        <f t="shared" si="122"/>
        <v>12773.112537313435</v>
      </c>
      <c r="N140" s="3">
        <f t="shared" si="137"/>
        <v>684.65313432835819</v>
      </c>
      <c r="O140" s="3">
        <f t="shared" si="123"/>
        <v>13457.765671641793</v>
      </c>
      <c r="P140" s="3">
        <f t="shared" si="138"/>
        <v>684.65313432835819</v>
      </c>
      <c r="Q140" s="3">
        <f t="shared" si="124"/>
        <v>14142.418805970152</v>
      </c>
      <c r="R140" s="3">
        <f t="shared" si="139"/>
        <v>684.65313432835819</v>
      </c>
      <c r="S140" s="3">
        <f t="shared" si="125"/>
        <v>14827.071940298511</v>
      </c>
      <c r="T140" s="3">
        <f t="shared" si="140"/>
        <v>684.65313432835819</v>
      </c>
      <c r="U140" s="3">
        <f t="shared" si="126"/>
        <v>15511.725074626869</v>
      </c>
      <c r="V140" s="3"/>
      <c r="W140" s="3">
        <f t="shared" si="141"/>
        <v>684.65313432835819</v>
      </c>
      <c r="X140" s="3">
        <f t="shared" si="127"/>
        <v>16196.378208955228</v>
      </c>
      <c r="Y140" s="25"/>
      <c r="Z140" s="4">
        <f t="shared" si="142"/>
        <v>684.65313432835819</v>
      </c>
      <c r="AA140" s="4">
        <f t="shared" si="128"/>
        <v>16881.031343283586</v>
      </c>
      <c r="AC140" s="4">
        <f t="shared" si="143"/>
        <v>684.65313432835819</v>
      </c>
      <c r="AD140" s="9">
        <f t="shared" si="129"/>
        <v>17565.684477611943</v>
      </c>
      <c r="AF140" s="4">
        <f t="shared" si="117"/>
        <v>684.65313432835819</v>
      </c>
      <c r="AG140" s="9">
        <f t="shared" si="130"/>
        <v>18250.3376119403</v>
      </c>
      <c r="AH140" s="9"/>
      <c r="AJ140" s="4">
        <f t="shared" si="144"/>
        <v>684.65313432835819</v>
      </c>
      <c r="AK140" s="9">
        <f t="shared" si="145"/>
        <v>18934.990746268657</v>
      </c>
      <c r="AL140" s="49">
        <f t="shared" si="131"/>
        <v>-4000.8892537313441</v>
      </c>
      <c r="AN140" s="4">
        <f t="shared" si="146"/>
        <v>684.65313432835819</v>
      </c>
      <c r="AO140" s="9">
        <f t="shared" si="133"/>
        <v>19619.643880597014</v>
      </c>
      <c r="AQ140" s="4">
        <f t="shared" si="147"/>
        <v>684.65313432835819</v>
      </c>
      <c r="AR140" s="9">
        <f t="shared" ref="AR140:AR206" si="151">+AO140+AQ140</f>
        <v>20304.297014925371</v>
      </c>
      <c r="AT140" s="4">
        <f t="shared" si="148"/>
        <v>684.65313432835819</v>
      </c>
      <c r="AU140" s="9">
        <f t="shared" si="88"/>
        <v>20988.950149253727</v>
      </c>
      <c r="AW140" s="4">
        <f t="shared" si="149"/>
        <v>684.65313432835819</v>
      </c>
      <c r="AX140" s="9">
        <f t="shared" si="89"/>
        <v>21673.603283582084</v>
      </c>
      <c r="AZ140" s="4">
        <f t="shared" si="150"/>
        <v>684.65313432835819</v>
      </c>
      <c r="BA140" s="9">
        <f t="shared" si="58"/>
        <v>22358.256417910441</v>
      </c>
      <c r="BC140" s="5">
        <v>577.62</v>
      </c>
      <c r="BD140" s="9">
        <f t="shared" si="105"/>
        <v>22935.87641791044</v>
      </c>
      <c r="BE140" s="9"/>
      <c r="BF140" s="123" t="s">
        <v>293</v>
      </c>
      <c r="BG140" s="124" t="s">
        <v>293</v>
      </c>
    </row>
    <row r="141" spans="1:59" x14ac:dyDescent="0.2">
      <c r="A141" s="54">
        <v>30863</v>
      </c>
      <c r="B141" s="1" t="s">
        <v>61</v>
      </c>
      <c r="C141" s="2">
        <v>33.5</v>
      </c>
      <c r="D141" s="4">
        <v>209345.04</v>
      </c>
      <c r="E141" s="3">
        <v>91588.5</v>
      </c>
      <c r="F141" s="3">
        <f t="shared" si="106"/>
        <v>6249.1056716417916</v>
      </c>
      <c r="G141" s="3">
        <f t="shared" si="119"/>
        <v>97837.605671641795</v>
      </c>
      <c r="H141" s="3">
        <f t="shared" si="134"/>
        <v>6249.1056716417916</v>
      </c>
      <c r="I141" s="3">
        <f t="shared" si="120"/>
        <v>104086.71134328359</v>
      </c>
      <c r="J141" s="3">
        <f t="shared" si="135"/>
        <v>6249.1056716417916</v>
      </c>
      <c r="K141" s="3">
        <f t="shared" si="121"/>
        <v>110335.81701492539</v>
      </c>
      <c r="L141" s="3">
        <f t="shared" si="136"/>
        <v>6249.1056716417916</v>
      </c>
      <c r="M141" s="3">
        <f t="shared" si="122"/>
        <v>116584.92268656718</v>
      </c>
      <c r="N141" s="3">
        <f t="shared" si="137"/>
        <v>6249.1056716417916</v>
      </c>
      <c r="O141" s="3">
        <f t="shared" si="123"/>
        <v>122834.02835820898</v>
      </c>
      <c r="P141" s="3">
        <f t="shared" si="138"/>
        <v>6249.1056716417916</v>
      </c>
      <c r="Q141" s="3">
        <f t="shared" si="124"/>
        <v>129083.13402985077</v>
      </c>
      <c r="R141" s="3">
        <f t="shared" si="139"/>
        <v>6249.1056716417916</v>
      </c>
      <c r="S141" s="3">
        <f t="shared" si="125"/>
        <v>135332.23970149257</v>
      </c>
      <c r="T141" s="3">
        <f t="shared" si="140"/>
        <v>6249.1056716417916</v>
      </c>
      <c r="U141" s="3">
        <f t="shared" si="126"/>
        <v>141581.34537313436</v>
      </c>
      <c r="V141" s="3"/>
      <c r="W141" s="3">
        <f t="shared" si="141"/>
        <v>6249.1056716417916</v>
      </c>
      <c r="X141" s="3">
        <f t="shared" si="127"/>
        <v>147830.45104477616</v>
      </c>
      <c r="Y141" s="25"/>
      <c r="Z141" s="4">
        <f t="shared" si="142"/>
        <v>6249.1056716417916</v>
      </c>
      <c r="AA141" s="4">
        <f t="shared" si="128"/>
        <v>154079.55671641795</v>
      </c>
      <c r="AC141" s="4">
        <f t="shared" si="143"/>
        <v>6249.1056716417916</v>
      </c>
      <c r="AD141" s="9">
        <f t="shared" si="129"/>
        <v>160328.66238805975</v>
      </c>
      <c r="AF141" s="4">
        <f t="shared" si="117"/>
        <v>6249.1056716417916</v>
      </c>
      <c r="AG141" s="9">
        <f t="shared" si="130"/>
        <v>166577.76805970154</v>
      </c>
      <c r="AH141" s="9"/>
      <c r="AJ141" s="4">
        <f t="shared" si="144"/>
        <v>6249.1056716417916</v>
      </c>
      <c r="AK141" s="9">
        <f t="shared" si="145"/>
        <v>172826.87373134334</v>
      </c>
      <c r="AL141" s="49">
        <f t="shared" si="131"/>
        <v>-36518.166268656671</v>
      </c>
      <c r="AN141" s="4">
        <f t="shared" si="146"/>
        <v>6249.1056716417916</v>
      </c>
      <c r="AO141" s="9">
        <f t="shared" si="133"/>
        <v>179075.97940298513</v>
      </c>
      <c r="AQ141" s="4">
        <f t="shared" si="147"/>
        <v>6249.1056716417916</v>
      </c>
      <c r="AR141" s="9">
        <f t="shared" si="151"/>
        <v>185325.08507462693</v>
      </c>
      <c r="AT141" s="4">
        <f t="shared" si="148"/>
        <v>6249.1056716417916</v>
      </c>
      <c r="AU141" s="9">
        <f t="shared" si="88"/>
        <v>191574.19074626872</v>
      </c>
      <c r="AW141" s="4">
        <f t="shared" si="149"/>
        <v>6249.1056716417916</v>
      </c>
      <c r="AX141" s="9">
        <f t="shared" si="89"/>
        <v>197823.29641791052</v>
      </c>
      <c r="AZ141" s="4">
        <f t="shared" si="150"/>
        <v>6249.1056716417916</v>
      </c>
      <c r="BA141" s="9">
        <f t="shared" si="58"/>
        <v>204072.40208955231</v>
      </c>
      <c r="BC141" s="5">
        <v>5272.64</v>
      </c>
      <c r="BD141" s="9">
        <f t="shared" si="105"/>
        <v>209345.04208955233</v>
      </c>
      <c r="BE141" s="9"/>
      <c r="BF141" s="123" t="s">
        <v>293</v>
      </c>
      <c r="BG141" s="124" t="s">
        <v>293</v>
      </c>
    </row>
    <row r="142" spans="1:59" x14ac:dyDescent="0.2">
      <c r="A142" s="54">
        <v>30863</v>
      </c>
      <c r="B142" s="1" t="s">
        <v>37</v>
      </c>
      <c r="C142" s="2">
        <v>33.5</v>
      </c>
      <c r="D142" s="4">
        <v>889.2</v>
      </c>
      <c r="E142" s="3">
        <v>389.13</v>
      </c>
      <c r="F142" s="3">
        <f t="shared" si="106"/>
        <v>26.543283582089554</v>
      </c>
      <c r="G142" s="3">
        <f t="shared" si="119"/>
        <v>415.67328358208954</v>
      </c>
      <c r="H142" s="3">
        <f t="shared" si="134"/>
        <v>26.543283582089554</v>
      </c>
      <c r="I142" s="3">
        <f t="shared" si="120"/>
        <v>442.21656716417908</v>
      </c>
      <c r="J142" s="3">
        <f t="shared" si="135"/>
        <v>26.543283582089554</v>
      </c>
      <c r="K142" s="3">
        <f t="shared" si="121"/>
        <v>468.75985074626863</v>
      </c>
      <c r="L142" s="3">
        <f t="shared" si="136"/>
        <v>26.543283582089554</v>
      </c>
      <c r="M142" s="3">
        <f t="shared" si="122"/>
        <v>495.30313432835817</v>
      </c>
      <c r="N142" s="3">
        <f t="shared" si="137"/>
        <v>26.543283582089554</v>
      </c>
      <c r="O142" s="3">
        <f t="shared" si="123"/>
        <v>521.84641791044771</v>
      </c>
      <c r="P142" s="3">
        <f t="shared" si="138"/>
        <v>26.543283582089554</v>
      </c>
      <c r="Q142" s="3">
        <f t="shared" si="124"/>
        <v>548.38970149253726</v>
      </c>
      <c r="R142" s="3">
        <f t="shared" si="139"/>
        <v>26.543283582089554</v>
      </c>
      <c r="S142" s="3">
        <f t="shared" si="125"/>
        <v>574.9329850746268</v>
      </c>
      <c r="T142" s="3">
        <f t="shared" si="140"/>
        <v>26.543283582089554</v>
      </c>
      <c r="U142" s="3">
        <f t="shared" si="126"/>
        <v>601.47626865671634</v>
      </c>
      <c r="V142" s="3"/>
      <c r="W142" s="3">
        <f t="shared" si="141"/>
        <v>26.543283582089554</v>
      </c>
      <c r="X142" s="3">
        <f t="shared" si="127"/>
        <v>628.01955223880589</v>
      </c>
      <c r="Y142" s="25"/>
      <c r="Z142" s="4">
        <f t="shared" si="142"/>
        <v>26.543283582089554</v>
      </c>
      <c r="AA142" s="4">
        <f t="shared" si="128"/>
        <v>654.56283582089543</v>
      </c>
      <c r="AC142" s="4">
        <f t="shared" si="143"/>
        <v>26.543283582089554</v>
      </c>
      <c r="AD142" s="9">
        <f t="shared" si="129"/>
        <v>681.10611940298497</v>
      </c>
      <c r="AF142" s="4">
        <f t="shared" si="117"/>
        <v>26.543283582089554</v>
      </c>
      <c r="AG142" s="9">
        <f t="shared" si="130"/>
        <v>707.64940298507452</v>
      </c>
      <c r="AH142" s="9"/>
      <c r="AJ142" s="4">
        <f t="shared" si="144"/>
        <v>26.543283582089554</v>
      </c>
      <c r="AK142" s="9">
        <f t="shared" si="145"/>
        <v>734.19268656716406</v>
      </c>
      <c r="AL142" s="49">
        <f t="shared" si="131"/>
        <v>-155.00731343283599</v>
      </c>
      <c r="AN142" s="4">
        <f t="shared" si="146"/>
        <v>26.543283582089554</v>
      </c>
      <c r="AO142" s="9">
        <f t="shared" si="133"/>
        <v>760.7359701492536</v>
      </c>
      <c r="AQ142" s="4">
        <f t="shared" si="147"/>
        <v>26.543283582089554</v>
      </c>
      <c r="AR142" s="9">
        <f t="shared" si="151"/>
        <v>787.27925373134315</v>
      </c>
      <c r="AT142" s="4">
        <f t="shared" si="148"/>
        <v>26.543283582089554</v>
      </c>
      <c r="AU142" s="9">
        <f t="shared" si="88"/>
        <v>813.82253731343269</v>
      </c>
      <c r="AW142" s="4">
        <f t="shared" si="149"/>
        <v>26.543283582089554</v>
      </c>
      <c r="AX142" s="9">
        <f t="shared" si="89"/>
        <v>840.36582089552223</v>
      </c>
      <c r="AZ142" s="4">
        <f t="shared" si="150"/>
        <v>26.543283582089554</v>
      </c>
      <c r="BA142" s="9">
        <f t="shared" si="58"/>
        <v>866.90910447761178</v>
      </c>
      <c r="BC142" s="5">
        <v>22.29</v>
      </c>
      <c r="BD142" s="9">
        <f t="shared" si="105"/>
        <v>889.19910447761174</v>
      </c>
      <c r="BE142" s="9"/>
      <c r="BF142" s="123" t="s">
        <v>293</v>
      </c>
      <c r="BG142" s="124" t="s">
        <v>293</v>
      </c>
    </row>
    <row r="143" spans="1:59" x14ac:dyDescent="0.2">
      <c r="A143" s="54">
        <v>31228</v>
      </c>
      <c r="B143" s="1" t="s">
        <v>41</v>
      </c>
      <c r="C143" s="2">
        <v>33.5</v>
      </c>
      <c r="D143" s="4">
        <v>9807.7000000000007</v>
      </c>
      <c r="E143" s="3">
        <v>3947.6</v>
      </c>
      <c r="F143" s="3">
        <f t="shared" si="106"/>
        <v>292.7671641791045</v>
      </c>
      <c r="G143" s="3">
        <f t="shared" si="119"/>
        <v>4240.3671641791043</v>
      </c>
      <c r="H143" s="3">
        <f t="shared" si="134"/>
        <v>292.7671641791045</v>
      </c>
      <c r="I143" s="3">
        <f t="shared" si="120"/>
        <v>4533.1343283582091</v>
      </c>
      <c r="J143" s="3">
        <f t="shared" si="135"/>
        <v>292.7671641791045</v>
      </c>
      <c r="K143" s="3">
        <f t="shared" si="121"/>
        <v>4825.901492537314</v>
      </c>
      <c r="L143" s="3">
        <f t="shared" si="136"/>
        <v>292.7671641791045</v>
      </c>
      <c r="M143" s="3">
        <f t="shared" si="122"/>
        <v>5118.6686567164188</v>
      </c>
      <c r="N143" s="3">
        <f t="shared" si="137"/>
        <v>292.7671641791045</v>
      </c>
      <c r="O143" s="3">
        <f t="shared" si="123"/>
        <v>5411.4358208955236</v>
      </c>
      <c r="P143" s="3">
        <f t="shared" si="138"/>
        <v>292.7671641791045</v>
      </c>
      <c r="Q143" s="3">
        <f t="shared" si="124"/>
        <v>5704.2029850746285</v>
      </c>
      <c r="R143" s="3">
        <f t="shared" si="139"/>
        <v>292.7671641791045</v>
      </c>
      <c r="S143" s="3">
        <f t="shared" si="125"/>
        <v>5996.9701492537333</v>
      </c>
      <c r="T143" s="3">
        <f t="shared" si="140"/>
        <v>292.7671641791045</v>
      </c>
      <c r="U143" s="3">
        <f t="shared" si="126"/>
        <v>6289.7373134328382</v>
      </c>
      <c r="V143" s="3"/>
      <c r="W143" s="3">
        <f t="shared" si="141"/>
        <v>292.7671641791045</v>
      </c>
      <c r="X143" s="3">
        <f t="shared" si="127"/>
        <v>6582.504477611943</v>
      </c>
      <c r="Y143" s="25"/>
      <c r="Z143" s="4">
        <f t="shared" si="142"/>
        <v>292.7671641791045</v>
      </c>
      <c r="AA143" s="4">
        <f t="shared" si="128"/>
        <v>6875.2716417910478</v>
      </c>
      <c r="AC143" s="4">
        <f t="shared" si="143"/>
        <v>292.7671641791045</v>
      </c>
      <c r="AD143" s="9">
        <f t="shared" si="129"/>
        <v>7168.0388059701527</v>
      </c>
      <c r="AF143" s="4">
        <f t="shared" si="117"/>
        <v>292.7671641791045</v>
      </c>
      <c r="AG143" s="9">
        <f t="shared" si="130"/>
        <v>7460.8059701492575</v>
      </c>
      <c r="AH143" s="9"/>
      <c r="AJ143" s="4">
        <f t="shared" si="144"/>
        <v>292.7671641791045</v>
      </c>
      <c r="AK143" s="9">
        <f t="shared" si="145"/>
        <v>7753.5731343283624</v>
      </c>
      <c r="AL143" s="49">
        <f t="shared" si="131"/>
        <v>-2054.1268656716384</v>
      </c>
      <c r="AN143" s="4">
        <f t="shared" si="146"/>
        <v>292.7671641791045</v>
      </c>
      <c r="AO143" s="9">
        <f t="shared" si="133"/>
        <v>8046.3402985074672</v>
      </c>
      <c r="AQ143" s="4">
        <f t="shared" si="147"/>
        <v>292.7671641791045</v>
      </c>
      <c r="AR143" s="9">
        <f t="shared" si="151"/>
        <v>8339.107462686572</v>
      </c>
      <c r="AT143" s="4">
        <f t="shared" si="148"/>
        <v>292.7671641791045</v>
      </c>
      <c r="AU143" s="9">
        <f t="shared" si="88"/>
        <v>8631.874626865676</v>
      </c>
      <c r="AW143" s="4">
        <f t="shared" si="149"/>
        <v>292.7671641791045</v>
      </c>
      <c r="AX143" s="9">
        <f t="shared" si="89"/>
        <v>8924.6417910447799</v>
      </c>
      <c r="AZ143" s="4">
        <f t="shared" si="150"/>
        <v>292.7671641791045</v>
      </c>
      <c r="BA143" s="9">
        <f t="shared" ref="BA143:BA210" si="152">AX143+AZ143</f>
        <v>9217.4089552238838</v>
      </c>
      <c r="BC143" s="5">
        <f t="shared" si="104"/>
        <v>292.7671641791045</v>
      </c>
      <c r="BD143" s="9">
        <f t="shared" si="105"/>
        <v>9510.1761194029878</v>
      </c>
      <c r="BE143" s="9"/>
      <c r="BF143" s="123">
        <v>62.5</v>
      </c>
      <c r="BG143" s="124">
        <f>D143/BF143</f>
        <v>156.92320000000001</v>
      </c>
    </row>
    <row r="144" spans="1:59" x14ac:dyDescent="0.2">
      <c r="A144" s="54">
        <v>31228</v>
      </c>
      <c r="B144" s="1" t="s">
        <v>62</v>
      </c>
      <c r="C144" s="2">
        <v>33.5</v>
      </c>
      <c r="D144" s="4">
        <v>12907.88</v>
      </c>
      <c r="E144" s="3">
        <v>5195.47</v>
      </c>
      <c r="F144" s="3">
        <f t="shared" si="106"/>
        <v>385.30985074626864</v>
      </c>
      <c r="G144" s="3">
        <f t="shared" si="119"/>
        <v>5580.7798507462685</v>
      </c>
      <c r="H144" s="3">
        <f t="shared" si="134"/>
        <v>385.30985074626864</v>
      </c>
      <c r="I144" s="3">
        <f t="shared" si="120"/>
        <v>5966.0897014925367</v>
      </c>
      <c r="J144" s="3">
        <f t="shared" si="135"/>
        <v>385.30985074626864</v>
      </c>
      <c r="K144" s="3">
        <f t="shared" si="121"/>
        <v>6351.399552238805</v>
      </c>
      <c r="L144" s="3">
        <f t="shared" si="136"/>
        <v>385.30985074626864</v>
      </c>
      <c r="M144" s="3">
        <f t="shared" si="122"/>
        <v>6736.7094029850732</v>
      </c>
      <c r="N144" s="3">
        <f t="shared" si="137"/>
        <v>385.30985074626864</v>
      </c>
      <c r="O144" s="3">
        <f t="shared" si="123"/>
        <v>7122.0192537313415</v>
      </c>
      <c r="P144" s="3">
        <f t="shared" si="138"/>
        <v>385.30985074626864</v>
      </c>
      <c r="Q144" s="3">
        <f t="shared" si="124"/>
        <v>7507.3291044776097</v>
      </c>
      <c r="R144" s="3">
        <f t="shared" si="139"/>
        <v>385.30985074626864</v>
      </c>
      <c r="S144" s="3">
        <f t="shared" si="125"/>
        <v>7892.6389552238779</v>
      </c>
      <c r="T144" s="3">
        <f t="shared" si="140"/>
        <v>385.30985074626864</v>
      </c>
      <c r="U144" s="3">
        <f t="shared" si="126"/>
        <v>8277.9488059701471</v>
      </c>
      <c r="V144" s="3"/>
      <c r="W144" s="3">
        <f t="shared" si="141"/>
        <v>385.30985074626864</v>
      </c>
      <c r="X144" s="3">
        <f t="shared" si="127"/>
        <v>8663.2586567164162</v>
      </c>
      <c r="Y144" s="25"/>
      <c r="Z144" s="4">
        <f t="shared" si="142"/>
        <v>385.30985074626864</v>
      </c>
      <c r="AA144" s="4">
        <f t="shared" si="128"/>
        <v>9048.5685074626854</v>
      </c>
      <c r="AC144" s="4">
        <f t="shared" si="143"/>
        <v>385.30985074626864</v>
      </c>
      <c r="AD144" s="9">
        <f t="shared" si="129"/>
        <v>9433.8783582089545</v>
      </c>
      <c r="AF144" s="4">
        <f t="shared" si="117"/>
        <v>385.30985074626864</v>
      </c>
      <c r="AG144" s="9">
        <f t="shared" si="130"/>
        <v>9819.1882089552237</v>
      </c>
      <c r="AH144" s="9"/>
      <c r="AJ144" s="4">
        <f t="shared" si="144"/>
        <v>385.30985074626864</v>
      </c>
      <c r="AK144" s="9">
        <f t="shared" si="145"/>
        <v>10204.498059701493</v>
      </c>
      <c r="AL144" s="49">
        <f t="shared" si="131"/>
        <v>-2703.3819402985064</v>
      </c>
      <c r="AN144" s="4">
        <f t="shared" si="146"/>
        <v>385.30985074626864</v>
      </c>
      <c r="AO144" s="9">
        <f t="shared" si="133"/>
        <v>10589.807910447762</v>
      </c>
      <c r="AQ144" s="4">
        <f t="shared" si="147"/>
        <v>385.30985074626864</v>
      </c>
      <c r="AR144" s="9">
        <f t="shared" si="151"/>
        <v>10975.117761194031</v>
      </c>
      <c r="AT144" s="4">
        <f t="shared" si="148"/>
        <v>385.30985074626864</v>
      </c>
      <c r="AU144" s="9">
        <f t="shared" si="88"/>
        <v>11360.4276119403</v>
      </c>
      <c r="AW144" s="4">
        <f t="shared" si="149"/>
        <v>385.30985074626864</v>
      </c>
      <c r="AX144" s="9">
        <f t="shared" si="89"/>
        <v>11745.737462686569</v>
      </c>
      <c r="AZ144" s="4">
        <f t="shared" si="150"/>
        <v>385.30985074626864</v>
      </c>
      <c r="BA144" s="9">
        <f t="shared" si="152"/>
        <v>12131.047313432839</v>
      </c>
      <c r="BC144" s="5">
        <f t="shared" si="104"/>
        <v>385.30985074626864</v>
      </c>
      <c r="BD144" s="9">
        <f t="shared" si="105"/>
        <v>12516.357164179108</v>
      </c>
      <c r="BE144" s="9"/>
      <c r="BF144" s="123">
        <v>45</v>
      </c>
      <c r="BG144" s="124">
        <f>D144/BF144</f>
        <v>286.84177777777774</v>
      </c>
    </row>
    <row r="145" spans="1:59" x14ac:dyDescent="0.2">
      <c r="A145" s="51">
        <v>31228</v>
      </c>
      <c r="B145" s="11" t="s">
        <v>37</v>
      </c>
      <c r="C145" s="23">
        <v>33.5</v>
      </c>
      <c r="D145" s="12">
        <v>641.97</v>
      </c>
      <c r="E145" s="22">
        <v>258.39999999999998</v>
      </c>
      <c r="F145" s="22">
        <f t="shared" si="106"/>
        <v>19.163283582089552</v>
      </c>
      <c r="G145" s="22">
        <f t="shared" si="119"/>
        <v>277.56328358208953</v>
      </c>
      <c r="H145" s="22">
        <f t="shared" si="134"/>
        <v>19.163283582089552</v>
      </c>
      <c r="I145" s="22">
        <f t="shared" si="120"/>
        <v>296.72656716417907</v>
      </c>
      <c r="J145" s="22">
        <f t="shared" si="135"/>
        <v>19.163283582089552</v>
      </c>
      <c r="K145" s="22">
        <f t="shared" si="121"/>
        <v>315.88985074626862</v>
      </c>
      <c r="L145" s="22">
        <f t="shared" si="136"/>
        <v>19.163283582089552</v>
      </c>
      <c r="M145" s="22">
        <f t="shared" si="122"/>
        <v>335.05313432835817</v>
      </c>
      <c r="N145" s="22">
        <f t="shared" si="137"/>
        <v>19.163283582089552</v>
      </c>
      <c r="O145" s="22">
        <f t="shared" si="123"/>
        <v>354.21641791044772</v>
      </c>
      <c r="P145" s="22">
        <f t="shared" si="138"/>
        <v>19.163283582089552</v>
      </c>
      <c r="Q145" s="22">
        <f t="shared" si="124"/>
        <v>373.37970149253727</v>
      </c>
      <c r="R145" s="22">
        <f t="shared" si="139"/>
        <v>19.163283582089552</v>
      </c>
      <c r="S145" s="22">
        <f t="shared" si="125"/>
        <v>392.54298507462681</v>
      </c>
      <c r="T145" s="22">
        <f t="shared" si="140"/>
        <v>19.163283582089552</v>
      </c>
      <c r="U145" s="22">
        <f t="shared" si="126"/>
        <v>411.70626865671636</v>
      </c>
      <c r="V145" s="22"/>
      <c r="W145" s="22">
        <f t="shared" si="141"/>
        <v>19.163283582089552</v>
      </c>
      <c r="X145" s="22">
        <f t="shared" si="127"/>
        <v>430.86955223880591</v>
      </c>
      <c r="Y145" s="25"/>
      <c r="Z145" s="4">
        <f t="shared" si="142"/>
        <v>19.163283582089552</v>
      </c>
      <c r="AA145" s="4">
        <f t="shared" si="128"/>
        <v>450.03283582089546</v>
      </c>
      <c r="AC145" s="4">
        <f t="shared" si="143"/>
        <v>19.163283582089552</v>
      </c>
      <c r="AD145" s="9">
        <f t="shared" si="129"/>
        <v>469.196119402985</v>
      </c>
      <c r="AF145" s="4">
        <f t="shared" si="117"/>
        <v>19.163283582089552</v>
      </c>
      <c r="AG145" s="9">
        <f t="shared" si="130"/>
        <v>488.35940298507455</v>
      </c>
      <c r="AH145" s="9"/>
      <c r="AJ145" s="4">
        <f t="shared" si="144"/>
        <v>19.163283582089552</v>
      </c>
      <c r="AK145" s="9">
        <f t="shared" si="145"/>
        <v>507.5226865671641</v>
      </c>
      <c r="AL145" s="49">
        <f t="shared" si="131"/>
        <v>-134.44731343283593</v>
      </c>
      <c r="AN145" s="4">
        <f t="shared" si="146"/>
        <v>19.163283582089552</v>
      </c>
      <c r="AO145" s="9">
        <f t="shared" si="133"/>
        <v>526.68597014925365</v>
      </c>
      <c r="AQ145" s="4">
        <f t="shared" si="147"/>
        <v>19.163283582089552</v>
      </c>
      <c r="AR145" s="9">
        <f t="shared" si="151"/>
        <v>545.8492537313432</v>
      </c>
      <c r="AT145" s="4">
        <f t="shared" si="148"/>
        <v>19.163283582089552</v>
      </c>
      <c r="AU145" s="9">
        <f t="shared" si="88"/>
        <v>565.01253731343274</v>
      </c>
      <c r="AW145" s="4">
        <f t="shared" si="149"/>
        <v>19.163283582089552</v>
      </c>
      <c r="AX145" s="9">
        <f t="shared" si="89"/>
        <v>584.17582089552229</v>
      </c>
      <c r="AZ145" s="4">
        <f t="shared" si="150"/>
        <v>19.163283582089552</v>
      </c>
      <c r="BA145" s="9">
        <f t="shared" si="152"/>
        <v>603.33910447761184</v>
      </c>
      <c r="BC145" s="5">
        <f t="shared" si="104"/>
        <v>19.163283582089552</v>
      </c>
      <c r="BD145" s="9">
        <f t="shared" si="105"/>
        <v>622.50238805970139</v>
      </c>
      <c r="BE145" s="9"/>
      <c r="BF145" s="123">
        <v>50</v>
      </c>
      <c r="BG145" s="124">
        <f>D145/BF145</f>
        <v>12.839400000000001</v>
      </c>
    </row>
    <row r="146" spans="1:59" x14ac:dyDescent="0.2">
      <c r="A146" s="51">
        <v>31593</v>
      </c>
      <c r="B146" s="108" t="s">
        <v>298</v>
      </c>
      <c r="C146" s="23">
        <v>33.5</v>
      </c>
      <c r="D146" s="12">
        <v>2378.35</v>
      </c>
      <c r="E146" s="22">
        <v>874.02</v>
      </c>
      <c r="F146" s="22">
        <f t="shared" si="106"/>
        <v>70.995522388059698</v>
      </c>
      <c r="G146" s="22">
        <f t="shared" si="119"/>
        <v>945.01552238805971</v>
      </c>
      <c r="H146" s="22">
        <f t="shared" si="134"/>
        <v>70.995522388059698</v>
      </c>
      <c r="I146" s="22">
        <f t="shared" si="120"/>
        <v>1016.0110447761194</v>
      </c>
      <c r="J146" s="22">
        <f t="shared" si="135"/>
        <v>70.995522388059698</v>
      </c>
      <c r="K146" s="22">
        <f t="shared" si="121"/>
        <v>1087.0065671641792</v>
      </c>
      <c r="L146" s="22">
        <f t="shared" si="136"/>
        <v>70.995522388059698</v>
      </c>
      <c r="M146" s="22">
        <f t="shared" si="122"/>
        <v>1158.0020895522389</v>
      </c>
      <c r="N146" s="22">
        <f t="shared" si="137"/>
        <v>70.995522388059698</v>
      </c>
      <c r="O146" s="22">
        <f t="shared" si="123"/>
        <v>1228.9976119402986</v>
      </c>
      <c r="P146" s="22">
        <f t="shared" si="138"/>
        <v>70.995522388059698</v>
      </c>
      <c r="Q146" s="22">
        <f t="shared" si="124"/>
        <v>1299.9931343283583</v>
      </c>
      <c r="R146" s="22">
        <f t="shared" si="139"/>
        <v>70.995522388059698</v>
      </c>
      <c r="S146" s="22">
        <f t="shared" si="125"/>
        <v>1370.9886567164181</v>
      </c>
      <c r="T146" s="22">
        <f t="shared" si="140"/>
        <v>70.995522388059698</v>
      </c>
      <c r="U146" s="22">
        <f t="shared" si="126"/>
        <v>1441.9841791044778</v>
      </c>
      <c r="V146" s="22"/>
      <c r="W146" s="22">
        <f t="shared" si="141"/>
        <v>70.995522388059698</v>
      </c>
      <c r="X146" s="22">
        <f t="shared" si="127"/>
        <v>1512.9797014925375</v>
      </c>
      <c r="Y146" s="25"/>
      <c r="Z146" s="4">
        <f t="shared" si="142"/>
        <v>70.995522388059698</v>
      </c>
      <c r="AA146" s="4">
        <f t="shared" si="128"/>
        <v>1583.9752238805972</v>
      </c>
      <c r="AC146" s="4">
        <f t="shared" si="143"/>
        <v>70.995522388059698</v>
      </c>
      <c r="AD146" s="9">
        <f t="shared" si="129"/>
        <v>1654.970746268657</v>
      </c>
      <c r="AF146" s="4">
        <f t="shared" si="117"/>
        <v>70.995522388059698</v>
      </c>
      <c r="AG146" s="9">
        <f t="shared" si="130"/>
        <v>1725.9662686567167</v>
      </c>
      <c r="AH146" s="9"/>
      <c r="AJ146" s="4">
        <f t="shared" si="144"/>
        <v>70.995522388059698</v>
      </c>
      <c r="AK146" s="9">
        <f t="shared" si="145"/>
        <v>1796.9617910447764</v>
      </c>
      <c r="AL146" s="49">
        <f t="shared" si="131"/>
        <v>-581.38820895522349</v>
      </c>
      <c r="AN146" s="4">
        <f t="shared" si="146"/>
        <v>70.995522388059698</v>
      </c>
      <c r="AO146" s="9">
        <f t="shared" si="133"/>
        <v>1867.9573134328361</v>
      </c>
      <c r="AQ146" s="4">
        <f t="shared" si="147"/>
        <v>70.995522388059698</v>
      </c>
      <c r="AR146" s="9">
        <f t="shared" si="151"/>
        <v>1938.9528358208959</v>
      </c>
      <c r="AT146" s="4">
        <f t="shared" si="148"/>
        <v>70.995522388059698</v>
      </c>
      <c r="AU146" s="9">
        <f t="shared" si="88"/>
        <v>2009.9483582089556</v>
      </c>
      <c r="AW146" s="4">
        <f t="shared" si="149"/>
        <v>70.995522388059698</v>
      </c>
      <c r="AX146" s="9">
        <f t="shared" si="89"/>
        <v>2080.9438805970153</v>
      </c>
      <c r="AZ146" s="4">
        <f t="shared" si="150"/>
        <v>70.995522388059698</v>
      </c>
      <c r="BA146" s="9">
        <f t="shared" si="152"/>
        <v>2151.939402985075</v>
      </c>
      <c r="BC146" s="5">
        <f t="shared" si="104"/>
        <v>70.995522388059698</v>
      </c>
      <c r="BD146" s="9">
        <f t="shared" si="105"/>
        <v>2222.9349253731348</v>
      </c>
      <c r="BE146" s="9"/>
      <c r="BF146" s="123">
        <v>40</v>
      </c>
      <c r="BG146" s="124">
        <f>D146/BF146</f>
        <v>59.458749999999995</v>
      </c>
    </row>
    <row r="147" spans="1:59" x14ac:dyDescent="0.2">
      <c r="A147" s="51">
        <v>31593</v>
      </c>
      <c r="B147" s="11" t="s">
        <v>41</v>
      </c>
      <c r="C147" s="23">
        <v>33.5</v>
      </c>
      <c r="D147" s="12">
        <v>40740.76</v>
      </c>
      <c r="E147" s="22">
        <v>14972.26</v>
      </c>
      <c r="F147" s="22">
        <f t="shared" si="106"/>
        <v>1216.1420895522388</v>
      </c>
      <c r="G147" s="22">
        <f t="shared" si="119"/>
        <v>16188.402089552239</v>
      </c>
      <c r="H147" s="22">
        <f t="shared" si="134"/>
        <v>1216.1420895522388</v>
      </c>
      <c r="I147" s="22">
        <f t="shared" si="120"/>
        <v>17404.54417910448</v>
      </c>
      <c r="J147" s="22">
        <f t="shared" si="135"/>
        <v>1216.1420895522388</v>
      </c>
      <c r="K147" s="22">
        <f t="shared" si="121"/>
        <v>18620.686268656718</v>
      </c>
      <c r="L147" s="22">
        <f t="shared" si="136"/>
        <v>1216.1420895522388</v>
      </c>
      <c r="M147" s="22">
        <f t="shared" si="122"/>
        <v>19836.828358208957</v>
      </c>
      <c r="N147" s="22">
        <f t="shared" si="137"/>
        <v>1216.1420895522388</v>
      </c>
      <c r="O147" s="22">
        <f t="shared" si="123"/>
        <v>21052.970447761196</v>
      </c>
      <c r="P147" s="22">
        <f t="shared" si="138"/>
        <v>1216.1420895522388</v>
      </c>
      <c r="Q147" s="22">
        <f t="shared" si="124"/>
        <v>22269.112537313435</v>
      </c>
      <c r="R147" s="22">
        <f t="shared" si="139"/>
        <v>1216.1420895522388</v>
      </c>
      <c r="S147" s="22">
        <f t="shared" si="125"/>
        <v>23485.254626865673</v>
      </c>
      <c r="T147" s="22">
        <f t="shared" si="140"/>
        <v>1216.1420895522388</v>
      </c>
      <c r="U147" s="22">
        <f t="shared" si="126"/>
        <v>24701.396716417912</v>
      </c>
      <c r="V147" s="22"/>
      <c r="W147" s="22">
        <f t="shared" si="141"/>
        <v>1216.1420895522388</v>
      </c>
      <c r="X147" s="22">
        <f t="shared" si="127"/>
        <v>25917.538805970151</v>
      </c>
      <c r="Y147" s="25"/>
      <c r="Z147" s="4">
        <f t="shared" si="142"/>
        <v>1216.1420895522388</v>
      </c>
      <c r="AA147" s="4">
        <f t="shared" si="128"/>
        <v>27133.68089552239</v>
      </c>
      <c r="AC147" s="4">
        <f t="shared" si="143"/>
        <v>1216.1420895522388</v>
      </c>
      <c r="AD147" s="9">
        <f t="shared" si="129"/>
        <v>28349.822985074628</v>
      </c>
      <c r="AF147" s="4">
        <f t="shared" si="117"/>
        <v>1216.1420895522388</v>
      </c>
      <c r="AG147" s="9">
        <f t="shared" si="130"/>
        <v>29565.965074626867</v>
      </c>
      <c r="AH147" s="9"/>
      <c r="AJ147" s="4">
        <f t="shared" si="144"/>
        <v>1216.1420895522388</v>
      </c>
      <c r="AK147" s="9">
        <f t="shared" si="145"/>
        <v>30782.107164179106</v>
      </c>
      <c r="AL147" s="49">
        <f t="shared" si="131"/>
        <v>-9958.6528358208961</v>
      </c>
      <c r="AN147" s="4">
        <f t="shared" si="146"/>
        <v>1216.1420895522388</v>
      </c>
      <c r="AO147" s="9">
        <f t="shared" si="133"/>
        <v>31998.249253731345</v>
      </c>
      <c r="AQ147" s="4">
        <f t="shared" si="147"/>
        <v>1216.1420895522388</v>
      </c>
      <c r="AR147" s="9">
        <f t="shared" si="151"/>
        <v>33214.391343283583</v>
      </c>
      <c r="AT147" s="4">
        <f t="shared" si="148"/>
        <v>1216.1420895522388</v>
      </c>
      <c r="AU147" s="9">
        <f t="shared" si="88"/>
        <v>34430.533432835822</v>
      </c>
      <c r="AW147" s="4">
        <f t="shared" si="149"/>
        <v>1216.1420895522388</v>
      </c>
      <c r="AX147" s="9">
        <f t="shared" si="89"/>
        <v>35646.675522388061</v>
      </c>
      <c r="AZ147" s="4">
        <f t="shared" si="150"/>
        <v>1216.1420895522388</v>
      </c>
      <c r="BA147" s="9">
        <f t="shared" si="152"/>
        <v>36862.8176119403</v>
      </c>
      <c r="BC147" s="5">
        <f t="shared" si="104"/>
        <v>1216.1420895522388</v>
      </c>
      <c r="BD147" s="9">
        <f t="shared" si="105"/>
        <v>38078.959701492538</v>
      </c>
      <c r="BE147" s="9"/>
      <c r="BF147" s="123">
        <v>62.5</v>
      </c>
      <c r="BG147" s="124">
        <f>D147/BF147</f>
        <v>651.85216000000003</v>
      </c>
    </row>
    <row r="148" spans="1:59" x14ac:dyDescent="0.2">
      <c r="A148" s="51">
        <v>31593</v>
      </c>
      <c r="B148" s="11" t="s">
        <v>37</v>
      </c>
      <c r="C148" s="23">
        <v>33.5</v>
      </c>
      <c r="D148" s="12">
        <v>-137.5</v>
      </c>
      <c r="E148" s="22">
        <v>-50.51</v>
      </c>
      <c r="F148" s="22">
        <f t="shared" si="106"/>
        <v>-86.990000000000009</v>
      </c>
      <c r="G148" s="22">
        <f t="shared" si="119"/>
        <v>-137.5</v>
      </c>
      <c r="H148" s="22">
        <v>0</v>
      </c>
      <c r="I148" s="22">
        <f t="shared" si="120"/>
        <v>-137.5</v>
      </c>
      <c r="J148" s="22">
        <v>0</v>
      </c>
      <c r="K148" s="22">
        <f t="shared" si="121"/>
        <v>-137.5</v>
      </c>
      <c r="L148" s="22">
        <v>0</v>
      </c>
      <c r="M148" s="22">
        <f t="shared" si="122"/>
        <v>-137.5</v>
      </c>
      <c r="N148" s="22">
        <v>0</v>
      </c>
      <c r="O148" s="22">
        <f t="shared" si="123"/>
        <v>-137.5</v>
      </c>
      <c r="P148" s="22">
        <v>0</v>
      </c>
      <c r="Q148" s="22">
        <f t="shared" si="124"/>
        <v>-137.5</v>
      </c>
      <c r="R148" s="22">
        <v>0</v>
      </c>
      <c r="S148" s="22">
        <f t="shared" si="125"/>
        <v>-137.5</v>
      </c>
      <c r="T148" s="22"/>
      <c r="U148" s="22">
        <f t="shared" si="126"/>
        <v>-137.5</v>
      </c>
      <c r="V148" s="22"/>
      <c r="W148" s="22"/>
      <c r="X148" s="22">
        <f t="shared" si="127"/>
        <v>-137.5</v>
      </c>
      <c r="Y148" s="25"/>
      <c r="Z148" s="4"/>
      <c r="AA148" s="4">
        <f t="shared" si="128"/>
        <v>-137.5</v>
      </c>
      <c r="AC148" s="4"/>
      <c r="AD148" s="9">
        <f t="shared" si="129"/>
        <v>-137.5</v>
      </c>
      <c r="AF148" s="12"/>
      <c r="AG148" s="46">
        <f t="shared" si="130"/>
        <v>-137.5</v>
      </c>
      <c r="AH148" s="46"/>
      <c r="AJ148" s="4">
        <v>0</v>
      </c>
      <c r="AK148" s="9">
        <f t="shared" si="145"/>
        <v>-137.5</v>
      </c>
      <c r="AL148" s="49">
        <f t="shared" si="131"/>
        <v>0</v>
      </c>
      <c r="AN148" s="4">
        <v>0</v>
      </c>
      <c r="AO148" s="9">
        <f t="shared" si="133"/>
        <v>-137.5</v>
      </c>
      <c r="AQ148" s="4">
        <v>0</v>
      </c>
      <c r="AR148" s="9">
        <f t="shared" si="151"/>
        <v>-137.5</v>
      </c>
      <c r="AT148" s="4">
        <v>0</v>
      </c>
      <c r="AU148" s="9">
        <f t="shared" si="88"/>
        <v>-137.5</v>
      </c>
      <c r="AW148" s="4">
        <v>0</v>
      </c>
      <c r="AX148" s="9">
        <f t="shared" si="89"/>
        <v>-137.5</v>
      </c>
      <c r="AZ148" s="4">
        <v>0</v>
      </c>
      <c r="BA148" s="9">
        <f t="shared" si="152"/>
        <v>-137.5</v>
      </c>
      <c r="BC148" s="5">
        <f t="shared" si="104"/>
        <v>0</v>
      </c>
      <c r="BD148" s="9">
        <f t="shared" si="105"/>
        <v>-137.5</v>
      </c>
      <c r="BE148" s="9"/>
      <c r="BF148" s="123" t="s">
        <v>293</v>
      </c>
      <c r="BG148" s="124" t="s">
        <v>293</v>
      </c>
    </row>
    <row r="149" spans="1:59" x14ac:dyDescent="0.2">
      <c r="A149" s="51">
        <v>31958</v>
      </c>
      <c r="B149" s="108" t="s">
        <v>63</v>
      </c>
      <c r="C149" s="23">
        <v>33.5</v>
      </c>
      <c r="D149" s="12">
        <v>51951.54</v>
      </c>
      <c r="E149" s="22">
        <v>17273.849999999999</v>
      </c>
      <c r="F149" s="22">
        <f t="shared" si="106"/>
        <v>1550.7922388059701</v>
      </c>
      <c r="G149" s="22">
        <f t="shared" si="119"/>
        <v>18824.642238805969</v>
      </c>
      <c r="H149" s="22">
        <f t="shared" ref="H149:H154" si="153">IF(G149+($D149/$C149)&gt;$D149,($D149-G149),$D149/$C149)</f>
        <v>1550.7922388059701</v>
      </c>
      <c r="I149" s="22">
        <f t="shared" si="120"/>
        <v>20375.43447761194</v>
      </c>
      <c r="J149" s="22">
        <f t="shared" ref="J149:J154" si="154">IF(I149+($D149/$C149)&gt;$D149,($D149-I149),$D149/$C149)</f>
        <v>1550.7922388059701</v>
      </c>
      <c r="K149" s="22">
        <f t="shared" si="121"/>
        <v>21926.22671641791</v>
      </c>
      <c r="L149" s="22">
        <f t="shared" ref="L149:L154" si="155">IF(K149+($D149/$C149)&gt;$D149,($D149-K149),$D149/$C149)</f>
        <v>1550.7922388059701</v>
      </c>
      <c r="M149" s="22">
        <f t="shared" si="122"/>
        <v>23477.018955223881</v>
      </c>
      <c r="N149" s="22">
        <f t="shared" ref="N149:N154" si="156">IF(M149+($D149/$C149)&gt;$D149,($D149-M149),$D149/$C149)</f>
        <v>1550.7922388059701</v>
      </c>
      <c r="O149" s="22">
        <f t="shared" si="123"/>
        <v>25027.811194029851</v>
      </c>
      <c r="P149" s="22">
        <f t="shared" ref="P149:P154" si="157">IF(O149+($D149/$C149)&gt;$D149,($D149-O149),$D149/$C149)</f>
        <v>1550.7922388059701</v>
      </c>
      <c r="Q149" s="22">
        <f t="shared" si="124"/>
        <v>26578.603432835822</v>
      </c>
      <c r="R149" s="22">
        <f t="shared" ref="R149:R154" si="158">IF(Q149+($D149/$C149)&gt;$D149,($D149-Q149),$D149/$C149)</f>
        <v>1550.7922388059701</v>
      </c>
      <c r="S149" s="22">
        <f t="shared" si="125"/>
        <v>28129.395671641792</v>
      </c>
      <c r="T149" s="22">
        <f t="shared" ref="T149:T154" si="159">IF(S149+($D149/$C149)&gt;$D149,($D149-S149),$D149/$C149)</f>
        <v>1550.7922388059701</v>
      </c>
      <c r="U149" s="22">
        <f t="shared" si="126"/>
        <v>29680.187910447763</v>
      </c>
      <c r="V149" s="22"/>
      <c r="W149" s="22">
        <f t="shared" ref="W149:W154" si="160">IF(U149+($D149/$C149)&gt;$D149,($D149-U149),$D149/$C149)</f>
        <v>1550.7922388059701</v>
      </c>
      <c r="X149" s="22">
        <f t="shared" si="127"/>
        <v>31230.980149253734</v>
      </c>
      <c r="Y149" s="25"/>
      <c r="Z149" s="4">
        <f t="shared" ref="Z149:Z154" si="161">IF(X149+($D149/$C149)&gt;$D149,($D149-X149),$D149/$C149)</f>
        <v>1550.7922388059701</v>
      </c>
      <c r="AA149" s="4">
        <f t="shared" si="128"/>
        <v>32781.772388059704</v>
      </c>
      <c r="AC149" s="4">
        <f t="shared" ref="AC149:AC154" si="162">IF(AA149+($D149/$C149)&gt;$D149,($D149-AA149),$D149/$C149)</f>
        <v>1550.7922388059701</v>
      </c>
      <c r="AD149" s="9">
        <f t="shared" si="129"/>
        <v>34332.564626865671</v>
      </c>
      <c r="AF149" s="4">
        <f t="shared" ref="AF149:AF154" si="163">IF(AD149+($D149/$C149)&gt;$D149,($D149-AD149),$D149/$C149)</f>
        <v>1550.7922388059701</v>
      </c>
      <c r="AG149" s="9">
        <f t="shared" si="130"/>
        <v>35883.356865671638</v>
      </c>
      <c r="AH149" s="9"/>
      <c r="AJ149" s="4">
        <f t="shared" ref="AJ149:AJ154" si="164">IF(AG149+($D149/$C149)&gt;$D149,($D149-AG149),$D149/$C149)</f>
        <v>1550.7922388059701</v>
      </c>
      <c r="AK149" s="9">
        <f t="shared" si="145"/>
        <v>37434.149104477605</v>
      </c>
      <c r="AL149" s="49">
        <f t="shared" si="131"/>
        <v>-14517.390895522396</v>
      </c>
      <c r="AN149" s="4">
        <f t="shared" ref="AN149:AN154" si="165">IF(AK149+($D149/$C149)&gt;$D149,($D149-AK149),$D149/$C149)</f>
        <v>1550.7922388059701</v>
      </c>
      <c r="AO149" s="9">
        <f t="shared" si="133"/>
        <v>38984.941343283572</v>
      </c>
      <c r="AQ149" s="4">
        <f t="shared" ref="AQ149:AQ154" si="166">IF(AN149+($D149/$C149)&gt;$D149,($D149-AN149),$D149/$C149)</f>
        <v>1550.7922388059701</v>
      </c>
      <c r="AR149" s="9">
        <f t="shared" si="151"/>
        <v>40535.733582089539</v>
      </c>
      <c r="AT149" s="4">
        <f t="shared" ref="AT149:AT154" si="167">IF(AQ149+($D149/$C149)&gt;$D149,($D149-AQ149),$D149/$C149)</f>
        <v>1550.7922388059701</v>
      </c>
      <c r="AU149" s="9">
        <f t="shared" si="88"/>
        <v>42086.525820895506</v>
      </c>
      <c r="AW149" s="4">
        <f t="shared" ref="AW149:AW154" si="168">IF(AT149+($D149/$C149)&gt;$D149,($D149-AT149),$D149/$C149)</f>
        <v>1550.7922388059701</v>
      </c>
      <c r="AX149" s="9">
        <f t="shared" si="89"/>
        <v>43637.318059701473</v>
      </c>
      <c r="AZ149" s="4">
        <f t="shared" ref="AZ149:AZ154" si="169">IF(AW149+($D149/$C149)&gt;$D149,($D149-AW149),$D149/$C149)</f>
        <v>1550.7922388059701</v>
      </c>
      <c r="BA149" s="9">
        <f t="shared" si="152"/>
        <v>45188.110298507439</v>
      </c>
      <c r="BC149" s="5">
        <f t="shared" si="104"/>
        <v>1550.7922388059701</v>
      </c>
      <c r="BD149" s="9">
        <f t="shared" si="105"/>
        <v>46738.902537313406</v>
      </c>
      <c r="BE149" s="9"/>
      <c r="BF149" s="123">
        <v>40</v>
      </c>
      <c r="BG149" s="124">
        <f>D149/BF149</f>
        <v>1298.7885000000001</v>
      </c>
    </row>
    <row r="150" spans="1:59" x14ac:dyDescent="0.2">
      <c r="A150" s="51">
        <v>31958</v>
      </c>
      <c r="B150" s="11" t="s">
        <v>41</v>
      </c>
      <c r="C150" s="23">
        <v>33.5</v>
      </c>
      <c r="D150" s="12">
        <v>25742.27</v>
      </c>
      <c r="E150" s="22">
        <v>8559.31</v>
      </c>
      <c r="F150" s="22">
        <f t="shared" si="106"/>
        <v>768.42597014925377</v>
      </c>
      <c r="G150" s="22">
        <f t="shared" si="119"/>
        <v>9327.7359701492533</v>
      </c>
      <c r="H150" s="22">
        <f t="shared" si="153"/>
        <v>768.42597014925377</v>
      </c>
      <c r="I150" s="22">
        <f t="shared" si="120"/>
        <v>10096.161940298507</v>
      </c>
      <c r="J150" s="22">
        <f t="shared" si="154"/>
        <v>768.42597014925377</v>
      </c>
      <c r="K150" s="22">
        <f t="shared" si="121"/>
        <v>10864.587910447761</v>
      </c>
      <c r="L150" s="22">
        <f t="shared" si="155"/>
        <v>768.42597014925377</v>
      </c>
      <c r="M150" s="22">
        <f t="shared" si="122"/>
        <v>11633.013880597015</v>
      </c>
      <c r="N150" s="22">
        <f t="shared" si="156"/>
        <v>768.42597014925377</v>
      </c>
      <c r="O150" s="22">
        <f t="shared" si="123"/>
        <v>12401.439850746268</v>
      </c>
      <c r="P150" s="22">
        <f t="shared" si="157"/>
        <v>768.42597014925377</v>
      </c>
      <c r="Q150" s="22">
        <f t="shared" si="124"/>
        <v>13169.865820895522</v>
      </c>
      <c r="R150" s="22">
        <f t="shared" si="158"/>
        <v>768.42597014925377</v>
      </c>
      <c r="S150" s="22">
        <f t="shared" si="125"/>
        <v>13938.291791044776</v>
      </c>
      <c r="T150" s="22">
        <f t="shared" si="159"/>
        <v>768.42597014925377</v>
      </c>
      <c r="U150" s="22">
        <f t="shared" si="126"/>
        <v>14706.71776119403</v>
      </c>
      <c r="V150" s="22"/>
      <c r="W150" s="22">
        <f t="shared" si="160"/>
        <v>768.42597014925377</v>
      </c>
      <c r="X150" s="22">
        <f t="shared" si="127"/>
        <v>15475.143731343283</v>
      </c>
      <c r="Y150" s="25"/>
      <c r="Z150" s="4">
        <f t="shared" si="161"/>
        <v>768.42597014925377</v>
      </c>
      <c r="AA150" s="4">
        <f t="shared" si="128"/>
        <v>16243.569701492537</v>
      </c>
      <c r="AC150" s="4">
        <f t="shared" si="162"/>
        <v>768.42597014925377</v>
      </c>
      <c r="AD150" s="9">
        <f t="shared" si="129"/>
        <v>17011.995671641791</v>
      </c>
      <c r="AF150" s="4">
        <f t="shared" si="163"/>
        <v>768.42597014925377</v>
      </c>
      <c r="AG150" s="9">
        <f t="shared" si="130"/>
        <v>17780.421641791043</v>
      </c>
      <c r="AH150" s="9"/>
      <c r="AJ150" s="4">
        <f t="shared" si="164"/>
        <v>768.42597014925377</v>
      </c>
      <c r="AK150" s="9">
        <f t="shared" si="145"/>
        <v>18548.847611940299</v>
      </c>
      <c r="AL150" s="49">
        <f t="shared" si="131"/>
        <v>-7193.4223880597019</v>
      </c>
      <c r="AN150" s="4">
        <f t="shared" si="165"/>
        <v>768.42597014925377</v>
      </c>
      <c r="AO150" s="9">
        <f t="shared" si="133"/>
        <v>19317.273582089554</v>
      </c>
      <c r="AQ150" s="4">
        <f t="shared" si="166"/>
        <v>768.42597014925377</v>
      </c>
      <c r="AR150" s="9">
        <f t="shared" si="151"/>
        <v>20085.69955223881</v>
      </c>
      <c r="AT150" s="4">
        <f t="shared" si="167"/>
        <v>768.42597014925377</v>
      </c>
      <c r="AU150" s="9">
        <f t="shared" si="88"/>
        <v>20854.125522388065</v>
      </c>
      <c r="AW150" s="4">
        <f t="shared" si="168"/>
        <v>768.42597014925377</v>
      </c>
      <c r="AX150" s="9">
        <f t="shared" si="89"/>
        <v>21622.551492537321</v>
      </c>
      <c r="AZ150" s="4">
        <f t="shared" si="169"/>
        <v>768.42597014925377</v>
      </c>
      <c r="BA150" s="9">
        <f t="shared" si="152"/>
        <v>22390.977462686576</v>
      </c>
      <c r="BC150" s="5">
        <f t="shared" si="104"/>
        <v>768.42597014925377</v>
      </c>
      <c r="BD150" s="9">
        <f t="shared" si="105"/>
        <v>23159.403432835832</v>
      </c>
      <c r="BE150" s="9"/>
      <c r="BF150" s="123">
        <v>62.5</v>
      </c>
      <c r="BG150" s="124">
        <f>D150/BF150</f>
        <v>411.87632000000002</v>
      </c>
    </row>
    <row r="151" spans="1:59" x14ac:dyDescent="0.2">
      <c r="A151" s="51">
        <v>31958</v>
      </c>
      <c r="B151" s="11" t="s">
        <v>17</v>
      </c>
      <c r="C151" s="23">
        <v>33.5</v>
      </c>
      <c r="D151" s="12">
        <v>255.5</v>
      </c>
      <c r="E151" s="22">
        <v>84.93</v>
      </c>
      <c r="F151" s="22">
        <f t="shared" si="106"/>
        <v>7.6268656716417906</v>
      </c>
      <c r="G151" s="22">
        <f t="shared" si="119"/>
        <v>92.556865671641802</v>
      </c>
      <c r="H151" s="22">
        <f t="shared" si="153"/>
        <v>7.6268656716417906</v>
      </c>
      <c r="I151" s="22">
        <f t="shared" si="120"/>
        <v>100.1837313432836</v>
      </c>
      <c r="J151" s="22">
        <f t="shared" si="154"/>
        <v>7.6268656716417906</v>
      </c>
      <c r="K151" s="22">
        <f t="shared" si="121"/>
        <v>107.81059701492539</v>
      </c>
      <c r="L151" s="22">
        <f t="shared" si="155"/>
        <v>7.6268656716417906</v>
      </c>
      <c r="M151" s="22">
        <f t="shared" si="122"/>
        <v>115.43746268656719</v>
      </c>
      <c r="N151" s="22">
        <f t="shared" si="156"/>
        <v>7.6268656716417906</v>
      </c>
      <c r="O151" s="22">
        <f t="shared" si="123"/>
        <v>123.06432835820898</v>
      </c>
      <c r="P151" s="22">
        <f t="shared" si="157"/>
        <v>7.6268656716417906</v>
      </c>
      <c r="Q151" s="22">
        <f t="shared" si="124"/>
        <v>130.69119402985078</v>
      </c>
      <c r="R151" s="22">
        <f t="shared" si="158"/>
        <v>7.6268656716417906</v>
      </c>
      <c r="S151" s="22">
        <f t="shared" si="125"/>
        <v>138.31805970149256</v>
      </c>
      <c r="T151" s="22">
        <f t="shared" si="159"/>
        <v>7.6268656716417906</v>
      </c>
      <c r="U151" s="22">
        <f t="shared" si="126"/>
        <v>145.94492537313434</v>
      </c>
      <c r="V151" s="22"/>
      <c r="W151" s="22">
        <f t="shared" si="160"/>
        <v>7.6268656716417906</v>
      </c>
      <c r="X151" s="22">
        <f t="shared" si="127"/>
        <v>153.57179104477612</v>
      </c>
      <c r="Y151" s="25"/>
      <c r="Z151" s="4">
        <f t="shared" si="161"/>
        <v>7.6268656716417906</v>
      </c>
      <c r="AA151" s="4">
        <f t="shared" si="128"/>
        <v>161.1986567164179</v>
      </c>
      <c r="AC151" s="4">
        <f t="shared" si="162"/>
        <v>7.6268656716417906</v>
      </c>
      <c r="AD151" s="9">
        <f t="shared" si="129"/>
        <v>168.82552238805968</v>
      </c>
      <c r="AF151" s="4">
        <f t="shared" si="163"/>
        <v>7.6268656716417906</v>
      </c>
      <c r="AG151" s="9">
        <f t="shared" si="130"/>
        <v>176.45238805970146</v>
      </c>
      <c r="AH151" s="9"/>
      <c r="AJ151" s="4">
        <f t="shared" si="164"/>
        <v>7.6268656716417906</v>
      </c>
      <c r="AK151" s="9">
        <f t="shared" si="145"/>
        <v>184.07925373134324</v>
      </c>
      <c r="AL151" s="49">
        <f t="shared" si="131"/>
        <v>-71.420746268656757</v>
      </c>
      <c r="AN151" s="4">
        <f t="shared" si="165"/>
        <v>7.6268656716417906</v>
      </c>
      <c r="AO151" s="9">
        <f t="shared" si="133"/>
        <v>191.70611940298502</v>
      </c>
      <c r="AQ151" s="4">
        <f t="shared" si="166"/>
        <v>7.6268656716417906</v>
      </c>
      <c r="AR151" s="9">
        <f t="shared" si="151"/>
        <v>199.33298507462681</v>
      </c>
      <c r="AT151" s="4">
        <f t="shared" si="167"/>
        <v>7.6268656716417906</v>
      </c>
      <c r="AU151" s="9">
        <f t="shared" si="88"/>
        <v>206.95985074626859</v>
      </c>
      <c r="AW151" s="4">
        <f t="shared" si="168"/>
        <v>7.6268656716417906</v>
      </c>
      <c r="AX151" s="9">
        <f t="shared" si="89"/>
        <v>214.58671641791037</v>
      </c>
      <c r="AZ151" s="4">
        <f t="shared" si="169"/>
        <v>7.6268656716417906</v>
      </c>
      <c r="BA151" s="9">
        <f t="shared" si="152"/>
        <v>222.21358208955215</v>
      </c>
      <c r="BC151" s="5">
        <f t="shared" si="104"/>
        <v>7.6268656716417906</v>
      </c>
      <c r="BD151" s="9">
        <f t="shared" si="105"/>
        <v>229.84044776119393</v>
      </c>
      <c r="BE151" s="9"/>
      <c r="BF151" s="123">
        <v>50</v>
      </c>
      <c r="BG151" s="124">
        <f>D151/BF151</f>
        <v>5.1100000000000003</v>
      </c>
    </row>
    <row r="152" spans="1:59" x14ac:dyDescent="0.2">
      <c r="A152" s="54">
        <v>32324</v>
      </c>
      <c r="B152" s="108" t="s">
        <v>64</v>
      </c>
      <c r="C152" s="2">
        <v>33.5</v>
      </c>
      <c r="D152" s="4">
        <v>40980.269999999997</v>
      </c>
      <c r="E152" s="3">
        <v>12191.64</v>
      </c>
      <c r="F152" s="3">
        <f t="shared" si="106"/>
        <v>1223.2916417910446</v>
      </c>
      <c r="G152" s="3">
        <f t="shared" si="119"/>
        <v>13414.931641791045</v>
      </c>
      <c r="H152" s="3">
        <f t="shared" si="153"/>
        <v>1223.2916417910446</v>
      </c>
      <c r="I152" s="3">
        <f t="shared" si="120"/>
        <v>14638.223283582091</v>
      </c>
      <c r="J152" s="3">
        <f t="shared" si="154"/>
        <v>1223.2916417910446</v>
      </c>
      <c r="K152" s="3">
        <f t="shared" si="121"/>
        <v>15861.514925373136</v>
      </c>
      <c r="L152" s="3">
        <f t="shared" si="155"/>
        <v>1223.2916417910446</v>
      </c>
      <c r="M152" s="3">
        <f t="shared" si="122"/>
        <v>17084.806567164182</v>
      </c>
      <c r="N152" s="3">
        <f t="shared" si="156"/>
        <v>1223.2916417910446</v>
      </c>
      <c r="O152" s="3">
        <f t="shared" si="123"/>
        <v>18308.098208955227</v>
      </c>
      <c r="P152" s="3">
        <f t="shared" si="157"/>
        <v>1223.2916417910446</v>
      </c>
      <c r="Q152" s="3">
        <f t="shared" si="124"/>
        <v>19531.389850746273</v>
      </c>
      <c r="R152" s="3">
        <f t="shared" si="158"/>
        <v>1223.2916417910446</v>
      </c>
      <c r="S152" s="3">
        <f t="shared" si="125"/>
        <v>20754.681492537318</v>
      </c>
      <c r="T152" s="3">
        <f t="shared" si="159"/>
        <v>1223.2916417910446</v>
      </c>
      <c r="U152" s="3">
        <f t="shared" si="126"/>
        <v>21977.973134328364</v>
      </c>
      <c r="V152" s="3"/>
      <c r="W152" s="3">
        <f t="shared" si="160"/>
        <v>1223.2916417910446</v>
      </c>
      <c r="X152" s="3">
        <f t="shared" si="127"/>
        <v>23201.264776119409</v>
      </c>
      <c r="Y152" s="25"/>
      <c r="Z152" s="4">
        <f t="shared" si="161"/>
        <v>1223.2916417910446</v>
      </c>
      <c r="AA152" s="4">
        <f t="shared" si="128"/>
        <v>24424.556417910455</v>
      </c>
      <c r="AC152" s="4">
        <f t="shared" si="162"/>
        <v>1223.2916417910446</v>
      </c>
      <c r="AD152" s="9">
        <f t="shared" si="129"/>
        <v>25647.8480597015</v>
      </c>
      <c r="AF152" s="4">
        <f t="shared" si="163"/>
        <v>1223.2916417910446</v>
      </c>
      <c r="AG152" s="9">
        <f t="shared" si="130"/>
        <v>26871.139701492546</v>
      </c>
      <c r="AH152" s="9"/>
      <c r="AJ152" s="4">
        <f t="shared" si="164"/>
        <v>1223.2916417910446</v>
      </c>
      <c r="AK152" s="9">
        <f t="shared" si="145"/>
        <v>28094.431343283592</v>
      </c>
      <c r="AL152" s="49">
        <f t="shared" si="131"/>
        <v>-12885.838656716405</v>
      </c>
      <c r="AN152" s="4">
        <f t="shared" si="165"/>
        <v>1223.2916417910446</v>
      </c>
      <c r="AO152" s="9">
        <f t="shared" si="133"/>
        <v>29317.722985074637</v>
      </c>
      <c r="AQ152" s="4">
        <f t="shared" si="166"/>
        <v>1223.2916417910446</v>
      </c>
      <c r="AR152" s="9">
        <f t="shared" si="151"/>
        <v>30541.014626865683</v>
      </c>
      <c r="AT152" s="4">
        <f t="shared" si="167"/>
        <v>1223.2916417910446</v>
      </c>
      <c r="AU152" s="9">
        <f t="shared" si="88"/>
        <v>31764.306268656728</v>
      </c>
      <c r="AW152" s="4">
        <f t="shared" si="168"/>
        <v>1223.2916417910446</v>
      </c>
      <c r="AX152" s="9">
        <f t="shared" si="89"/>
        <v>32987.597910447774</v>
      </c>
      <c r="AZ152" s="4">
        <f t="shared" si="169"/>
        <v>1223.2916417910446</v>
      </c>
      <c r="BA152" s="9">
        <f t="shared" si="152"/>
        <v>34210.889552238819</v>
      </c>
      <c r="BC152" s="5">
        <f t="shared" si="104"/>
        <v>1223.2916417910446</v>
      </c>
      <c r="BD152" s="9">
        <f t="shared" si="105"/>
        <v>35434.181194029865</v>
      </c>
      <c r="BE152" s="9"/>
      <c r="BF152" s="123">
        <v>40</v>
      </c>
      <c r="BG152" s="124">
        <f>D152/BF152</f>
        <v>1024.50675</v>
      </c>
    </row>
    <row r="153" spans="1:59" x14ac:dyDescent="0.2">
      <c r="A153" s="51">
        <v>32324</v>
      </c>
      <c r="B153" s="11" t="s">
        <v>41</v>
      </c>
      <c r="C153" s="23">
        <v>33.5</v>
      </c>
      <c r="D153" s="12">
        <v>35192.620000000003</v>
      </c>
      <c r="E153" s="22">
        <v>10469.76</v>
      </c>
      <c r="F153" s="22">
        <f t="shared" si="106"/>
        <v>1050.5259701492539</v>
      </c>
      <c r="G153" s="22">
        <f t="shared" si="119"/>
        <v>11520.285970149254</v>
      </c>
      <c r="H153" s="22">
        <f t="shared" si="153"/>
        <v>1050.5259701492539</v>
      </c>
      <c r="I153" s="22">
        <f t="shared" si="120"/>
        <v>12570.811940298508</v>
      </c>
      <c r="J153" s="22">
        <f t="shared" si="154"/>
        <v>1050.5259701492539</v>
      </c>
      <c r="K153" s="22">
        <f t="shared" si="121"/>
        <v>13621.337910447763</v>
      </c>
      <c r="L153" s="22">
        <f t="shared" si="155"/>
        <v>1050.5259701492539</v>
      </c>
      <c r="M153" s="22">
        <f t="shared" si="122"/>
        <v>14671.863880597017</v>
      </c>
      <c r="N153" s="22">
        <f t="shared" si="156"/>
        <v>1050.5259701492539</v>
      </c>
      <c r="O153" s="22">
        <f t="shared" si="123"/>
        <v>15722.389850746271</v>
      </c>
      <c r="P153" s="22">
        <f t="shared" si="157"/>
        <v>1050.5259701492539</v>
      </c>
      <c r="Q153" s="22">
        <f t="shared" si="124"/>
        <v>16772.915820895523</v>
      </c>
      <c r="R153" s="22">
        <f t="shared" si="158"/>
        <v>1050.5259701492539</v>
      </c>
      <c r="S153" s="22">
        <f t="shared" si="125"/>
        <v>17823.441791044777</v>
      </c>
      <c r="T153" s="22">
        <f t="shared" si="159"/>
        <v>1050.5259701492539</v>
      </c>
      <c r="U153" s="22">
        <f t="shared" si="126"/>
        <v>18873.967761194031</v>
      </c>
      <c r="V153" s="22"/>
      <c r="W153" s="22">
        <f t="shared" si="160"/>
        <v>1050.5259701492539</v>
      </c>
      <c r="X153" s="22">
        <f t="shared" si="127"/>
        <v>19924.493731343286</v>
      </c>
      <c r="Y153" s="25"/>
      <c r="Z153" s="4">
        <f t="shared" si="161"/>
        <v>1050.5259701492539</v>
      </c>
      <c r="AA153" s="4">
        <f t="shared" si="128"/>
        <v>20975.01970149254</v>
      </c>
      <c r="AC153" s="4">
        <f t="shared" si="162"/>
        <v>1050.5259701492539</v>
      </c>
      <c r="AD153" s="9">
        <f t="shared" si="129"/>
        <v>22025.545671641794</v>
      </c>
      <c r="AF153" s="4">
        <f t="shared" si="163"/>
        <v>1050.5259701492539</v>
      </c>
      <c r="AG153" s="9">
        <f t="shared" si="130"/>
        <v>23076.071641791048</v>
      </c>
      <c r="AH153" s="9"/>
      <c r="AJ153" s="4">
        <f t="shared" si="164"/>
        <v>1050.5259701492539</v>
      </c>
      <c r="AK153" s="9">
        <f t="shared" si="145"/>
        <v>24126.597611940302</v>
      </c>
      <c r="AL153" s="49">
        <f t="shared" si="131"/>
        <v>-11066.0223880597</v>
      </c>
      <c r="AN153" s="4">
        <f t="shared" si="165"/>
        <v>1050.5259701492539</v>
      </c>
      <c r="AO153" s="9">
        <f t="shared" si="133"/>
        <v>25177.123582089556</v>
      </c>
      <c r="AQ153" s="4">
        <f t="shared" si="166"/>
        <v>1050.5259701492539</v>
      </c>
      <c r="AR153" s="9">
        <f t="shared" si="151"/>
        <v>26227.64955223881</v>
      </c>
      <c r="AT153" s="4">
        <f t="shared" si="167"/>
        <v>1050.5259701492539</v>
      </c>
      <c r="AU153" s="9">
        <f t="shared" si="88"/>
        <v>27278.175522388065</v>
      </c>
      <c r="AW153" s="4">
        <f t="shared" si="168"/>
        <v>1050.5259701492539</v>
      </c>
      <c r="AX153" s="9">
        <f t="shared" si="89"/>
        <v>28328.701492537319</v>
      </c>
      <c r="AZ153" s="4">
        <f t="shared" si="169"/>
        <v>1050.5259701492539</v>
      </c>
      <c r="BA153" s="9">
        <f t="shared" si="152"/>
        <v>29379.227462686573</v>
      </c>
      <c r="BC153" s="5">
        <f t="shared" si="104"/>
        <v>1050.5259701492539</v>
      </c>
      <c r="BD153" s="9">
        <f t="shared" si="105"/>
        <v>30429.753432835827</v>
      </c>
      <c r="BE153" s="9"/>
      <c r="BF153" s="123">
        <v>62.5</v>
      </c>
      <c r="BG153" s="124">
        <f>D153/BF153</f>
        <v>563.08192000000008</v>
      </c>
    </row>
    <row r="154" spans="1:59" x14ac:dyDescent="0.2">
      <c r="A154" s="51">
        <v>32324</v>
      </c>
      <c r="B154" s="11" t="s">
        <v>37</v>
      </c>
      <c r="C154" s="23">
        <v>33.5</v>
      </c>
      <c r="D154" s="12">
        <v>12250</v>
      </c>
      <c r="E154" s="22">
        <v>10004.17</v>
      </c>
      <c r="F154" s="22">
        <f t="shared" si="106"/>
        <v>365.67164179104475</v>
      </c>
      <c r="G154" s="22">
        <f t="shared" si="119"/>
        <v>10369.841641791045</v>
      </c>
      <c r="H154" s="22">
        <f t="shared" si="153"/>
        <v>365.67164179104475</v>
      </c>
      <c r="I154" s="22">
        <f t="shared" si="120"/>
        <v>10735.51328358209</v>
      </c>
      <c r="J154" s="22">
        <f t="shared" si="154"/>
        <v>365.67164179104475</v>
      </c>
      <c r="K154" s="22">
        <f t="shared" si="121"/>
        <v>11101.184925373134</v>
      </c>
      <c r="L154" s="22">
        <f t="shared" si="155"/>
        <v>365.67164179104475</v>
      </c>
      <c r="M154" s="22">
        <f t="shared" si="122"/>
        <v>11466.856567164179</v>
      </c>
      <c r="N154" s="22">
        <f t="shared" si="156"/>
        <v>365.67164179104475</v>
      </c>
      <c r="O154" s="22">
        <f t="shared" si="123"/>
        <v>11832.528208955224</v>
      </c>
      <c r="P154" s="22">
        <f t="shared" si="157"/>
        <v>365.67164179104475</v>
      </c>
      <c r="Q154" s="22">
        <f t="shared" si="124"/>
        <v>12198.199850746269</v>
      </c>
      <c r="R154" s="22">
        <f t="shared" si="158"/>
        <v>51.800149253731433</v>
      </c>
      <c r="S154" s="22">
        <f t="shared" si="125"/>
        <v>12250</v>
      </c>
      <c r="T154" s="22">
        <f t="shared" si="159"/>
        <v>0</v>
      </c>
      <c r="U154" s="22">
        <f t="shared" si="126"/>
        <v>12250</v>
      </c>
      <c r="V154" s="22"/>
      <c r="W154" s="22">
        <f t="shared" si="160"/>
        <v>0</v>
      </c>
      <c r="X154" s="22">
        <f t="shared" si="127"/>
        <v>12250</v>
      </c>
      <c r="Y154" s="22"/>
      <c r="Z154" s="12">
        <f t="shared" si="161"/>
        <v>0</v>
      </c>
      <c r="AA154" s="12">
        <f t="shared" si="128"/>
        <v>12250</v>
      </c>
      <c r="AB154" s="11"/>
      <c r="AC154" s="12">
        <f t="shared" si="162"/>
        <v>0</v>
      </c>
      <c r="AD154" s="46">
        <f t="shared" si="129"/>
        <v>12250</v>
      </c>
      <c r="AE154" s="11"/>
      <c r="AF154" s="12">
        <f t="shared" si="163"/>
        <v>0</v>
      </c>
      <c r="AG154" s="46">
        <f t="shared" si="130"/>
        <v>12250</v>
      </c>
      <c r="AH154" s="46"/>
      <c r="AI154" s="11"/>
      <c r="AJ154" s="12">
        <f t="shared" si="164"/>
        <v>0</v>
      </c>
      <c r="AK154" s="46">
        <f t="shared" si="145"/>
        <v>12250</v>
      </c>
      <c r="AL154" s="49">
        <f t="shared" si="131"/>
        <v>0</v>
      </c>
      <c r="AN154" s="4">
        <f t="shared" si="165"/>
        <v>0</v>
      </c>
      <c r="AO154" s="9">
        <f t="shared" si="133"/>
        <v>12250</v>
      </c>
      <c r="AQ154" s="4">
        <f t="shared" si="166"/>
        <v>365.67164179104475</v>
      </c>
      <c r="AR154" s="9">
        <f t="shared" si="151"/>
        <v>12615.671641791045</v>
      </c>
      <c r="AT154" s="4">
        <f t="shared" si="167"/>
        <v>365.67164179104475</v>
      </c>
      <c r="AU154" s="9">
        <f t="shared" si="88"/>
        <v>12981.343283582089</v>
      </c>
      <c r="AW154" s="4">
        <f t="shared" si="168"/>
        <v>365.67164179104475</v>
      </c>
      <c r="AX154" s="9">
        <f t="shared" si="89"/>
        <v>13347.014925373134</v>
      </c>
      <c r="AZ154" s="4">
        <f t="shared" si="169"/>
        <v>365.67164179104475</v>
      </c>
      <c r="BA154" s="9">
        <f t="shared" si="152"/>
        <v>13712.686567164179</v>
      </c>
      <c r="BC154" s="5">
        <v>0</v>
      </c>
      <c r="BD154" s="9">
        <f t="shared" si="105"/>
        <v>13712.686567164179</v>
      </c>
      <c r="BE154" s="9"/>
      <c r="BF154" s="123" t="s">
        <v>293</v>
      </c>
      <c r="BG154" s="124" t="s">
        <v>293</v>
      </c>
    </row>
    <row r="155" spans="1:59" x14ac:dyDescent="0.2">
      <c r="A155" s="51">
        <v>32324</v>
      </c>
      <c r="B155" s="11" t="s">
        <v>37</v>
      </c>
      <c r="C155" s="23">
        <v>33.5</v>
      </c>
      <c r="D155" s="12">
        <v>-12250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12"/>
      <c r="AA155" s="12"/>
      <c r="AB155" s="11"/>
      <c r="AC155" s="12"/>
      <c r="AD155" s="46"/>
      <c r="AE155" s="11"/>
      <c r="AF155" s="12"/>
      <c r="AG155" s="46"/>
      <c r="AH155" s="46"/>
      <c r="AI155" s="11"/>
      <c r="AJ155" s="12"/>
      <c r="AK155" s="46">
        <v>-12250</v>
      </c>
      <c r="AL155" s="49"/>
      <c r="AN155" s="4">
        <v>0</v>
      </c>
      <c r="AO155" s="9">
        <f t="shared" si="133"/>
        <v>-12250</v>
      </c>
      <c r="AQ155" s="4">
        <v>0</v>
      </c>
      <c r="AR155" s="9">
        <f t="shared" si="151"/>
        <v>-12250</v>
      </c>
      <c r="AT155" s="4">
        <v>0</v>
      </c>
      <c r="AU155" s="9">
        <f t="shared" si="88"/>
        <v>-12250</v>
      </c>
      <c r="AW155" s="4">
        <v>0</v>
      </c>
      <c r="AX155" s="9">
        <f t="shared" si="89"/>
        <v>-12250</v>
      </c>
      <c r="AZ155" s="4">
        <v>1</v>
      </c>
      <c r="BA155" s="9">
        <f t="shared" si="152"/>
        <v>-12249</v>
      </c>
      <c r="BC155" s="5">
        <v>0</v>
      </c>
      <c r="BD155" s="9">
        <f t="shared" si="105"/>
        <v>-12249</v>
      </c>
      <c r="BE155" s="9"/>
      <c r="BF155" s="123" t="s">
        <v>293</v>
      </c>
      <c r="BG155" s="124" t="s">
        <v>293</v>
      </c>
    </row>
    <row r="156" spans="1:59" x14ac:dyDescent="0.2">
      <c r="A156" s="51">
        <v>32324</v>
      </c>
      <c r="B156" s="11" t="s">
        <v>37</v>
      </c>
      <c r="C156" s="23">
        <v>33.5</v>
      </c>
      <c r="D156" s="12">
        <v>-1686.5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12"/>
      <c r="AA156" s="12"/>
      <c r="AB156" s="11"/>
      <c r="AC156" s="12"/>
      <c r="AD156" s="46"/>
      <c r="AE156" s="11"/>
      <c r="AF156" s="12"/>
      <c r="AG156" s="46"/>
      <c r="AH156" s="46"/>
      <c r="AI156" s="11"/>
      <c r="AJ156" s="12"/>
      <c r="AK156" s="46"/>
      <c r="AL156" s="49"/>
      <c r="AN156" s="4"/>
      <c r="AO156" s="9"/>
      <c r="AQ156" s="4"/>
      <c r="AR156" s="9">
        <v>-1837.53</v>
      </c>
      <c r="AT156" s="4"/>
      <c r="AU156" s="9">
        <v>-1837.53</v>
      </c>
      <c r="AW156" s="4"/>
      <c r="AX156" s="9">
        <v>-1837.53</v>
      </c>
      <c r="AZ156" s="4"/>
      <c r="BA156" s="9">
        <f t="shared" si="152"/>
        <v>-1837.53</v>
      </c>
      <c r="BC156" s="5">
        <f t="shared" si="104"/>
        <v>0</v>
      </c>
      <c r="BD156" s="9">
        <f t="shared" si="105"/>
        <v>-1837.53</v>
      </c>
      <c r="BE156" s="9"/>
      <c r="BF156" s="123" t="s">
        <v>293</v>
      </c>
      <c r="BG156" s="124" t="s">
        <v>293</v>
      </c>
    </row>
    <row r="157" spans="1:59" x14ac:dyDescent="0.2">
      <c r="A157" s="51">
        <v>32689</v>
      </c>
      <c r="B157" s="11" t="s">
        <v>37</v>
      </c>
      <c r="C157" s="23">
        <v>33.5</v>
      </c>
      <c r="D157" s="12">
        <v>4090.78</v>
      </c>
      <c r="E157" s="22">
        <v>1073.8499999999999</v>
      </c>
      <c r="F157" s="22">
        <f t="shared" ref="F157:F162" si="170">IF(E157+($D157/$C157)&gt;$D157,($D157-E157),$D157/$C157)</f>
        <v>122.11283582089553</v>
      </c>
      <c r="G157" s="22">
        <f t="shared" si="119"/>
        <v>1195.9628358208954</v>
      </c>
      <c r="H157" s="22">
        <f t="shared" ref="H157:H162" si="171">IF(G157+($D157/$C157)&gt;$D157,($D157-G157),$D157/$C157)</f>
        <v>122.11283582089553</v>
      </c>
      <c r="I157" s="22">
        <f t="shared" si="120"/>
        <v>1318.0756716417909</v>
      </c>
      <c r="J157" s="22">
        <f t="shared" ref="J157:J162" si="172">IF(I157+($D157/$C157)&gt;$D157,($D157-I157),$D157/$C157)</f>
        <v>122.11283582089553</v>
      </c>
      <c r="K157" s="22">
        <f t="shared" si="121"/>
        <v>1440.1885074626864</v>
      </c>
      <c r="L157" s="22">
        <f t="shared" ref="L157:L162" si="173">IF(K157+($D157/$C157)&gt;$D157,($D157-K157),$D157/$C157)</f>
        <v>122.11283582089553</v>
      </c>
      <c r="M157" s="22">
        <f t="shared" si="122"/>
        <v>1562.3013432835819</v>
      </c>
      <c r="N157" s="22">
        <f t="shared" ref="N157:N162" si="174">IF(M157+($D157/$C157)&gt;$D157,($D157-M157),$D157/$C157)</f>
        <v>122.11283582089553</v>
      </c>
      <c r="O157" s="22">
        <f t="shared" si="123"/>
        <v>1684.4141791044774</v>
      </c>
      <c r="P157" s="22">
        <f t="shared" ref="P157:P162" si="175">IF(O157+($D157/$C157)&gt;$D157,($D157-O157),$D157/$C157)</f>
        <v>122.11283582089553</v>
      </c>
      <c r="Q157" s="22">
        <f t="shared" si="124"/>
        <v>1806.5270149253729</v>
      </c>
      <c r="R157" s="22">
        <f t="shared" ref="R157:R162" si="176">IF(Q157+($D157/$C157)&gt;$D157,($D157-Q157),$D157/$C157)</f>
        <v>122.11283582089553</v>
      </c>
      <c r="S157" s="22">
        <f t="shared" si="125"/>
        <v>1928.6398507462684</v>
      </c>
      <c r="T157" s="22">
        <f t="shared" ref="T157:T162" si="177">IF(S157+($D157/$C157)&gt;$D157,($D157-S157),$D157/$C157)</f>
        <v>122.11283582089553</v>
      </c>
      <c r="U157" s="22">
        <f t="shared" si="126"/>
        <v>2050.7526865671639</v>
      </c>
      <c r="V157" s="22"/>
      <c r="W157" s="22">
        <f t="shared" ref="W157:W162" si="178">IF(U157+($D157/$C157)&gt;$D157,($D157-U157),$D157/$C157)</f>
        <v>122.11283582089553</v>
      </c>
      <c r="X157" s="22">
        <f t="shared" si="127"/>
        <v>2172.8655223880596</v>
      </c>
      <c r="Y157" s="25"/>
      <c r="Z157" s="4">
        <f t="shared" ref="Z157:Z162" si="179">IF(X157+($D157/$C157)&gt;$D157,($D157-X157),$D157/$C157)</f>
        <v>122.11283582089553</v>
      </c>
      <c r="AA157" s="4">
        <f t="shared" si="128"/>
        <v>2294.9783582089553</v>
      </c>
      <c r="AC157" s="4">
        <f t="shared" ref="AC157:AC162" si="180">IF(AA157+($D157/$C157)&gt;$D157,($D157-AA157),$D157/$C157)</f>
        <v>122.11283582089553</v>
      </c>
      <c r="AD157" s="9">
        <f t="shared" si="129"/>
        <v>2417.0911940298511</v>
      </c>
      <c r="AF157" s="4">
        <f t="shared" ref="AF157:AF162" si="181">IF(AD157+($D157/$C157)&gt;$D157,($D157-AD157),$D157/$C157)</f>
        <v>122.11283582089553</v>
      </c>
      <c r="AG157" s="9">
        <f t="shared" si="130"/>
        <v>2539.2040298507468</v>
      </c>
      <c r="AH157" s="9"/>
      <c r="AJ157" s="4">
        <f t="shared" ref="AJ157:AJ162" si="182">IF(AG157+($D157/$C157)&gt;$D157,($D157-AG157),$D157/$C157)</f>
        <v>122.11283582089553</v>
      </c>
      <c r="AK157" s="9">
        <f t="shared" si="145"/>
        <v>2661.3168656716425</v>
      </c>
      <c r="AL157" s="49">
        <f t="shared" si="131"/>
        <v>-1429.4631343283577</v>
      </c>
      <c r="AN157" s="4">
        <f t="shared" ref="AN157:AN162" si="183">IF(AK157+($D157/$C157)&gt;$D157,($D157-AK157),$D157/$C157)</f>
        <v>122.11283582089553</v>
      </c>
      <c r="AO157" s="9">
        <f t="shared" si="133"/>
        <v>2783.4297014925382</v>
      </c>
      <c r="AQ157" s="4">
        <f>IF(AN157+($D157/$C157)&gt;$D157,($D157-AN157),$D157/$C157)</f>
        <v>122.11283582089553</v>
      </c>
      <c r="AR157" s="9">
        <f t="shared" si="151"/>
        <v>2905.542537313434</v>
      </c>
      <c r="AT157" s="4">
        <f>IF(AQ157+($D157/$C157)&gt;$D157,($D157-AQ157),$D157/$C157)</f>
        <v>122.11283582089553</v>
      </c>
      <c r="AU157" s="9">
        <f t="shared" si="88"/>
        <v>3027.6553731343297</v>
      </c>
      <c r="AW157" s="4">
        <f>IF(AT157+($D157/$C157)&gt;$D157,($D157-AT157),$D157/$C157)</f>
        <v>122.11283582089553</v>
      </c>
      <c r="AX157" s="9">
        <f t="shared" si="89"/>
        <v>3149.7682089552254</v>
      </c>
      <c r="AZ157" s="4">
        <f>IF(AW157+($D157/$C157)&gt;$D157,($D157-AW157),$D157/$C157)</f>
        <v>122.11283582089553</v>
      </c>
      <c r="BA157" s="9">
        <f t="shared" si="152"/>
        <v>3271.8810447761211</v>
      </c>
      <c r="BC157" s="5">
        <f t="shared" si="104"/>
        <v>122.11283582089553</v>
      </c>
      <c r="BD157" s="9">
        <f t="shared" si="105"/>
        <v>3393.9938805970169</v>
      </c>
      <c r="BE157" s="9"/>
      <c r="BF157" s="123">
        <v>50</v>
      </c>
      <c r="BG157" s="124">
        <f>D157/BF157</f>
        <v>81.815600000000003</v>
      </c>
    </row>
    <row r="158" spans="1:59" x14ac:dyDescent="0.2">
      <c r="A158" s="54">
        <v>32689</v>
      </c>
      <c r="B158" s="1" t="s">
        <v>65</v>
      </c>
      <c r="C158" s="2">
        <v>10</v>
      </c>
      <c r="D158" s="4">
        <v>1256</v>
      </c>
      <c r="E158" s="3">
        <v>1015.27</v>
      </c>
      <c r="F158" s="3">
        <f t="shared" si="170"/>
        <v>125.6</v>
      </c>
      <c r="G158" s="3">
        <f t="shared" si="119"/>
        <v>1140.8699999999999</v>
      </c>
      <c r="H158" s="3">
        <f t="shared" si="171"/>
        <v>115.13000000000011</v>
      </c>
      <c r="I158" s="3">
        <f t="shared" si="120"/>
        <v>1256</v>
      </c>
      <c r="J158" s="3">
        <f t="shared" si="172"/>
        <v>0</v>
      </c>
      <c r="K158" s="3">
        <f t="shared" si="121"/>
        <v>1256</v>
      </c>
      <c r="L158" s="3">
        <f t="shared" si="173"/>
        <v>0</v>
      </c>
      <c r="M158" s="3">
        <f t="shared" si="122"/>
        <v>1256</v>
      </c>
      <c r="N158" s="3">
        <f t="shared" si="174"/>
        <v>0</v>
      </c>
      <c r="O158" s="3">
        <f t="shared" si="123"/>
        <v>1256</v>
      </c>
      <c r="P158" s="3">
        <f t="shared" si="175"/>
        <v>0</v>
      </c>
      <c r="Q158" s="3">
        <f t="shared" si="124"/>
        <v>1256</v>
      </c>
      <c r="R158" s="3">
        <f t="shared" si="176"/>
        <v>0</v>
      </c>
      <c r="S158" s="3">
        <f t="shared" si="125"/>
        <v>1256</v>
      </c>
      <c r="T158" s="3">
        <f t="shared" si="177"/>
        <v>0</v>
      </c>
      <c r="U158" s="3">
        <f t="shared" si="126"/>
        <v>1256</v>
      </c>
      <c r="V158" s="3"/>
      <c r="W158" s="3">
        <f t="shared" si="178"/>
        <v>0</v>
      </c>
      <c r="X158" s="3">
        <f t="shared" si="127"/>
        <v>1256</v>
      </c>
      <c r="Y158" s="25"/>
      <c r="Z158" s="4">
        <f t="shared" si="179"/>
        <v>0</v>
      </c>
      <c r="AA158" s="4">
        <f t="shared" si="128"/>
        <v>1256</v>
      </c>
      <c r="AC158" s="4">
        <f t="shared" si="180"/>
        <v>0</v>
      </c>
      <c r="AD158" s="9">
        <f t="shared" si="129"/>
        <v>1256</v>
      </c>
      <c r="AF158" s="4">
        <f t="shared" si="181"/>
        <v>0</v>
      </c>
      <c r="AG158" s="9">
        <f t="shared" si="130"/>
        <v>1256</v>
      </c>
      <c r="AH158" s="9"/>
      <c r="AJ158" s="4">
        <f t="shared" si="182"/>
        <v>0</v>
      </c>
      <c r="AK158" s="9">
        <f t="shared" si="145"/>
        <v>1256</v>
      </c>
      <c r="AL158" s="49">
        <f t="shared" si="131"/>
        <v>0</v>
      </c>
      <c r="AN158" s="4">
        <f t="shared" si="183"/>
        <v>0</v>
      </c>
      <c r="AO158" s="9">
        <f t="shared" si="133"/>
        <v>1256</v>
      </c>
      <c r="AQ158" s="4">
        <v>0</v>
      </c>
      <c r="AR158" s="9">
        <f t="shared" si="151"/>
        <v>1256</v>
      </c>
      <c r="AT158" s="4">
        <v>0</v>
      </c>
      <c r="AU158" s="9">
        <f t="shared" si="88"/>
        <v>1256</v>
      </c>
      <c r="AW158" s="4">
        <v>0</v>
      </c>
      <c r="AX158" s="9">
        <f t="shared" si="89"/>
        <v>1256</v>
      </c>
      <c r="AZ158" s="4">
        <v>0</v>
      </c>
      <c r="BA158" s="9">
        <f t="shared" si="152"/>
        <v>1256</v>
      </c>
      <c r="BC158" s="5">
        <f t="shared" si="104"/>
        <v>0</v>
      </c>
      <c r="BD158" s="9">
        <f t="shared" si="105"/>
        <v>1256</v>
      </c>
      <c r="BE158" s="9"/>
      <c r="BF158" s="123" t="s">
        <v>293</v>
      </c>
      <c r="BG158" s="124" t="s">
        <v>293</v>
      </c>
    </row>
    <row r="159" spans="1:59" x14ac:dyDescent="0.2">
      <c r="A159" s="51">
        <v>32689</v>
      </c>
      <c r="B159" s="108" t="s">
        <v>64</v>
      </c>
      <c r="C159" s="23">
        <v>33.5</v>
      </c>
      <c r="D159" s="12">
        <v>117256.16</v>
      </c>
      <c r="E159" s="22">
        <v>30779.78</v>
      </c>
      <c r="F159" s="22">
        <f t="shared" si="170"/>
        <v>3500.1838805970151</v>
      </c>
      <c r="G159" s="22">
        <f t="shared" si="119"/>
        <v>34279.963880597017</v>
      </c>
      <c r="H159" s="22">
        <f t="shared" si="171"/>
        <v>3500.1838805970151</v>
      </c>
      <c r="I159" s="22">
        <f t="shared" si="120"/>
        <v>37780.147761194035</v>
      </c>
      <c r="J159" s="22">
        <f t="shared" si="172"/>
        <v>3500.1838805970151</v>
      </c>
      <c r="K159" s="22">
        <f t="shared" si="121"/>
        <v>41280.331641791054</v>
      </c>
      <c r="L159" s="22">
        <f t="shared" si="173"/>
        <v>3500.1838805970151</v>
      </c>
      <c r="M159" s="22">
        <f t="shared" si="122"/>
        <v>44780.515522388072</v>
      </c>
      <c r="N159" s="22">
        <f t="shared" si="174"/>
        <v>3500.1838805970151</v>
      </c>
      <c r="O159" s="22">
        <f t="shared" si="123"/>
        <v>48280.69940298509</v>
      </c>
      <c r="P159" s="22">
        <f t="shared" si="175"/>
        <v>3500.1838805970151</v>
      </c>
      <c r="Q159" s="22">
        <f t="shared" si="124"/>
        <v>51780.883283582109</v>
      </c>
      <c r="R159" s="22">
        <f t="shared" si="176"/>
        <v>3500.1838805970151</v>
      </c>
      <c r="S159" s="22">
        <f t="shared" si="125"/>
        <v>55281.067164179127</v>
      </c>
      <c r="T159" s="22">
        <f t="shared" si="177"/>
        <v>3500.1838805970151</v>
      </c>
      <c r="U159" s="22">
        <f t="shared" si="126"/>
        <v>58781.251044776145</v>
      </c>
      <c r="V159" s="22"/>
      <c r="W159" s="22">
        <f t="shared" si="178"/>
        <v>3500.1838805970151</v>
      </c>
      <c r="X159" s="22">
        <f t="shared" si="127"/>
        <v>62281.434925373163</v>
      </c>
      <c r="Y159" s="25"/>
      <c r="Z159" s="4">
        <f t="shared" si="179"/>
        <v>3500.1838805970151</v>
      </c>
      <c r="AA159" s="4">
        <f t="shared" si="128"/>
        <v>65781.618805970182</v>
      </c>
      <c r="AC159" s="4">
        <f t="shared" si="180"/>
        <v>3500.1838805970151</v>
      </c>
      <c r="AD159" s="9">
        <f t="shared" si="129"/>
        <v>69281.8026865672</v>
      </c>
      <c r="AF159" s="4">
        <f t="shared" si="181"/>
        <v>3500.1838805970151</v>
      </c>
      <c r="AG159" s="9">
        <f t="shared" si="130"/>
        <v>72781.986567164218</v>
      </c>
      <c r="AH159" s="9"/>
      <c r="AJ159" s="4">
        <f t="shared" si="182"/>
        <v>3500.1838805970151</v>
      </c>
      <c r="AK159" s="9">
        <f t="shared" si="145"/>
        <v>76282.170447761237</v>
      </c>
      <c r="AL159" s="49">
        <f t="shared" si="131"/>
        <v>-40973.989552238767</v>
      </c>
      <c r="AN159" s="4">
        <f t="shared" si="183"/>
        <v>3500.1838805970151</v>
      </c>
      <c r="AO159" s="9">
        <f t="shared" si="133"/>
        <v>79782.354328358255</v>
      </c>
      <c r="AQ159" s="4">
        <f>IF(AN159+($D159/$C159)&gt;$D159,($D159-AN159),$D159/$C159)</f>
        <v>3500.1838805970151</v>
      </c>
      <c r="AR159" s="9">
        <f t="shared" si="151"/>
        <v>83282.538208955273</v>
      </c>
      <c r="AT159" s="4">
        <f>IF(AQ159+($D159/$C159)&gt;$D159,($D159-AQ159),$D159/$C159)</f>
        <v>3500.1838805970151</v>
      </c>
      <c r="AU159" s="9">
        <f t="shared" si="88"/>
        <v>86782.722089552291</v>
      </c>
      <c r="AW159" s="4">
        <f>IF(AT159+($D159/$C159)&gt;$D159,($D159-AT159),$D159/$C159)</f>
        <v>3500.1838805970151</v>
      </c>
      <c r="AX159" s="9">
        <f t="shared" si="89"/>
        <v>90282.90597014931</v>
      </c>
      <c r="AZ159" s="4">
        <f>IF(AW159+($D159/$C159)&gt;$D159,($D159-AW159),$D159/$C159)</f>
        <v>3500.1838805970151</v>
      </c>
      <c r="BA159" s="9">
        <f t="shared" si="152"/>
        <v>93783.089850746328</v>
      </c>
      <c r="BC159" s="5">
        <f t="shared" si="104"/>
        <v>3500.1838805970151</v>
      </c>
      <c r="BD159" s="9">
        <f t="shared" si="105"/>
        <v>97283.273731343346</v>
      </c>
      <c r="BE159" s="9"/>
      <c r="BF159" s="123">
        <v>40</v>
      </c>
      <c r="BG159" s="124">
        <f>D159/BF159</f>
        <v>2931.404</v>
      </c>
    </row>
    <row r="160" spans="1:59" x14ac:dyDescent="0.2">
      <c r="A160" s="51">
        <v>32689</v>
      </c>
      <c r="B160" s="11" t="s">
        <v>41</v>
      </c>
      <c r="C160" s="23">
        <v>33.5</v>
      </c>
      <c r="D160" s="12">
        <v>11503.35</v>
      </c>
      <c r="E160" s="22">
        <v>3019.65</v>
      </c>
      <c r="F160" s="22">
        <f t="shared" si="170"/>
        <v>343.38358208955225</v>
      </c>
      <c r="G160" s="22">
        <f t="shared" si="119"/>
        <v>3363.0335820895525</v>
      </c>
      <c r="H160" s="22">
        <f t="shared" si="171"/>
        <v>343.38358208955225</v>
      </c>
      <c r="I160" s="22">
        <f t="shared" si="120"/>
        <v>3706.4171641791049</v>
      </c>
      <c r="J160" s="22">
        <f t="shared" si="172"/>
        <v>343.38358208955225</v>
      </c>
      <c r="K160" s="22">
        <f t="shared" si="121"/>
        <v>4049.8007462686573</v>
      </c>
      <c r="L160" s="22">
        <f t="shared" si="173"/>
        <v>343.38358208955225</v>
      </c>
      <c r="M160" s="22">
        <f t="shared" si="122"/>
        <v>4393.1843283582093</v>
      </c>
      <c r="N160" s="22">
        <f t="shared" si="174"/>
        <v>343.38358208955225</v>
      </c>
      <c r="O160" s="22">
        <f t="shared" si="123"/>
        <v>4736.5679104477613</v>
      </c>
      <c r="P160" s="22">
        <f t="shared" si="175"/>
        <v>343.38358208955225</v>
      </c>
      <c r="Q160" s="22">
        <f t="shared" si="124"/>
        <v>5079.9514925373132</v>
      </c>
      <c r="R160" s="22">
        <f t="shared" si="176"/>
        <v>343.38358208955225</v>
      </c>
      <c r="S160" s="22">
        <f t="shared" si="125"/>
        <v>5423.3350746268652</v>
      </c>
      <c r="T160" s="22">
        <f t="shared" si="177"/>
        <v>343.38358208955225</v>
      </c>
      <c r="U160" s="22">
        <f t="shared" si="126"/>
        <v>5766.7186567164172</v>
      </c>
      <c r="V160" s="22"/>
      <c r="W160" s="22">
        <f t="shared" si="178"/>
        <v>343.38358208955225</v>
      </c>
      <c r="X160" s="22">
        <f t="shared" si="127"/>
        <v>6110.1022388059691</v>
      </c>
      <c r="Y160" s="25"/>
      <c r="Z160" s="4">
        <f t="shared" si="179"/>
        <v>343.38358208955225</v>
      </c>
      <c r="AA160" s="4">
        <f t="shared" si="128"/>
        <v>6453.4858208955211</v>
      </c>
      <c r="AC160" s="4">
        <f t="shared" si="180"/>
        <v>343.38358208955225</v>
      </c>
      <c r="AD160" s="9">
        <f t="shared" si="129"/>
        <v>6796.8694029850731</v>
      </c>
      <c r="AF160" s="4">
        <f t="shared" si="181"/>
        <v>343.38358208955225</v>
      </c>
      <c r="AG160" s="9">
        <f t="shared" si="130"/>
        <v>7140.252985074625</v>
      </c>
      <c r="AH160" s="9"/>
      <c r="AJ160" s="4">
        <f t="shared" si="182"/>
        <v>343.38358208955225</v>
      </c>
      <c r="AK160" s="9">
        <f t="shared" si="145"/>
        <v>7483.636567164177</v>
      </c>
      <c r="AL160" s="49">
        <f t="shared" si="131"/>
        <v>-4019.7134328358234</v>
      </c>
      <c r="AN160" s="4">
        <f t="shared" si="183"/>
        <v>343.38358208955225</v>
      </c>
      <c r="AO160" s="9">
        <f t="shared" si="133"/>
        <v>7827.020149253729</v>
      </c>
      <c r="AQ160" s="4">
        <f>IF(AN160+($D160/$C160)&gt;$D160,($D160-AN160),$D160/$C160)</f>
        <v>343.38358208955225</v>
      </c>
      <c r="AR160" s="9">
        <f t="shared" si="151"/>
        <v>8170.4037313432809</v>
      </c>
      <c r="AT160" s="4">
        <f>IF(AQ160+($D160/$C160)&gt;$D160,($D160-AQ160),$D160/$C160)</f>
        <v>343.38358208955225</v>
      </c>
      <c r="AU160" s="9">
        <f t="shared" si="88"/>
        <v>8513.7873134328329</v>
      </c>
      <c r="AW160" s="4">
        <f>IF(AT160+($D160/$C160)&gt;$D160,($D160-AT160),$D160/$C160)</f>
        <v>343.38358208955225</v>
      </c>
      <c r="AX160" s="9">
        <f t="shared" si="89"/>
        <v>8857.1708955223858</v>
      </c>
      <c r="AZ160" s="4">
        <f>IF(AW160+($D160/$C160)&gt;$D160,($D160-AW160),$D160/$C160)</f>
        <v>343.38358208955225</v>
      </c>
      <c r="BA160" s="9">
        <f t="shared" si="152"/>
        <v>9200.5544776119386</v>
      </c>
      <c r="BC160" s="5">
        <f t="shared" si="104"/>
        <v>343.38358208955225</v>
      </c>
      <c r="BD160" s="9">
        <f t="shared" si="105"/>
        <v>9543.9380597014915</v>
      </c>
      <c r="BE160" s="9"/>
      <c r="BF160" s="123">
        <v>62.5</v>
      </c>
      <c r="BG160" s="124">
        <f>D160/BF160</f>
        <v>184.05360000000002</v>
      </c>
    </row>
    <row r="161" spans="1:59" x14ac:dyDescent="0.2">
      <c r="A161" s="51">
        <v>32720</v>
      </c>
      <c r="B161" s="11" t="s">
        <v>38</v>
      </c>
      <c r="C161" s="23">
        <v>5</v>
      </c>
      <c r="D161" s="12">
        <v>1277.1300000000001</v>
      </c>
      <c r="E161" s="22">
        <v>2171.1</v>
      </c>
      <c r="F161" s="22">
        <f t="shared" si="170"/>
        <v>-893.9699999999998</v>
      </c>
      <c r="G161" s="22">
        <f t="shared" si="119"/>
        <v>1277.1300000000001</v>
      </c>
      <c r="H161" s="22">
        <f t="shared" si="171"/>
        <v>0</v>
      </c>
      <c r="I161" s="22">
        <f t="shared" si="120"/>
        <v>1277.1300000000001</v>
      </c>
      <c r="J161" s="22">
        <f t="shared" si="172"/>
        <v>0</v>
      </c>
      <c r="K161" s="22">
        <f t="shared" si="121"/>
        <v>1277.1300000000001</v>
      </c>
      <c r="L161" s="22">
        <f t="shared" si="173"/>
        <v>0</v>
      </c>
      <c r="M161" s="22">
        <f t="shared" si="122"/>
        <v>1277.1300000000001</v>
      </c>
      <c r="N161" s="22">
        <f t="shared" si="174"/>
        <v>0</v>
      </c>
      <c r="O161" s="22">
        <f t="shared" si="123"/>
        <v>1277.1300000000001</v>
      </c>
      <c r="P161" s="22">
        <f t="shared" si="175"/>
        <v>0</v>
      </c>
      <c r="Q161" s="22">
        <f t="shared" si="124"/>
        <v>1277.1300000000001</v>
      </c>
      <c r="R161" s="22">
        <f t="shared" si="176"/>
        <v>0</v>
      </c>
      <c r="S161" s="22">
        <f t="shared" si="125"/>
        <v>1277.1300000000001</v>
      </c>
      <c r="T161" s="22">
        <f t="shared" si="177"/>
        <v>0</v>
      </c>
      <c r="U161" s="22">
        <f t="shared" si="126"/>
        <v>1277.1300000000001</v>
      </c>
      <c r="V161" s="22"/>
      <c r="W161" s="22">
        <f t="shared" si="178"/>
        <v>0</v>
      </c>
      <c r="X161" s="22">
        <f t="shared" si="127"/>
        <v>1277.1300000000001</v>
      </c>
      <c r="Y161" s="25"/>
      <c r="Z161" s="4">
        <f t="shared" si="179"/>
        <v>0</v>
      </c>
      <c r="AA161" s="4">
        <f t="shared" si="128"/>
        <v>1277.1300000000001</v>
      </c>
      <c r="AC161" s="4">
        <f t="shared" si="180"/>
        <v>0</v>
      </c>
      <c r="AD161" s="9">
        <f t="shared" si="129"/>
        <v>1277.1300000000001</v>
      </c>
      <c r="AF161" s="4">
        <f t="shared" si="181"/>
        <v>0</v>
      </c>
      <c r="AG161" s="9">
        <f t="shared" si="130"/>
        <v>1277.1300000000001</v>
      </c>
      <c r="AH161" s="9"/>
      <c r="AJ161" s="4">
        <f t="shared" si="182"/>
        <v>0</v>
      </c>
      <c r="AK161" s="9">
        <f t="shared" si="145"/>
        <v>1277.1300000000001</v>
      </c>
      <c r="AL161" s="49">
        <f t="shared" si="131"/>
        <v>0</v>
      </c>
      <c r="AN161" s="4">
        <f t="shared" si="183"/>
        <v>0</v>
      </c>
      <c r="AO161" s="9">
        <f t="shared" si="133"/>
        <v>1277.1300000000001</v>
      </c>
      <c r="AQ161" s="4">
        <v>0</v>
      </c>
      <c r="AR161" s="9">
        <f t="shared" si="151"/>
        <v>1277.1300000000001</v>
      </c>
      <c r="AT161" s="4">
        <v>0</v>
      </c>
      <c r="AU161" s="9">
        <f t="shared" si="88"/>
        <v>1277.1300000000001</v>
      </c>
      <c r="AW161" s="4">
        <v>0</v>
      </c>
      <c r="AX161" s="9">
        <f t="shared" si="89"/>
        <v>1277.1300000000001</v>
      </c>
      <c r="AZ161" s="4">
        <v>0</v>
      </c>
      <c r="BA161" s="9">
        <f t="shared" si="152"/>
        <v>1277.1300000000001</v>
      </c>
      <c r="BC161" s="5">
        <f t="shared" si="104"/>
        <v>0</v>
      </c>
      <c r="BD161" s="9">
        <f t="shared" si="105"/>
        <v>1277.1300000000001</v>
      </c>
      <c r="BE161" s="9"/>
      <c r="BF161" s="123" t="s">
        <v>293</v>
      </c>
      <c r="BG161" s="124" t="s">
        <v>293</v>
      </c>
    </row>
    <row r="162" spans="1:59" x14ac:dyDescent="0.2">
      <c r="A162" s="54">
        <v>32993</v>
      </c>
      <c r="B162" s="1" t="s">
        <v>33</v>
      </c>
      <c r="C162" s="2">
        <v>10</v>
      </c>
      <c r="D162" s="4">
        <v>705.94</v>
      </c>
      <c r="E162" s="3">
        <v>511.78</v>
      </c>
      <c r="F162" s="3">
        <f t="shared" si="170"/>
        <v>70.594000000000008</v>
      </c>
      <c r="G162" s="3">
        <f t="shared" ref="G162:G198" si="184">E162+F162</f>
        <v>582.37400000000002</v>
      </c>
      <c r="H162" s="3">
        <f t="shared" si="171"/>
        <v>70.594000000000008</v>
      </c>
      <c r="I162" s="3">
        <f t="shared" ref="I162:I198" si="185">G162+H162</f>
        <v>652.96800000000007</v>
      </c>
      <c r="J162" s="3">
        <f t="shared" si="172"/>
        <v>52.97199999999998</v>
      </c>
      <c r="K162" s="3">
        <f t="shared" ref="K162:K198" si="186">I162+J162</f>
        <v>705.94</v>
      </c>
      <c r="L162" s="3">
        <f t="shared" si="173"/>
        <v>0</v>
      </c>
      <c r="M162" s="3">
        <f t="shared" ref="M162:M198" si="187">K162+L162</f>
        <v>705.94</v>
      </c>
      <c r="N162" s="3">
        <f t="shared" si="174"/>
        <v>0</v>
      </c>
      <c r="O162" s="3">
        <f t="shared" ref="O162:O198" si="188">M162+N162</f>
        <v>705.94</v>
      </c>
      <c r="P162" s="3">
        <f t="shared" si="175"/>
        <v>0</v>
      </c>
      <c r="Q162" s="3">
        <f t="shared" ref="Q162:Q198" si="189">O162+P162</f>
        <v>705.94</v>
      </c>
      <c r="R162" s="3">
        <f t="shared" si="176"/>
        <v>0</v>
      </c>
      <c r="S162" s="3">
        <f t="shared" ref="S162:S198" si="190">Q162+R162</f>
        <v>705.94</v>
      </c>
      <c r="T162" s="3">
        <f t="shared" si="177"/>
        <v>0</v>
      </c>
      <c r="U162" s="3">
        <f t="shared" ref="U162:U198" si="191">S162+T162</f>
        <v>705.94</v>
      </c>
      <c r="V162" s="3"/>
      <c r="W162" s="3">
        <f t="shared" si="178"/>
        <v>0</v>
      </c>
      <c r="X162" s="3">
        <f t="shared" ref="X162:X198" si="192">U162+W162</f>
        <v>705.94</v>
      </c>
      <c r="Y162" s="25"/>
      <c r="Z162" s="4">
        <f t="shared" si="179"/>
        <v>0</v>
      </c>
      <c r="AA162" s="4">
        <f t="shared" ref="AA162:AA198" si="193">X162+Z162</f>
        <v>705.94</v>
      </c>
      <c r="AC162" s="4">
        <f t="shared" si="180"/>
        <v>0</v>
      </c>
      <c r="AD162" s="9">
        <f t="shared" ref="AD162:AD198" si="194">AA162+AC162</f>
        <v>705.94</v>
      </c>
      <c r="AF162" s="4">
        <f t="shared" si="181"/>
        <v>0</v>
      </c>
      <c r="AG162" s="9">
        <f t="shared" ref="AG162:AG198" si="195">AD162+AF162</f>
        <v>705.94</v>
      </c>
      <c r="AH162" s="9"/>
      <c r="AJ162" s="4">
        <f t="shared" si="182"/>
        <v>0</v>
      </c>
      <c r="AK162" s="9">
        <f t="shared" si="145"/>
        <v>705.94</v>
      </c>
      <c r="AL162" s="49">
        <f t="shared" ref="AL162:AL198" si="196">+AK162-D162</f>
        <v>0</v>
      </c>
      <c r="AN162" s="4">
        <f t="shared" si="183"/>
        <v>0</v>
      </c>
      <c r="AO162" s="9">
        <f t="shared" si="133"/>
        <v>705.94</v>
      </c>
      <c r="AQ162" s="4">
        <v>0</v>
      </c>
      <c r="AR162" s="9">
        <f t="shared" si="151"/>
        <v>705.94</v>
      </c>
      <c r="AT162" s="4">
        <v>0</v>
      </c>
      <c r="AU162" s="9">
        <f t="shared" si="88"/>
        <v>705.94</v>
      </c>
      <c r="AW162" s="4">
        <v>0</v>
      </c>
      <c r="AX162" s="9">
        <f t="shared" si="89"/>
        <v>705.94</v>
      </c>
      <c r="AZ162" s="4">
        <v>0</v>
      </c>
      <c r="BA162" s="9">
        <f t="shared" si="152"/>
        <v>705.94</v>
      </c>
      <c r="BC162" s="5">
        <f t="shared" si="104"/>
        <v>0</v>
      </c>
      <c r="BD162" s="9">
        <f t="shared" si="105"/>
        <v>705.94</v>
      </c>
      <c r="BE162" s="9"/>
      <c r="BF162" s="123" t="s">
        <v>293</v>
      </c>
      <c r="BG162" s="124" t="s">
        <v>293</v>
      </c>
    </row>
    <row r="163" spans="1:59" s="108" customFormat="1" x14ac:dyDescent="0.2">
      <c r="A163" s="114" t="s">
        <v>273</v>
      </c>
      <c r="B163" s="110" t="s">
        <v>279</v>
      </c>
      <c r="C163" s="23"/>
      <c r="D163" s="12">
        <v>-706</v>
      </c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12"/>
      <c r="AA163" s="12"/>
      <c r="AC163" s="12"/>
      <c r="AD163" s="46"/>
      <c r="AF163" s="12"/>
      <c r="AG163" s="46"/>
      <c r="AH163" s="46"/>
      <c r="AJ163" s="12"/>
      <c r="AK163" s="46"/>
      <c r="AL163" s="63"/>
      <c r="AN163" s="12"/>
      <c r="AO163" s="46"/>
      <c r="AQ163" s="12"/>
      <c r="AR163" s="46"/>
      <c r="AT163" s="12"/>
      <c r="AU163" s="46"/>
      <c r="AW163" s="12"/>
      <c r="AX163" s="46"/>
      <c r="AZ163" s="12"/>
      <c r="BA163" s="46">
        <v>-706</v>
      </c>
      <c r="BC163" s="5">
        <f t="shared" si="104"/>
        <v>0</v>
      </c>
      <c r="BD163" s="9">
        <f t="shared" si="105"/>
        <v>-706</v>
      </c>
      <c r="BE163" s="9"/>
      <c r="BF163" s="123" t="s">
        <v>293</v>
      </c>
      <c r="BG163" s="124" t="s">
        <v>293</v>
      </c>
    </row>
    <row r="164" spans="1:59" s="108" customFormat="1" x14ac:dyDescent="0.2">
      <c r="A164" s="51">
        <v>33054</v>
      </c>
      <c r="B164" s="108" t="s">
        <v>39</v>
      </c>
      <c r="C164" s="23">
        <v>33.5</v>
      </c>
      <c r="D164" s="12">
        <v>243993.51</v>
      </c>
      <c r="E164" s="22">
        <v>55508.51</v>
      </c>
      <c r="F164" s="22">
        <f>IF(E164+($D164/$C164)&gt;$D164,($D164-E164),$D164/$C164)</f>
        <v>7283.3883582089557</v>
      </c>
      <c r="G164" s="22">
        <f t="shared" si="184"/>
        <v>62791.898358208957</v>
      </c>
      <c r="H164" s="22">
        <f>IF(G164+($D164/$C164)&gt;$D164,($D164-G164),$D164/$C164)</f>
        <v>7283.3883582089557</v>
      </c>
      <c r="I164" s="22">
        <f t="shared" si="185"/>
        <v>70075.286716417919</v>
      </c>
      <c r="J164" s="22">
        <f>IF(I164+($D164/$C164)&gt;$D164,($D164-I164),$D164/$C164)</f>
        <v>7283.3883582089557</v>
      </c>
      <c r="K164" s="22">
        <f t="shared" si="186"/>
        <v>77358.675074626881</v>
      </c>
      <c r="L164" s="22">
        <f>IF(K164+($D164/$C164)&gt;$D164,($D164-K164),$D164/$C164)</f>
        <v>7283.3883582089557</v>
      </c>
      <c r="M164" s="22">
        <f t="shared" si="187"/>
        <v>84642.063432835843</v>
      </c>
      <c r="N164" s="22">
        <f>IF(M164+($D164/$C164)&gt;$D164,($D164-M164),$D164/$C164)</f>
        <v>7283.3883582089557</v>
      </c>
      <c r="O164" s="22">
        <f t="shared" si="188"/>
        <v>91925.451791044805</v>
      </c>
      <c r="P164" s="22">
        <f>IF(O164+($D164/$C164)&gt;$D164,($D164-O164),$D164/$C164)</f>
        <v>7283.3883582089557</v>
      </c>
      <c r="Q164" s="22">
        <f t="shared" si="189"/>
        <v>99208.840149253767</v>
      </c>
      <c r="R164" s="22">
        <f>IF(Q164+($D164/$C164)&gt;$D164,($D164-Q164),$D164/$C164)</f>
        <v>7283.3883582089557</v>
      </c>
      <c r="S164" s="22">
        <f t="shared" si="190"/>
        <v>106492.22850746273</v>
      </c>
      <c r="T164" s="22">
        <f>IF(S164+($D164/$C164)&gt;$D164,($D164-S164),$D164/$C164)</f>
        <v>7283.3883582089557</v>
      </c>
      <c r="U164" s="22">
        <f t="shared" si="191"/>
        <v>113775.61686567169</v>
      </c>
      <c r="V164" s="22"/>
      <c r="W164" s="22">
        <f>IF(U164+($D164/$C164)&gt;$D164,($D164-U164),$D164/$C164)</f>
        <v>7283.3883582089557</v>
      </c>
      <c r="X164" s="22">
        <f t="shared" si="192"/>
        <v>121059.00522388065</v>
      </c>
      <c r="Y164" s="22"/>
      <c r="Z164" s="12">
        <f>IF(X164+($D164/$C164)&gt;$D164,($D164-X164),$D164/$C164)</f>
        <v>7283.3883582089557</v>
      </c>
      <c r="AA164" s="12">
        <f t="shared" si="193"/>
        <v>128342.39358208961</v>
      </c>
      <c r="AC164" s="12">
        <f>IF(AA164+($D164/$C164)&gt;$D164,($D164-AA164),$D164/$C164)</f>
        <v>7283.3883582089557</v>
      </c>
      <c r="AD164" s="46">
        <f t="shared" si="194"/>
        <v>135625.78194029856</v>
      </c>
      <c r="AF164" s="12">
        <f>IF(AD164+($D164/$C164)&gt;$D164,($D164-AD164),$D164/$C164)</f>
        <v>7283.3883582089557</v>
      </c>
      <c r="AG164" s="46">
        <f t="shared" si="195"/>
        <v>142909.17029850752</v>
      </c>
      <c r="AH164" s="46"/>
      <c r="AJ164" s="12">
        <f>IF(AG164+($D164/$C164)&gt;$D164,($D164-AG164),$D164/$C164)</f>
        <v>7283.3883582089557</v>
      </c>
      <c r="AK164" s="46">
        <f t="shared" si="145"/>
        <v>150192.55865671649</v>
      </c>
      <c r="AL164" s="63">
        <f t="shared" si="196"/>
        <v>-93800.951343283523</v>
      </c>
      <c r="AN164" s="12">
        <f>IF(AK164+($D164/$C164)&gt;$D164,($D164-AK164),$D164/$C164)</f>
        <v>7283.3883582089557</v>
      </c>
      <c r="AO164" s="46">
        <f t="shared" si="133"/>
        <v>157475.94701492545</v>
      </c>
      <c r="AQ164" s="12">
        <f>IF(AN164+($D164/$C164)&gt;$D164,($D164-AN164),$D164/$C164)</f>
        <v>7283.3883582089557</v>
      </c>
      <c r="AR164" s="46">
        <f t="shared" si="151"/>
        <v>164759.33537313441</v>
      </c>
      <c r="AT164" s="12">
        <f>IF(AQ164+($D164/$C164)&gt;$D164,($D164-AQ164),$D164/$C164)</f>
        <v>7283.3883582089557</v>
      </c>
      <c r="AU164" s="46">
        <f t="shared" si="88"/>
        <v>172042.72373134337</v>
      </c>
      <c r="AW164" s="12">
        <f>IF(AT164+($D164/$C164)&gt;$D164,($D164-AT164),$D164/$C164)</f>
        <v>7283.3883582089557</v>
      </c>
      <c r="AX164" s="46">
        <f t="shared" si="89"/>
        <v>179326.11208955233</v>
      </c>
      <c r="AZ164" s="12">
        <f>IF(AW164+($D164/$C164)&gt;$D164,($D164-AW164),$D164/$C164)</f>
        <v>7283.3883582089557</v>
      </c>
      <c r="BA164" s="46">
        <f t="shared" si="152"/>
        <v>186609.5004477613</v>
      </c>
      <c r="BC164" s="5">
        <f t="shared" si="104"/>
        <v>7283.3883582089557</v>
      </c>
      <c r="BD164" s="9">
        <f t="shared" si="105"/>
        <v>193892.88880597026</v>
      </c>
      <c r="BE164" s="9"/>
      <c r="BF164" s="128">
        <v>40</v>
      </c>
      <c r="BG164" s="126">
        <f>D164/BF164</f>
        <v>6099.8377500000006</v>
      </c>
    </row>
    <row r="165" spans="1:59" s="108" customFormat="1" x14ac:dyDescent="0.2">
      <c r="A165" s="51">
        <v>33054</v>
      </c>
      <c r="B165" s="108" t="s">
        <v>40</v>
      </c>
      <c r="C165" s="23">
        <v>5</v>
      </c>
      <c r="D165" s="12">
        <v>979.7</v>
      </c>
      <c r="E165" s="22">
        <v>318.43</v>
      </c>
      <c r="F165" s="22">
        <f>IF(E165+($D165/$C165)&gt;$D165,($D165-E165),$D165/$C165)</f>
        <v>195.94</v>
      </c>
      <c r="G165" s="22">
        <f t="shared" si="184"/>
        <v>514.37</v>
      </c>
      <c r="H165" s="22">
        <f>IF(G165+($D165/$C165)&gt;$D165,($D165-G165),$D165/$C165)</f>
        <v>195.94</v>
      </c>
      <c r="I165" s="22">
        <f t="shared" si="185"/>
        <v>710.31</v>
      </c>
      <c r="J165" s="22">
        <f>IF(I165+($D165/$C165)&gt;$D165,($D165-I165),$D165/$C165)</f>
        <v>195.94</v>
      </c>
      <c r="K165" s="22">
        <f t="shared" si="186"/>
        <v>906.25</v>
      </c>
      <c r="L165" s="22">
        <f>IF(K165+($D165/$C165)&gt;$D165,($D165-K165),$D165/$C165)</f>
        <v>73.450000000000045</v>
      </c>
      <c r="M165" s="22">
        <f t="shared" si="187"/>
        <v>979.7</v>
      </c>
      <c r="N165" s="22">
        <f>IF(M165+($D165/$C165)&gt;$D165,($D165-M165),$D165/$C165)</f>
        <v>0</v>
      </c>
      <c r="O165" s="22">
        <f t="shared" si="188"/>
        <v>979.7</v>
      </c>
      <c r="P165" s="22">
        <f>IF(O165+($D165/$C165)&gt;$D165,($D165-O165),$D165/$C165)</f>
        <v>0</v>
      </c>
      <c r="Q165" s="22">
        <f t="shared" si="189"/>
        <v>979.7</v>
      </c>
      <c r="R165" s="22">
        <f>IF(Q165+($D165/$C165)&gt;$D165,($D165-Q165),$D165/$C165)</f>
        <v>0</v>
      </c>
      <c r="S165" s="22">
        <f t="shared" si="190"/>
        <v>979.7</v>
      </c>
      <c r="T165" s="22">
        <f>IF(S165+($D165/$C165)&gt;$D165,($D165-S165),$D165/$C165)</f>
        <v>0</v>
      </c>
      <c r="U165" s="22">
        <f t="shared" si="191"/>
        <v>979.7</v>
      </c>
      <c r="V165" s="22"/>
      <c r="W165" s="22">
        <f>IF(U165+($D165/$C165)&gt;$D165,($D165-U165),$D165/$C165)</f>
        <v>0</v>
      </c>
      <c r="X165" s="22">
        <f t="shared" si="192"/>
        <v>979.7</v>
      </c>
      <c r="Y165" s="22"/>
      <c r="Z165" s="12">
        <f>IF(X165+($D165/$C165)&gt;$D165,($D165-X165),$D165/$C165)</f>
        <v>0</v>
      </c>
      <c r="AA165" s="12">
        <f t="shared" si="193"/>
        <v>979.7</v>
      </c>
      <c r="AC165" s="12">
        <f>IF(AA165+($D165/$C165)&gt;$D165,($D165-AA165),$D165/$C165)</f>
        <v>0</v>
      </c>
      <c r="AD165" s="46">
        <f t="shared" si="194"/>
        <v>979.7</v>
      </c>
      <c r="AF165" s="12">
        <f>IF(AD165+($D165/$C165)&gt;$D165,($D165-AD165),$D165/$C165)</f>
        <v>0</v>
      </c>
      <c r="AG165" s="46">
        <f t="shared" si="195"/>
        <v>979.7</v>
      </c>
      <c r="AH165" s="46"/>
      <c r="AJ165" s="12">
        <f>IF(AG165+($D165/$C165)&gt;$D165,($D165-AG165),$D165/$C165)</f>
        <v>0</v>
      </c>
      <c r="AK165" s="46">
        <f t="shared" si="145"/>
        <v>979.7</v>
      </c>
      <c r="AL165" s="63">
        <f t="shared" si="196"/>
        <v>0</v>
      </c>
      <c r="AN165" s="12">
        <f>IF(AK165+($D165/$C165)&gt;$D165,($D165-AK165),$D165/$C165)</f>
        <v>0</v>
      </c>
      <c r="AO165" s="46">
        <f t="shared" si="133"/>
        <v>979.7</v>
      </c>
      <c r="AQ165" s="12">
        <v>0</v>
      </c>
      <c r="AR165" s="46">
        <f t="shared" si="151"/>
        <v>979.7</v>
      </c>
      <c r="AT165" s="12">
        <v>0</v>
      </c>
      <c r="AU165" s="46">
        <f t="shared" si="88"/>
        <v>979.7</v>
      </c>
      <c r="AW165" s="12">
        <v>0</v>
      </c>
      <c r="AX165" s="46">
        <f t="shared" si="89"/>
        <v>979.7</v>
      </c>
      <c r="AZ165" s="12">
        <v>0</v>
      </c>
      <c r="BA165" s="46">
        <f t="shared" si="152"/>
        <v>979.7</v>
      </c>
      <c r="BC165" s="5">
        <f t="shared" si="104"/>
        <v>0</v>
      </c>
      <c r="BD165" s="9">
        <f t="shared" si="105"/>
        <v>979.7</v>
      </c>
      <c r="BE165" s="9"/>
      <c r="BF165" s="128" t="s">
        <v>293</v>
      </c>
      <c r="BG165" s="126" t="s">
        <v>293</v>
      </c>
    </row>
    <row r="166" spans="1:59" s="108" customFormat="1" x14ac:dyDescent="0.2">
      <c r="A166" s="114" t="s">
        <v>273</v>
      </c>
      <c r="B166" s="110" t="s">
        <v>280</v>
      </c>
      <c r="C166" s="23"/>
      <c r="D166" s="12">
        <v>-980</v>
      </c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12"/>
      <c r="AA166" s="12"/>
      <c r="AC166" s="12"/>
      <c r="AD166" s="46"/>
      <c r="AF166" s="12"/>
      <c r="AG166" s="46"/>
      <c r="AH166" s="46"/>
      <c r="AJ166" s="12"/>
      <c r="AK166" s="46"/>
      <c r="AL166" s="63"/>
      <c r="AN166" s="12"/>
      <c r="AO166" s="46"/>
      <c r="AQ166" s="12"/>
      <c r="AR166" s="46"/>
      <c r="AT166" s="12"/>
      <c r="AU166" s="46"/>
      <c r="AW166" s="12"/>
      <c r="AX166" s="46"/>
      <c r="AZ166" s="12"/>
      <c r="BA166" s="46">
        <v>-980</v>
      </c>
      <c r="BC166" s="5">
        <f t="shared" si="104"/>
        <v>0</v>
      </c>
      <c r="BD166" s="9">
        <f t="shared" si="105"/>
        <v>-980</v>
      </c>
      <c r="BE166" s="9"/>
      <c r="BF166" s="128" t="s">
        <v>293</v>
      </c>
      <c r="BG166" s="126" t="s">
        <v>293</v>
      </c>
    </row>
    <row r="167" spans="1:59" s="108" customFormat="1" x14ac:dyDescent="0.2">
      <c r="A167" s="51">
        <v>33054</v>
      </c>
      <c r="B167" s="108" t="s">
        <v>41</v>
      </c>
      <c r="C167" s="23">
        <v>33.5</v>
      </c>
      <c r="D167" s="12">
        <v>961.08</v>
      </c>
      <c r="E167" s="22">
        <v>1770.78</v>
      </c>
      <c r="F167" s="22">
        <f t="shared" ref="F167:F179" si="197">IF(E167+($D167/$C167)&gt;$D167,($D167-E167),$D167/$C167)</f>
        <v>-809.69999999999993</v>
      </c>
      <c r="G167" s="22">
        <f t="shared" si="184"/>
        <v>961.08</v>
      </c>
      <c r="H167" s="22">
        <f>IF(G167+($D167/$C167)&gt;$D167,($D167-G167),$D167/$C167)</f>
        <v>0</v>
      </c>
      <c r="I167" s="22">
        <f t="shared" si="185"/>
        <v>961.08</v>
      </c>
      <c r="J167" s="22">
        <f>IF(I167+($D167/$C167)&gt;$D167,($D167-I167),$D167/$C167)</f>
        <v>0</v>
      </c>
      <c r="K167" s="22">
        <f t="shared" si="186"/>
        <v>961.08</v>
      </c>
      <c r="L167" s="22">
        <f>IF(K167+($D167/$C167)&gt;$D167,($D167-K167),$D167/$C167)</f>
        <v>0</v>
      </c>
      <c r="M167" s="22">
        <f t="shared" si="187"/>
        <v>961.08</v>
      </c>
      <c r="N167" s="22">
        <f>IF(M167+($D167/$C167)&gt;$D167,($D167-M167),$D167/$C167)</f>
        <v>0</v>
      </c>
      <c r="O167" s="22">
        <f t="shared" si="188"/>
        <v>961.08</v>
      </c>
      <c r="P167" s="22">
        <f>IF(O167+($D167/$C167)&gt;$D167,($D167-O167),$D167/$C167)</f>
        <v>0</v>
      </c>
      <c r="Q167" s="22">
        <f t="shared" si="189"/>
        <v>961.08</v>
      </c>
      <c r="R167" s="22">
        <f>IF(Q167+($D167/$C167)&gt;$D167,($D167-Q167),$D167/$C167)</f>
        <v>0</v>
      </c>
      <c r="S167" s="22">
        <f t="shared" si="190"/>
        <v>961.08</v>
      </c>
      <c r="T167" s="22">
        <f>IF(S167+($D167/$C167)&gt;$D167,($D167-S167),$D167/$C167)</f>
        <v>0</v>
      </c>
      <c r="U167" s="22">
        <f t="shared" si="191"/>
        <v>961.08</v>
      </c>
      <c r="V167" s="22"/>
      <c r="W167" s="22">
        <f>IF(U167+($D167/$C167)&gt;$D167,($D167-U167),$D167/$C167)</f>
        <v>0</v>
      </c>
      <c r="X167" s="22">
        <f t="shared" si="192"/>
        <v>961.08</v>
      </c>
      <c r="Y167" s="22"/>
      <c r="Z167" s="12">
        <f>IF(X167+($D167/$C167)&gt;$D167,($D167-X167),$D167/$C167)</f>
        <v>0</v>
      </c>
      <c r="AA167" s="12">
        <f t="shared" si="193"/>
        <v>961.08</v>
      </c>
      <c r="AC167" s="12">
        <f>IF(AA167+($D167/$C167)&gt;$D167,($D167-AA167),$D167/$C167)</f>
        <v>0</v>
      </c>
      <c r="AD167" s="46">
        <f t="shared" si="194"/>
        <v>961.08</v>
      </c>
      <c r="AF167" s="12">
        <f t="shared" ref="AF167:AF179" si="198">IF(AD167+($D167/$C167)&gt;$D167,($D167-AD167),$D167/$C167)</f>
        <v>0</v>
      </c>
      <c r="AG167" s="46">
        <f t="shared" si="195"/>
        <v>961.08</v>
      </c>
      <c r="AH167" s="46"/>
      <c r="AJ167" s="12">
        <f>IF(AG167+($D167/$C167)&gt;$D167,($D167-AG167),$D167/$C167)</f>
        <v>0</v>
      </c>
      <c r="AK167" s="46">
        <f t="shared" si="145"/>
        <v>961.08</v>
      </c>
      <c r="AL167" s="63">
        <f t="shared" si="196"/>
        <v>0</v>
      </c>
      <c r="AN167" s="12">
        <f>IF(AK167+($D167/$C167)&gt;$D167,($D167-AK167),$D167/$C167)</f>
        <v>0</v>
      </c>
      <c r="AO167" s="46">
        <f t="shared" si="133"/>
        <v>961.08</v>
      </c>
      <c r="AQ167" s="12">
        <v>0</v>
      </c>
      <c r="AR167" s="46">
        <f t="shared" si="151"/>
        <v>961.08</v>
      </c>
      <c r="AT167" s="12">
        <v>0</v>
      </c>
      <c r="AU167" s="46">
        <f t="shared" si="88"/>
        <v>961.08</v>
      </c>
      <c r="AW167" s="12">
        <v>0</v>
      </c>
      <c r="AX167" s="46">
        <f t="shared" si="89"/>
        <v>961.08</v>
      </c>
      <c r="AZ167" s="12">
        <v>0</v>
      </c>
      <c r="BA167" s="46">
        <f t="shared" si="152"/>
        <v>961.08</v>
      </c>
      <c r="BC167" s="5">
        <f t="shared" si="104"/>
        <v>0</v>
      </c>
      <c r="BD167" s="9">
        <f t="shared" si="105"/>
        <v>961.08</v>
      </c>
      <c r="BE167" s="9"/>
      <c r="BF167" s="128" t="s">
        <v>293</v>
      </c>
      <c r="BG167" s="126" t="s">
        <v>293</v>
      </c>
    </row>
    <row r="168" spans="1:59" x14ac:dyDescent="0.2">
      <c r="A168" s="51">
        <v>33054</v>
      </c>
      <c r="B168" s="11" t="s">
        <v>42</v>
      </c>
      <c r="C168" s="23">
        <v>33.5</v>
      </c>
      <c r="D168" s="12">
        <v>453</v>
      </c>
      <c r="E168" s="22">
        <v>834.63</v>
      </c>
      <c r="F168" s="22">
        <f t="shared" si="197"/>
        <v>-381.63</v>
      </c>
      <c r="G168" s="22">
        <f t="shared" si="184"/>
        <v>453</v>
      </c>
      <c r="H168" s="22">
        <f>IF(G168+($D168/$C168)&gt;$D168,($D168-G168),$D168/$C168)</f>
        <v>0</v>
      </c>
      <c r="I168" s="22">
        <f t="shared" si="185"/>
        <v>453</v>
      </c>
      <c r="J168" s="22">
        <f>IF(I168+($D168/$C168)&gt;$D168,($D168-I168),$D168/$C168)</f>
        <v>0</v>
      </c>
      <c r="K168" s="22">
        <f t="shared" si="186"/>
        <v>453</v>
      </c>
      <c r="L168" s="22">
        <f>IF(K168+($D168/$C168)&gt;$D168,($D168-K168),$D168/$C168)</f>
        <v>0</v>
      </c>
      <c r="M168" s="22">
        <f t="shared" si="187"/>
        <v>453</v>
      </c>
      <c r="N168" s="22">
        <f>IF(M168+($D168/$C168)&gt;$D168,($D168-M168),$D168/$C168)</f>
        <v>0</v>
      </c>
      <c r="O168" s="22">
        <f t="shared" si="188"/>
        <v>453</v>
      </c>
      <c r="P168" s="22">
        <f>IF(O168+($D168/$C168)&gt;$D168,($D168-O168),$D168/$C168)</f>
        <v>0</v>
      </c>
      <c r="Q168" s="22">
        <f t="shared" si="189"/>
        <v>453</v>
      </c>
      <c r="R168" s="22">
        <f>IF(Q168+($D168/$C168)&gt;$D168,($D168-Q168),$D168/$C168)</f>
        <v>0</v>
      </c>
      <c r="S168" s="22">
        <f t="shared" si="190"/>
        <v>453</v>
      </c>
      <c r="T168" s="22">
        <f>IF(S168+($D168/$C168)&gt;$D168,($D168-S168),$D168/$C168)</f>
        <v>0</v>
      </c>
      <c r="U168" s="22">
        <f t="shared" si="191"/>
        <v>453</v>
      </c>
      <c r="V168" s="22"/>
      <c r="W168" s="22">
        <f>IF(U168+($D168/$C168)&gt;$D168,($D168-U168),$D168/$C168)</f>
        <v>0</v>
      </c>
      <c r="X168" s="22">
        <f t="shared" si="192"/>
        <v>453</v>
      </c>
      <c r="Y168" s="25"/>
      <c r="Z168" s="4">
        <f>IF(X168+($D168/$C168)&gt;$D168,($D168-X168),$D168/$C168)</f>
        <v>0</v>
      </c>
      <c r="AA168" s="4">
        <f t="shared" si="193"/>
        <v>453</v>
      </c>
      <c r="AC168" s="4">
        <f>IF(AA168+($D168/$C168)&gt;$D168,($D168-AA168),$D168/$C168)</f>
        <v>0</v>
      </c>
      <c r="AD168" s="9">
        <f t="shared" si="194"/>
        <v>453</v>
      </c>
      <c r="AF168" s="4">
        <f t="shared" si="198"/>
        <v>0</v>
      </c>
      <c r="AG168" s="9">
        <f t="shared" si="195"/>
        <v>453</v>
      </c>
      <c r="AH168" s="9"/>
      <c r="AJ168" s="4">
        <f>IF(AG168+($D168/$C168)&gt;$D168,($D168-AG168),$D168/$C168)</f>
        <v>0</v>
      </c>
      <c r="AK168" s="9">
        <f t="shared" si="145"/>
        <v>453</v>
      </c>
      <c r="AL168" s="49">
        <f t="shared" si="196"/>
        <v>0</v>
      </c>
      <c r="AN168" s="4">
        <f>IF(AK168+($D168/$C168)&gt;$D168,($D168-AK168),$D168/$C168)</f>
        <v>0</v>
      </c>
      <c r="AO168" s="9">
        <f t="shared" si="133"/>
        <v>453</v>
      </c>
      <c r="AQ168" s="4">
        <v>0</v>
      </c>
      <c r="AR168" s="9">
        <f t="shared" si="151"/>
        <v>453</v>
      </c>
      <c r="AT168" s="4">
        <v>0</v>
      </c>
      <c r="AU168" s="9">
        <f t="shared" si="88"/>
        <v>453</v>
      </c>
      <c r="AW168" s="4">
        <v>0</v>
      </c>
      <c r="AX168" s="9">
        <f t="shared" si="89"/>
        <v>453</v>
      </c>
      <c r="AZ168" s="4">
        <v>0</v>
      </c>
      <c r="BA168" s="9">
        <f t="shared" si="152"/>
        <v>453</v>
      </c>
      <c r="BC168" s="5">
        <f t="shared" si="104"/>
        <v>0</v>
      </c>
      <c r="BD168" s="9">
        <f t="shared" si="105"/>
        <v>453</v>
      </c>
      <c r="BE168" s="9"/>
      <c r="BF168" s="128" t="s">
        <v>293</v>
      </c>
      <c r="BG168" s="126" t="s">
        <v>293</v>
      </c>
    </row>
    <row r="169" spans="1:59" x14ac:dyDescent="0.2">
      <c r="A169" s="51">
        <v>33054</v>
      </c>
      <c r="B169" s="11" t="s">
        <v>43</v>
      </c>
      <c r="C169" s="23">
        <v>30</v>
      </c>
      <c r="D169" s="12">
        <v>-888.29</v>
      </c>
      <c r="E169" s="22">
        <v>-202.09</v>
      </c>
      <c r="F169" s="22">
        <f t="shared" si="197"/>
        <v>-686.19999999999993</v>
      </c>
      <c r="G169" s="22">
        <f t="shared" si="184"/>
        <v>-888.29</v>
      </c>
      <c r="H169" s="22">
        <v>0</v>
      </c>
      <c r="I169" s="22">
        <f t="shared" si="185"/>
        <v>-888.29</v>
      </c>
      <c r="J169" s="22">
        <v>0</v>
      </c>
      <c r="K169" s="22">
        <f t="shared" si="186"/>
        <v>-888.29</v>
      </c>
      <c r="L169" s="22">
        <v>0</v>
      </c>
      <c r="M169" s="22">
        <f t="shared" si="187"/>
        <v>-888.29</v>
      </c>
      <c r="N169" s="22">
        <v>0</v>
      </c>
      <c r="O169" s="22">
        <f t="shared" si="188"/>
        <v>-888.29</v>
      </c>
      <c r="P169" s="22">
        <v>0</v>
      </c>
      <c r="Q169" s="22">
        <f t="shared" si="189"/>
        <v>-888.29</v>
      </c>
      <c r="R169" s="22">
        <v>0</v>
      </c>
      <c r="S169" s="22">
        <f t="shared" si="190"/>
        <v>-888.29</v>
      </c>
      <c r="T169" s="22"/>
      <c r="U169" s="22">
        <f t="shared" si="191"/>
        <v>-888.29</v>
      </c>
      <c r="V169" s="22"/>
      <c r="W169" s="22"/>
      <c r="X169" s="22">
        <f t="shared" si="192"/>
        <v>-888.29</v>
      </c>
      <c r="Y169" s="25"/>
      <c r="Z169" s="4"/>
      <c r="AA169" s="4">
        <f t="shared" si="193"/>
        <v>-888.29</v>
      </c>
      <c r="AC169" s="4"/>
      <c r="AD169" s="9">
        <f t="shared" si="194"/>
        <v>-888.29</v>
      </c>
      <c r="AF169" s="4">
        <f t="shared" si="198"/>
        <v>-29.609666666666666</v>
      </c>
      <c r="AG169" s="9">
        <f t="shared" si="195"/>
        <v>-917.89966666666658</v>
      </c>
      <c r="AH169" s="9"/>
      <c r="AJ169" s="4">
        <v>0</v>
      </c>
      <c r="AK169" s="9">
        <f t="shared" si="145"/>
        <v>-917.89966666666658</v>
      </c>
      <c r="AL169" s="49">
        <f t="shared" si="196"/>
        <v>-29.609666666666612</v>
      </c>
      <c r="AN169" s="4">
        <v>0</v>
      </c>
      <c r="AO169" s="9">
        <f t="shared" si="133"/>
        <v>-917.89966666666658</v>
      </c>
      <c r="AQ169" s="4">
        <v>0</v>
      </c>
      <c r="AR169" s="9">
        <f t="shared" si="151"/>
        <v>-917.89966666666658</v>
      </c>
      <c r="AT169" s="4">
        <v>0</v>
      </c>
      <c r="AU169" s="9">
        <f t="shared" si="88"/>
        <v>-917.89966666666658</v>
      </c>
      <c r="AW169" s="4">
        <v>0</v>
      </c>
      <c r="AX169" s="9">
        <f t="shared" si="89"/>
        <v>-917.89966666666658</v>
      </c>
      <c r="AZ169" s="4">
        <v>0</v>
      </c>
      <c r="BA169" s="9">
        <f t="shared" si="152"/>
        <v>-917.89966666666658</v>
      </c>
      <c r="BC169" s="5">
        <f t="shared" si="104"/>
        <v>0</v>
      </c>
      <c r="BD169" s="9">
        <f t="shared" si="105"/>
        <v>-917.89966666666658</v>
      </c>
      <c r="BE169" s="9"/>
      <c r="BF169" s="128" t="s">
        <v>293</v>
      </c>
      <c r="BG169" s="126" t="s">
        <v>293</v>
      </c>
    </row>
    <row r="170" spans="1:59" x14ac:dyDescent="0.2">
      <c r="A170" s="54">
        <v>33419</v>
      </c>
      <c r="B170" s="1" t="s">
        <v>22</v>
      </c>
      <c r="C170" s="2">
        <v>12.5</v>
      </c>
      <c r="D170" s="4">
        <v>645</v>
      </c>
      <c r="E170" s="3">
        <v>524.09</v>
      </c>
      <c r="F170" s="3">
        <f t="shared" si="197"/>
        <v>51.6</v>
      </c>
      <c r="G170" s="3">
        <f t="shared" si="184"/>
        <v>575.69000000000005</v>
      </c>
      <c r="H170" s="3">
        <f t="shared" ref="H170:H179" si="199">IF(G170+($D170/$C170)&gt;$D170,($D170-G170),$D170/$C170)</f>
        <v>51.6</v>
      </c>
      <c r="I170" s="3">
        <f t="shared" si="185"/>
        <v>627.29000000000008</v>
      </c>
      <c r="J170" s="3">
        <f t="shared" ref="J170:J179" si="200">IF(I170+($D170/$C170)&gt;$D170,($D170-I170),$D170/$C170)</f>
        <v>17.709999999999923</v>
      </c>
      <c r="K170" s="3">
        <f t="shared" si="186"/>
        <v>645</v>
      </c>
      <c r="L170" s="3">
        <f t="shared" ref="L170:L179" si="201">IF(K170+($D170/$C170)&gt;$D170,($D170-K170),$D170/$C170)</f>
        <v>0</v>
      </c>
      <c r="M170" s="3">
        <f t="shared" si="187"/>
        <v>645</v>
      </c>
      <c r="N170" s="3">
        <f t="shared" ref="N170:N179" si="202">IF(M170+($D170/$C170)&gt;$D170,($D170-M170),$D170/$C170)</f>
        <v>0</v>
      </c>
      <c r="O170" s="3">
        <f t="shared" si="188"/>
        <v>645</v>
      </c>
      <c r="P170" s="3">
        <f t="shared" ref="P170:P179" si="203">IF(O170+($D170/$C170)&gt;$D170,($D170-O170),$D170/$C170)</f>
        <v>0</v>
      </c>
      <c r="Q170" s="3">
        <f t="shared" si="189"/>
        <v>645</v>
      </c>
      <c r="R170" s="3">
        <f t="shared" ref="R170:R179" si="204">IF(Q170+($D170/$C170)&gt;$D170,($D170-Q170),$D170/$C170)</f>
        <v>0</v>
      </c>
      <c r="S170" s="3">
        <f t="shared" si="190"/>
        <v>645</v>
      </c>
      <c r="T170" s="3">
        <f t="shared" ref="T170:T179" si="205">IF(S170+($D170/$C170)&gt;$D170,($D170-S170),$D170/$C170)</f>
        <v>0</v>
      </c>
      <c r="U170" s="3">
        <f t="shared" si="191"/>
        <v>645</v>
      </c>
      <c r="V170" s="3"/>
      <c r="W170" s="3">
        <f t="shared" ref="W170:W179" si="206">IF(U170+($D170/$C170)&gt;$D170,($D170-U170),$D170/$C170)</f>
        <v>0</v>
      </c>
      <c r="X170" s="3">
        <f t="shared" si="192"/>
        <v>645</v>
      </c>
      <c r="Y170" s="25"/>
      <c r="Z170" s="4">
        <f t="shared" ref="Z170:Z179" si="207">IF(X170+($D170/$C170)&gt;$D170,($D170-X170),$D170/$C170)</f>
        <v>0</v>
      </c>
      <c r="AA170" s="4">
        <f t="shared" si="193"/>
        <v>645</v>
      </c>
      <c r="AC170" s="4">
        <f t="shared" ref="AC170:AC179" si="208">IF(AA170+($D170/$C170)&gt;$D170,($D170-AA170),$D170/$C170)</f>
        <v>0</v>
      </c>
      <c r="AD170" s="9">
        <f t="shared" si="194"/>
        <v>645</v>
      </c>
      <c r="AF170" s="4">
        <f t="shared" si="198"/>
        <v>0</v>
      </c>
      <c r="AG170" s="9">
        <f t="shared" si="195"/>
        <v>645</v>
      </c>
      <c r="AH170" s="9"/>
      <c r="AJ170" s="4">
        <f t="shared" ref="AJ170:AJ179" si="209">IF(AG170+($D170/$C170)&gt;$D170,($D170-AG170),$D170/$C170)</f>
        <v>0</v>
      </c>
      <c r="AK170" s="9">
        <f t="shared" si="145"/>
        <v>645</v>
      </c>
      <c r="AL170" s="49">
        <f t="shared" si="196"/>
        <v>0</v>
      </c>
      <c r="AN170" s="4">
        <f t="shared" ref="AN170:AN179" si="210">IF(AK170+($D170/$C170)&gt;$D170,($D170-AK170),$D170/$C170)</f>
        <v>0</v>
      </c>
      <c r="AO170" s="9">
        <f t="shared" si="133"/>
        <v>645</v>
      </c>
      <c r="AQ170" s="4">
        <v>0</v>
      </c>
      <c r="AR170" s="9">
        <f t="shared" si="151"/>
        <v>645</v>
      </c>
      <c r="AT170" s="4">
        <v>0</v>
      </c>
      <c r="AU170" s="9">
        <f t="shared" si="88"/>
        <v>645</v>
      </c>
      <c r="AW170" s="4">
        <v>0</v>
      </c>
      <c r="AX170" s="9">
        <f t="shared" si="89"/>
        <v>645</v>
      </c>
      <c r="AZ170" s="4">
        <v>0</v>
      </c>
      <c r="BA170" s="9">
        <f t="shared" si="152"/>
        <v>645</v>
      </c>
      <c r="BC170" s="5">
        <f t="shared" si="104"/>
        <v>0</v>
      </c>
      <c r="BD170" s="9">
        <f t="shared" si="105"/>
        <v>645</v>
      </c>
      <c r="BE170" s="9"/>
      <c r="BF170" s="128" t="s">
        <v>293</v>
      </c>
      <c r="BG170" s="126" t="s">
        <v>293</v>
      </c>
    </row>
    <row r="171" spans="1:59" x14ac:dyDescent="0.2">
      <c r="A171" s="51">
        <v>33419</v>
      </c>
      <c r="B171" s="108" t="s">
        <v>44</v>
      </c>
      <c r="C171" s="23">
        <v>33.5</v>
      </c>
      <c r="D171" s="12">
        <v>3938731.08</v>
      </c>
      <c r="E171" s="22">
        <v>758032.5</v>
      </c>
      <c r="F171" s="22">
        <f t="shared" si="197"/>
        <v>117574.06208955224</v>
      </c>
      <c r="G171" s="22">
        <f t="shared" si="184"/>
        <v>875606.56208955229</v>
      </c>
      <c r="H171" s="22">
        <f t="shared" si="199"/>
        <v>117574.06208955224</v>
      </c>
      <c r="I171" s="22">
        <f t="shared" si="185"/>
        <v>993180.62417910458</v>
      </c>
      <c r="J171" s="22">
        <f t="shared" si="200"/>
        <v>117574.06208955224</v>
      </c>
      <c r="K171" s="22">
        <f t="shared" si="186"/>
        <v>1110754.6862686567</v>
      </c>
      <c r="L171" s="22">
        <f t="shared" si="201"/>
        <v>117574.06208955224</v>
      </c>
      <c r="M171" s="22">
        <f t="shared" si="187"/>
        <v>1228328.7483582089</v>
      </c>
      <c r="N171" s="22">
        <f t="shared" si="202"/>
        <v>117574.06208955224</v>
      </c>
      <c r="O171" s="22">
        <f t="shared" si="188"/>
        <v>1345902.8104477611</v>
      </c>
      <c r="P171" s="22">
        <f t="shared" si="203"/>
        <v>117574.06208955224</v>
      </c>
      <c r="Q171" s="22">
        <f t="shared" si="189"/>
        <v>1463476.8725373133</v>
      </c>
      <c r="R171" s="22">
        <f t="shared" si="204"/>
        <v>117574.06208955224</v>
      </c>
      <c r="S171" s="22">
        <f t="shared" si="190"/>
        <v>1581050.9346268654</v>
      </c>
      <c r="T171" s="22">
        <f t="shared" si="205"/>
        <v>117574.06208955224</v>
      </c>
      <c r="U171" s="22">
        <f t="shared" si="191"/>
        <v>1698624.9967164176</v>
      </c>
      <c r="V171" s="22"/>
      <c r="W171" s="22">
        <f t="shared" si="206"/>
        <v>117574.06208955224</v>
      </c>
      <c r="X171" s="22">
        <f t="shared" si="192"/>
        <v>1816199.0588059698</v>
      </c>
      <c r="Y171" s="25"/>
      <c r="Z171" s="4">
        <f t="shared" si="207"/>
        <v>117574.06208955224</v>
      </c>
      <c r="AA171" s="4">
        <f t="shared" si="193"/>
        <v>1933773.1208955219</v>
      </c>
      <c r="AC171" s="4">
        <f t="shared" si="208"/>
        <v>117574.06208955224</v>
      </c>
      <c r="AD171" s="9">
        <f t="shared" si="194"/>
        <v>2051347.1829850741</v>
      </c>
      <c r="AF171" s="4">
        <f t="shared" si="198"/>
        <v>117574.06208955224</v>
      </c>
      <c r="AG171" s="9">
        <f t="shared" si="195"/>
        <v>2168921.2450746265</v>
      </c>
      <c r="AH171" s="9"/>
      <c r="AJ171" s="4">
        <f t="shared" si="209"/>
        <v>117574.06208955224</v>
      </c>
      <c r="AK171" s="9">
        <f t="shared" si="145"/>
        <v>2286495.3071641787</v>
      </c>
      <c r="AL171" s="49">
        <f t="shared" si="196"/>
        <v>-1652235.7728358214</v>
      </c>
      <c r="AN171" s="4">
        <f t="shared" si="210"/>
        <v>117574.06208955224</v>
      </c>
      <c r="AO171" s="9">
        <f t="shared" si="133"/>
        <v>2404069.3692537309</v>
      </c>
      <c r="AQ171" s="4">
        <f>IF(AN171+($D171/$C171)&gt;$D171,($D171-AN171),$D171/$C171)</f>
        <v>117574.06208955224</v>
      </c>
      <c r="AR171" s="9">
        <f t="shared" si="151"/>
        <v>2521643.431343283</v>
      </c>
      <c r="AT171" s="4">
        <f>IF(AQ171+($D171/$C171)&gt;$D171,($D171-AQ171),$D171/$C171)</f>
        <v>117574.06208955224</v>
      </c>
      <c r="AU171" s="9">
        <f t="shared" si="88"/>
        <v>2639217.4934328352</v>
      </c>
      <c r="AW171" s="4">
        <f>IF(AT171+($D171/$C171)&gt;$D171,($D171-AT171),$D171/$C171)</f>
        <v>117574.06208955224</v>
      </c>
      <c r="AX171" s="9">
        <f t="shared" si="89"/>
        <v>2756791.5555223874</v>
      </c>
      <c r="AZ171" s="4">
        <f>IF(AW171+($D171/$C171)&gt;$D171,($D171-AW171),$D171/$C171)</f>
        <v>117574.06208955224</v>
      </c>
      <c r="BA171" s="9">
        <f t="shared" si="152"/>
        <v>2874365.6176119396</v>
      </c>
      <c r="BC171" s="5">
        <f t="shared" si="104"/>
        <v>117574.06208955224</v>
      </c>
      <c r="BD171" s="9">
        <f t="shared" si="105"/>
        <v>2991939.6797014917</v>
      </c>
      <c r="BE171" s="9"/>
      <c r="BF171" s="123">
        <v>40</v>
      </c>
      <c r="BG171" s="124">
        <f>D171/BF171</f>
        <v>98468.277000000002</v>
      </c>
    </row>
    <row r="172" spans="1:59" x14ac:dyDescent="0.2">
      <c r="A172" s="51">
        <v>33419</v>
      </c>
      <c r="B172" s="11" t="s">
        <v>46</v>
      </c>
      <c r="C172" s="23">
        <v>33.5</v>
      </c>
      <c r="D172" s="12">
        <v>5107.7299999999996</v>
      </c>
      <c r="E172" s="22">
        <v>983.24</v>
      </c>
      <c r="F172" s="22">
        <f t="shared" si="197"/>
        <v>152.46955223880596</v>
      </c>
      <c r="G172" s="22">
        <f t="shared" si="184"/>
        <v>1135.7095522388061</v>
      </c>
      <c r="H172" s="22">
        <f t="shared" si="199"/>
        <v>152.46955223880596</v>
      </c>
      <c r="I172" s="22">
        <f t="shared" si="185"/>
        <v>1288.1791044776121</v>
      </c>
      <c r="J172" s="22">
        <f t="shared" si="200"/>
        <v>152.46955223880596</v>
      </c>
      <c r="K172" s="22">
        <f t="shared" si="186"/>
        <v>1440.6486567164181</v>
      </c>
      <c r="L172" s="22">
        <f t="shared" si="201"/>
        <v>152.46955223880596</v>
      </c>
      <c r="M172" s="22">
        <f t="shared" si="187"/>
        <v>1593.1182089552242</v>
      </c>
      <c r="N172" s="22">
        <f t="shared" si="202"/>
        <v>152.46955223880596</v>
      </c>
      <c r="O172" s="22">
        <f t="shared" si="188"/>
        <v>1745.5877611940302</v>
      </c>
      <c r="P172" s="22">
        <f t="shared" si="203"/>
        <v>152.46955223880596</v>
      </c>
      <c r="Q172" s="22">
        <f t="shared" si="189"/>
        <v>1898.0573134328363</v>
      </c>
      <c r="R172" s="22">
        <f t="shared" si="204"/>
        <v>152.46955223880596</v>
      </c>
      <c r="S172" s="22">
        <f t="shared" si="190"/>
        <v>2050.5268656716421</v>
      </c>
      <c r="T172" s="22">
        <f t="shared" si="205"/>
        <v>152.46955223880596</v>
      </c>
      <c r="U172" s="22">
        <f t="shared" si="191"/>
        <v>2202.9964179104481</v>
      </c>
      <c r="V172" s="22"/>
      <c r="W172" s="22">
        <f t="shared" si="206"/>
        <v>152.46955223880596</v>
      </c>
      <c r="X172" s="22">
        <f t="shared" si="192"/>
        <v>2355.4659701492542</v>
      </c>
      <c r="Y172" s="25"/>
      <c r="Z172" s="4">
        <f t="shared" si="207"/>
        <v>152.46955223880596</v>
      </c>
      <c r="AA172" s="4">
        <f t="shared" si="193"/>
        <v>2507.9355223880602</v>
      </c>
      <c r="AC172" s="4">
        <f t="shared" si="208"/>
        <v>152.46955223880596</v>
      </c>
      <c r="AD172" s="9">
        <f t="shared" si="194"/>
        <v>2660.4050746268663</v>
      </c>
      <c r="AF172" s="4">
        <f t="shared" si="198"/>
        <v>152.46955223880596</v>
      </c>
      <c r="AG172" s="9">
        <f t="shared" si="195"/>
        <v>2812.8746268656723</v>
      </c>
      <c r="AH172" s="9"/>
      <c r="AJ172" s="4">
        <f t="shared" si="209"/>
        <v>152.46955223880596</v>
      </c>
      <c r="AK172" s="9">
        <f t="shared" si="145"/>
        <v>2965.3441791044784</v>
      </c>
      <c r="AL172" s="49">
        <f t="shared" si="196"/>
        <v>-2142.3858208955212</v>
      </c>
      <c r="AN172" s="4">
        <f t="shared" si="210"/>
        <v>152.46955223880596</v>
      </c>
      <c r="AO172" s="9">
        <f t="shared" si="133"/>
        <v>3117.8137313432844</v>
      </c>
      <c r="AQ172" s="4">
        <f>IF(AN172+($D172/$C172)&gt;$D172,($D172-AN172),$D172/$C172)</f>
        <v>152.46955223880596</v>
      </c>
      <c r="AR172" s="9">
        <f t="shared" si="151"/>
        <v>3270.2832835820905</v>
      </c>
      <c r="AT172" s="4">
        <f>IF(AQ172+($D172/$C172)&gt;$D172,($D172-AQ172),$D172/$C172)</f>
        <v>152.46955223880596</v>
      </c>
      <c r="AU172" s="9">
        <f t="shared" si="88"/>
        <v>3422.7528358208965</v>
      </c>
      <c r="AW172" s="4">
        <f>IF(AT172+($D172/$C172)&gt;$D172,($D172-AT172),$D172/$C172)</f>
        <v>152.46955223880596</v>
      </c>
      <c r="AX172" s="9">
        <f t="shared" si="89"/>
        <v>3575.2223880597026</v>
      </c>
      <c r="AZ172" s="4">
        <f>IF(AW172+($D172/$C172)&gt;$D172,($D172-AW172),$D172/$C172)</f>
        <v>152.46955223880596</v>
      </c>
      <c r="BA172" s="9">
        <f t="shared" si="152"/>
        <v>3727.6919402985086</v>
      </c>
      <c r="BC172" s="5">
        <f t="shared" si="104"/>
        <v>152.46955223880596</v>
      </c>
      <c r="BD172" s="9">
        <f t="shared" si="105"/>
        <v>3880.1614925373146</v>
      </c>
      <c r="BE172" s="9"/>
      <c r="BF172" s="123">
        <v>62.5</v>
      </c>
      <c r="BG172" s="124">
        <f>D172/BF172</f>
        <v>81.723679999999987</v>
      </c>
    </row>
    <row r="173" spans="1:59" x14ac:dyDescent="0.2">
      <c r="A173" s="51">
        <v>33419</v>
      </c>
      <c r="B173" s="108" t="s">
        <v>299</v>
      </c>
      <c r="C173" s="23">
        <v>33.5</v>
      </c>
      <c r="D173" s="12">
        <v>805</v>
      </c>
      <c r="E173" s="22">
        <v>154.99</v>
      </c>
      <c r="F173" s="22">
        <f t="shared" si="197"/>
        <v>24.029850746268657</v>
      </c>
      <c r="G173" s="22">
        <f t="shared" si="184"/>
        <v>179.01985074626867</v>
      </c>
      <c r="H173" s="22">
        <f t="shared" si="199"/>
        <v>24.029850746268657</v>
      </c>
      <c r="I173" s="22">
        <f t="shared" si="185"/>
        <v>203.04970149253734</v>
      </c>
      <c r="J173" s="22">
        <f t="shared" si="200"/>
        <v>24.029850746268657</v>
      </c>
      <c r="K173" s="22">
        <f t="shared" si="186"/>
        <v>227.079552238806</v>
      </c>
      <c r="L173" s="22">
        <f t="shared" si="201"/>
        <v>24.029850746268657</v>
      </c>
      <c r="M173" s="22">
        <f t="shared" si="187"/>
        <v>251.10940298507467</v>
      </c>
      <c r="N173" s="22">
        <f t="shared" si="202"/>
        <v>24.029850746268657</v>
      </c>
      <c r="O173" s="22">
        <f t="shared" si="188"/>
        <v>275.13925373134333</v>
      </c>
      <c r="P173" s="22">
        <f t="shared" si="203"/>
        <v>24.029850746268657</v>
      </c>
      <c r="Q173" s="22">
        <f t="shared" si="189"/>
        <v>299.169104477612</v>
      </c>
      <c r="R173" s="22">
        <f t="shared" si="204"/>
        <v>24.029850746268657</v>
      </c>
      <c r="S173" s="22">
        <f t="shared" si="190"/>
        <v>323.19895522388066</v>
      </c>
      <c r="T173" s="22">
        <f t="shared" si="205"/>
        <v>24.029850746268657</v>
      </c>
      <c r="U173" s="22">
        <f t="shared" si="191"/>
        <v>347.22880597014932</v>
      </c>
      <c r="V173" s="22"/>
      <c r="W173" s="22">
        <f t="shared" si="206"/>
        <v>24.029850746268657</v>
      </c>
      <c r="X173" s="22">
        <f t="shared" si="192"/>
        <v>371.25865671641799</v>
      </c>
      <c r="Y173" s="25"/>
      <c r="Z173" s="4">
        <f t="shared" si="207"/>
        <v>24.029850746268657</v>
      </c>
      <c r="AA173" s="4">
        <f t="shared" si="193"/>
        <v>395.28850746268665</v>
      </c>
      <c r="AC173" s="4">
        <f t="shared" si="208"/>
        <v>24.029850746268657</v>
      </c>
      <c r="AD173" s="9">
        <f t="shared" si="194"/>
        <v>419.31835820895532</v>
      </c>
      <c r="AF173" s="4">
        <f t="shared" si="198"/>
        <v>24.029850746268657</v>
      </c>
      <c r="AG173" s="9">
        <f t="shared" si="195"/>
        <v>443.34820895522398</v>
      </c>
      <c r="AH173" s="9"/>
      <c r="AJ173" s="4">
        <f t="shared" si="209"/>
        <v>24.029850746268657</v>
      </c>
      <c r="AK173" s="9">
        <f t="shared" si="145"/>
        <v>467.37805970149265</v>
      </c>
      <c r="AL173" s="49">
        <f t="shared" si="196"/>
        <v>-337.62194029850735</v>
      </c>
      <c r="AN173" s="4">
        <f t="shared" si="210"/>
        <v>24.029850746268657</v>
      </c>
      <c r="AO173" s="9">
        <f t="shared" si="133"/>
        <v>491.40791044776131</v>
      </c>
      <c r="AQ173" s="4">
        <f>IF(AN173+($D173/$C173)&gt;$D173,($D173-AN173),$D173/$C173)</f>
        <v>24.029850746268657</v>
      </c>
      <c r="AR173" s="9">
        <f t="shared" si="151"/>
        <v>515.43776119402992</v>
      </c>
      <c r="AT173" s="4">
        <f>IF(AQ173+($D173/$C173)&gt;$D173,($D173-AQ173),$D173/$C173)</f>
        <v>24.029850746268657</v>
      </c>
      <c r="AU173" s="9">
        <f t="shared" si="88"/>
        <v>539.46761194029853</v>
      </c>
      <c r="AW173" s="4">
        <f>IF(AT173+($D173/$C173)&gt;$D173,($D173-AT173),$D173/$C173)</f>
        <v>24.029850746268657</v>
      </c>
      <c r="AX173" s="9">
        <f t="shared" si="89"/>
        <v>563.49746268656713</v>
      </c>
      <c r="AZ173" s="4">
        <f>IF(AW173+($D173/$C173)&gt;$D173,($D173-AW173),$D173/$C173)</f>
        <v>24.029850746268657</v>
      </c>
      <c r="BA173" s="9">
        <f t="shared" si="152"/>
        <v>587.52731343283574</v>
      </c>
      <c r="BC173" s="5">
        <f t="shared" si="104"/>
        <v>24.029850746268657</v>
      </c>
      <c r="BD173" s="9">
        <f t="shared" si="105"/>
        <v>611.55716417910435</v>
      </c>
      <c r="BE173" s="9"/>
      <c r="BF173" s="123">
        <v>45</v>
      </c>
      <c r="BG173" s="124">
        <f>D173/BF173</f>
        <v>17.888888888888889</v>
      </c>
    </row>
    <row r="174" spans="1:59" x14ac:dyDescent="0.2">
      <c r="A174" s="51">
        <v>33419</v>
      </c>
      <c r="B174" s="11" t="s">
        <v>37</v>
      </c>
      <c r="C174" s="23">
        <v>33.5</v>
      </c>
      <c r="D174" s="12">
        <v>3789.48</v>
      </c>
      <c r="E174" s="22">
        <v>729.47</v>
      </c>
      <c r="F174" s="22">
        <f t="shared" si="197"/>
        <v>113.11880597014925</v>
      </c>
      <c r="G174" s="22">
        <f t="shared" si="184"/>
        <v>842.58880597014922</v>
      </c>
      <c r="H174" s="22">
        <f t="shared" si="199"/>
        <v>113.11880597014925</v>
      </c>
      <c r="I174" s="22">
        <f t="shared" si="185"/>
        <v>955.70761194029842</v>
      </c>
      <c r="J174" s="22">
        <f t="shared" si="200"/>
        <v>113.11880597014925</v>
      </c>
      <c r="K174" s="22">
        <f t="shared" si="186"/>
        <v>1068.8264179104476</v>
      </c>
      <c r="L174" s="22">
        <f t="shared" si="201"/>
        <v>113.11880597014925</v>
      </c>
      <c r="M174" s="22">
        <f t="shared" si="187"/>
        <v>1181.9452238805968</v>
      </c>
      <c r="N174" s="22">
        <f t="shared" si="202"/>
        <v>113.11880597014925</v>
      </c>
      <c r="O174" s="22">
        <f t="shared" si="188"/>
        <v>1295.064029850746</v>
      </c>
      <c r="P174" s="22">
        <f t="shared" si="203"/>
        <v>113.11880597014925</v>
      </c>
      <c r="Q174" s="22">
        <f t="shared" si="189"/>
        <v>1408.1828358208952</v>
      </c>
      <c r="R174" s="22">
        <f t="shared" si="204"/>
        <v>113.11880597014925</v>
      </c>
      <c r="S174" s="22">
        <f t="shared" si="190"/>
        <v>1521.3016417910444</v>
      </c>
      <c r="T174" s="22">
        <f t="shared" si="205"/>
        <v>113.11880597014925</v>
      </c>
      <c r="U174" s="22">
        <f t="shared" si="191"/>
        <v>1634.4204477611936</v>
      </c>
      <c r="V174" s="22"/>
      <c r="W174" s="22">
        <f t="shared" si="206"/>
        <v>113.11880597014925</v>
      </c>
      <c r="X174" s="22">
        <f t="shared" si="192"/>
        <v>1747.5392537313428</v>
      </c>
      <c r="Y174" s="25"/>
      <c r="Z174" s="4">
        <f t="shared" si="207"/>
        <v>113.11880597014925</v>
      </c>
      <c r="AA174" s="4">
        <f t="shared" si="193"/>
        <v>1860.658059701492</v>
      </c>
      <c r="AC174" s="4">
        <f t="shared" si="208"/>
        <v>113.11880597014925</v>
      </c>
      <c r="AD174" s="9">
        <f t="shared" si="194"/>
        <v>1973.7768656716412</v>
      </c>
      <c r="AF174" s="4">
        <f t="shared" si="198"/>
        <v>113.11880597014925</v>
      </c>
      <c r="AG174" s="9">
        <f t="shared" si="195"/>
        <v>2086.8956716417906</v>
      </c>
      <c r="AH174" s="9"/>
      <c r="AJ174" s="4">
        <f t="shared" si="209"/>
        <v>113.11880597014925</v>
      </c>
      <c r="AK174" s="9">
        <f t="shared" si="145"/>
        <v>2200.01447761194</v>
      </c>
      <c r="AL174" s="49">
        <f t="shared" si="196"/>
        <v>-1589.46552238806</v>
      </c>
      <c r="AN174" s="4">
        <f t="shared" si="210"/>
        <v>113.11880597014925</v>
      </c>
      <c r="AO174" s="9">
        <f t="shared" si="133"/>
        <v>2313.1332835820895</v>
      </c>
      <c r="AQ174" s="4">
        <f>IF(AN174+($D174/$C174)&gt;$D174,($D174-AN174),$D174/$C174)</f>
        <v>113.11880597014925</v>
      </c>
      <c r="AR174" s="9">
        <f t="shared" si="151"/>
        <v>2426.2520895522389</v>
      </c>
      <c r="AT174" s="4">
        <f>IF(AQ174+($D174/$C174)&gt;$D174,($D174-AQ174),$D174/$C174)</f>
        <v>113.11880597014925</v>
      </c>
      <c r="AU174" s="9">
        <f t="shared" si="88"/>
        <v>2539.3708955223883</v>
      </c>
      <c r="AW174" s="4">
        <f>IF(AT174+($D174/$C174)&gt;$D174,($D174-AT174),$D174/$C174)</f>
        <v>113.11880597014925</v>
      </c>
      <c r="AX174" s="9">
        <f t="shared" si="89"/>
        <v>2652.4897014925377</v>
      </c>
      <c r="AZ174" s="4">
        <f>IF(AW174+($D174/$C174)&gt;$D174,($D174-AW174),$D174/$C174)</f>
        <v>113.11880597014925</v>
      </c>
      <c r="BA174" s="9">
        <f t="shared" si="152"/>
        <v>2765.6085074626872</v>
      </c>
      <c r="BC174" s="5">
        <f t="shared" si="104"/>
        <v>113.11880597014925</v>
      </c>
      <c r="BD174" s="9">
        <f t="shared" si="105"/>
        <v>2878.7273134328366</v>
      </c>
      <c r="BE174" s="9"/>
      <c r="BF174" s="123">
        <v>50</v>
      </c>
      <c r="BG174" s="124">
        <f>D174/BF174</f>
        <v>75.789600000000007</v>
      </c>
    </row>
    <row r="175" spans="1:59" x14ac:dyDescent="0.2">
      <c r="A175" s="54">
        <v>33603</v>
      </c>
      <c r="B175" s="1" t="s">
        <v>23</v>
      </c>
      <c r="C175" s="2">
        <v>5</v>
      </c>
      <c r="D175" s="4">
        <v>1009.76</v>
      </c>
      <c r="E175" s="3">
        <v>281.89999999999998</v>
      </c>
      <c r="F175" s="3">
        <f t="shared" si="197"/>
        <v>201.952</v>
      </c>
      <c r="G175" s="3">
        <f t="shared" si="184"/>
        <v>483.85199999999998</v>
      </c>
      <c r="H175" s="3">
        <f t="shared" si="199"/>
        <v>201.952</v>
      </c>
      <c r="I175" s="3">
        <f t="shared" si="185"/>
        <v>685.80399999999997</v>
      </c>
      <c r="J175" s="3">
        <f t="shared" si="200"/>
        <v>201.952</v>
      </c>
      <c r="K175" s="3">
        <f t="shared" si="186"/>
        <v>887.75599999999997</v>
      </c>
      <c r="L175" s="3">
        <f t="shared" si="201"/>
        <v>122.00400000000002</v>
      </c>
      <c r="M175" s="3">
        <f t="shared" si="187"/>
        <v>1009.76</v>
      </c>
      <c r="N175" s="3">
        <f t="shared" si="202"/>
        <v>0</v>
      </c>
      <c r="O175" s="3">
        <f t="shared" si="188"/>
        <v>1009.76</v>
      </c>
      <c r="P175" s="3">
        <f t="shared" si="203"/>
        <v>0</v>
      </c>
      <c r="Q175" s="3">
        <f t="shared" si="189"/>
        <v>1009.76</v>
      </c>
      <c r="R175" s="3">
        <f t="shared" si="204"/>
        <v>0</v>
      </c>
      <c r="S175" s="3">
        <f t="shared" si="190"/>
        <v>1009.76</v>
      </c>
      <c r="T175" s="3">
        <f t="shared" si="205"/>
        <v>0</v>
      </c>
      <c r="U175" s="3">
        <f t="shared" si="191"/>
        <v>1009.76</v>
      </c>
      <c r="V175" s="3"/>
      <c r="W175" s="3">
        <f t="shared" si="206"/>
        <v>0</v>
      </c>
      <c r="X175" s="3">
        <f t="shared" si="192"/>
        <v>1009.76</v>
      </c>
      <c r="Y175" s="25"/>
      <c r="Z175" s="4">
        <f t="shared" si="207"/>
        <v>0</v>
      </c>
      <c r="AA175" s="4">
        <f t="shared" si="193"/>
        <v>1009.76</v>
      </c>
      <c r="AC175" s="4">
        <f t="shared" si="208"/>
        <v>0</v>
      </c>
      <c r="AD175" s="9">
        <f t="shared" si="194"/>
        <v>1009.76</v>
      </c>
      <c r="AF175" s="4">
        <f t="shared" si="198"/>
        <v>0</v>
      </c>
      <c r="AG175" s="9">
        <f t="shared" si="195"/>
        <v>1009.76</v>
      </c>
      <c r="AH175" s="9"/>
      <c r="AJ175" s="4">
        <f t="shared" si="209"/>
        <v>0</v>
      </c>
      <c r="AK175" s="9">
        <f t="shared" si="145"/>
        <v>1009.76</v>
      </c>
      <c r="AL175" s="49">
        <f t="shared" si="196"/>
        <v>0</v>
      </c>
      <c r="AN175" s="4">
        <f t="shared" si="210"/>
        <v>0</v>
      </c>
      <c r="AO175" s="9">
        <f t="shared" si="133"/>
        <v>1009.76</v>
      </c>
      <c r="AQ175" s="4">
        <v>0</v>
      </c>
      <c r="AR175" s="9">
        <f t="shared" si="151"/>
        <v>1009.76</v>
      </c>
      <c r="AT175" s="4">
        <v>0</v>
      </c>
      <c r="AU175" s="9">
        <f t="shared" si="88"/>
        <v>1009.76</v>
      </c>
      <c r="AW175" s="4">
        <v>0</v>
      </c>
      <c r="AX175" s="9">
        <f t="shared" si="89"/>
        <v>1009.76</v>
      </c>
      <c r="AZ175" s="4">
        <v>0</v>
      </c>
      <c r="BA175" s="9">
        <f t="shared" si="152"/>
        <v>1009.76</v>
      </c>
      <c r="BC175" s="5">
        <f t="shared" si="104"/>
        <v>0</v>
      </c>
      <c r="BD175" s="9">
        <f t="shared" si="105"/>
        <v>1009.76</v>
      </c>
      <c r="BE175" s="9"/>
      <c r="BF175" s="123" t="s">
        <v>293</v>
      </c>
      <c r="BG175" s="124" t="s">
        <v>293</v>
      </c>
    </row>
    <row r="176" spans="1:59" x14ac:dyDescent="0.2">
      <c r="A176" s="51">
        <v>33785</v>
      </c>
      <c r="B176" s="108" t="s">
        <v>47</v>
      </c>
      <c r="C176" s="23">
        <v>33.5</v>
      </c>
      <c r="D176" s="12">
        <v>645138.87</v>
      </c>
      <c r="E176" s="22">
        <v>101609.37</v>
      </c>
      <c r="F176" s="22">
        <f t="shared" si="197"/>
        <v>19257.876716417912</v>
      </c>
      <c r="G176" s="22">
        <f t="shared" si="184"/>
        <v>120867.24671641791</v>
      </c>
      <c r="H176" s="22">
        <f t="shared" si="199"/>
        <v>19257.876716417912</v>
      </c>
      <c r="I176" s="22">
        <f t="shared" si="185"/>
        <v>140125.12343283583</v>
      </c>
      <c r="J176" s="22">
        <f t="shared" si="200"/>
        <v>19257.876716417912</v>
      </c>
      <c r="K176" s="22">
        <f t="shared" si="186"/>
        <v>159383.00014925373</v>
      </c>
      <c r="L176" s="22">
        <f t="shared" si="201"/>
        <v>19257.876716417912</v>
      </c>
      <c r="M176" s="22">
        <f t="shared" si="187"/>
        <v>178640.87686567163</v>
      </c>
      <c r="N176" s="22">
        <f t="shared" si="202"/>
        <v>19257.876716417912</v>
      </c>
      <c r="O176" s="22">
        <f t="shared" si="188"/>
        <v>197898.75358208953</v>
      </c>
      <c r="P176" s="22">
        <f t="shared" si="203"/>
        <v>19257.876716417912</v>
      </c>
      <c r="Q176" s="22">
        <f t="shared" si="189"/>
        <v>217156.63029850743</v>
      </c>
      <c r="R176" s="22">
        <f t="shared" si="204"/>
        <v>19257.876716417912</v>
      </c>
      <c r="S176" s="22">
        <f t="shared" si="190"/>
        <v>236414.50701492533</v>
      </c>
      <c r="T176" s="22">
        <f t="shared" si="205"/>
        <v>19257.876716417912</v>
      </c>
      <c r="U176" s="22">
        <f t="shared" si="191"/>
        <v>255672.38373134323</v>
      </c>
      <c r="V176" s="22"/>
      <c r="W176" s="22">
        <f t="shared" si="206"/>
        <v>19257.876716417912</v>
      </c>
      <c r="X176" s="22">
        <f t="shared" si="192"/>
        <v>274930.26044776116</v>
      </c>
      <c r="Y176" s="25"/>
      <c r="Z176" s="4">
        <f t="shared" si="207"/>
        <v>19257.876716417912</v>
      </c>
      <c r="AA176" s="4">
        <f t="shared" si="193"/>
        <v>294188.13716417906</v>
      </c>
      <c r="AC176" s="4">
        <f t="shared" si="208"/>
        <v>19257.876716417912</v>
      </c>
      <c r="AD176" s="9">
        <f t="shared" si="194"/>
        <v>313446.01388059696</v>
      </c>
      <c r="AF176" s="4">
        <f t="shared" si="198"/>
        <v>19257.876716417912</v>
      </c>
      <c r="AG176" s="9">
        <f t="shared" si="195"/>
        <v>332703.89059701486</v>
      </c>
      <c r="AH176" s="9"/>
      <c r="AJ176" s="4">
        <f t="shared" si="209"/>
        <v>19257.876716417912</v>
      </c>
      <c r="AK176" s="9">
        <f t="shared" si="145"/>
        <v>351961.76731343276</v>
      </c>
      <c r="AL176" s="49">
        <f t="shared" si="196"/>
        <v>-293177.10268656723</v>
      </c>
      <c r="AN176" s="4">
        <f t="shared" si="210"/>
        <v>19257.876716417912</v>
      </c>
      <c r="AO176" s="9">
        <f t="shared" si="133"/>
        <v>371219.64402985066</v>
      </c>
      <c r="AQ176" s="4">
        <f>IF(AN176+($D176/$C176)&gt;$D176,($D176-AN176),$D176/$C176)</f>
        <v>19257.876716417912</v>
      </c>
      <c r="AR176" s="9">
        <f t="shared" si="151"/>
        <v>390477.52074626856</v>
      </c>
      <c r="AT176" s="4">
        <f>IF(AQ176+($D176/$C176)&gt;$D176,($D176-AQ176),$D176/$C176)</f>
        <v>19257.876716417912</v>
      </c>
      <c r="AU176" s="9">
        <f t="shared" si="88"/>
        <v>409735.39746268647</v>
      </c>
      <c r="AW176" s="4">
        <f>IF(AT176+($D176/$C176)&gt;$D176,($D176-AT176),$D176/$C176)</f>
        <v>19257.876716417912</v>
      </c>
      <c r="AX176" s="9">
        <f t="shared" si="89"/>
        <v>428993.27417910437</v>
      </c>
      <c r="AZ176" s="4">
        <f>IF(AW176+($D176/$C176)&gt;$D176,($D176-AW176),$D176/$C176)</f>
        <v>19257.876716417912</v>
      </c>
      <c r="BA176" s="9">
        <f t="shared" si="152"/>
        <v>448251.15089552227</v>
      </c>
      <c r="BC176" s="5">
        <f t="shared" si="104"/>
        <v>19257.876716417912</v>
      </c>
      <c r="BD176" s="9">
        <f t="shared" si="105"/>
        <v>467509.02761194017</v>
      </c>
      <c r="BE176" s="9"/>
      <c r="BF176" s="123">
        <v>40</v>
      </c>
      <c r="BG176" s="124">
        <f>D176/BF176</f>
        <v>16128.471750000001</v>
      </c>
    </row>
    <row r="177" spans="1:60" x14ac:dyDescent="0.2">
      <c r="A177" s="51">
        <v>33785</v>
      </c>
      <c r="B177" s="11" t="s">
        <v>41</v>
      </c>
      <c r="C177" s="23">
        <v>33.5</v>
      </c>
      <c r="D177" s="12">
        <v>17514.14</v>
      </c>
      <c r="E177" s="22">
        <v>2758.46</v>
      </c>
      <c r="F177" s="22">
        <f t="shared" si="197"/>
        <v>522.81014925373131</v>
      </c>
      <c r="G177" s="22">
        <f t="shared" si="184"/>
        <v>3281.2701492537312</v>
      </c>
      <c r="H177" s="22">
        <f t="shared" si="199"/>
        <v>522.81014925373131</v>
      </c>
      <c r="I177" s="22">
        <f t="shared" si="185"/>
        <v>3804.0802985074624</v>
      </c>
      <c r="J177" s="22">
        <f t="shared" si="200"/>
        <v>522.81014925373131</v>
      </c>
      <c r="K177" s="22">
        <f t="shared" si="186"/>
        <v>4326.8904477611941</v>
      </c>
      <c r="L177" s="22">
        <f t="shared" si="201"/>
        <v>522.81014925373131</v>
      </c>
      <c r="M177" s="22">
        <f t="shared" si="187"/>
        <v>4849.7005970149257</v>
      </c>
      <c r="N177" s="22">
        <f t="shared" si="202"/>
        <v>522.81014925373131</v>
      </c>
      <c r="O177" s="22">
        <f t="shared" si="188"/>
        <v>5372.5107462686574</v>
      </c>
      <c r="P177" s="22">
        <f t="shared" si="203"/>
        <v>522.81014925373131</v>
      </c>
      <c r="Q177" s="22">
        <f t="shared" si="189"/>
        <v>5895.320895522389</v>
      </c>
      <c r="R177" s="22">
        <f t="shared" si="204"/>
        <v>522.81014925373131</v>
      </c>
      <c r="S177" s="22">
        <f t="shared" si="190"/>
        <v>6418.1310447761207</v>
      </c>
      <c r="T177" s="22">
        <f t="shared" si="205"/>
        <v>522.81014925373131</v>
      </c>
      <c r="U177" s="22">
        <f t="shared" si="191"/>
        <v>6940.9411940298523</v>
      </c>
      <c r="V177" s="22"/>
      <c r="W177" s="22">
        <f t="shared" si="206"/>
        <v>522.81014925373131</v>
      </c>
      <c r="X177" s="22">
        <f t="shared" si="192"/>
        <v>7463.751343283584</v>
      </c>
      <c r="Y177" s="25"/>
      <c r="Z177" s="4">
        <f t="shared" si="207"/>
        <v>522.81014925373131</v>
      </c>
      <c r="AA177" s="4">
        <f t="shared" si="193"/>
        <v>7986.5614925373156</v>
      </c>
      <c r="AC177" s="4">
        <f t="shared" si="208"/>
        <v>522.81014925373131</v>
      </c>
      <c r="AD177" s="9">
        <f t="shared" si="194"/>
        <v>8509.3716417910473</v>
      </c>
      <c r="AF177" s="4">
        <f t="shared" si="198"/>
        <v>522.81014925373131</v>
      </c>
      <c r="AG177" s="9">
        <f t="shared" si="195"/>
        <v>9032.1817910447789</v>
      </c>
      <c r="AH177" s="9"/>
      <c r="AJ177" s="4">
        <f t="shared" si="209"/>
        <v>522.81014925373131</v>
      </c>
      <c r="AK177" s="9">
        <f t="shared" si="145"/>
        <v>9554.9919402985106</v>
      </c>
      <c r="AL177" s="49">
        <f t="shared" si="196"/>
        <v>-7959.1480597014888</v>
      </c>
      <c r="AN177" s="4">
        <f t="shared" si="210"/>
        <v>522.81014925373131</v>
      </c>
      <c r="AO177" s="9">
        <f t="shared" si="133"/>
        <v>10077.802089552242</v>
      </c>
      <c r="AQ177" s="4">
        <f>IF(AN177+($D177/$C177)&gt;$D177,($D177-AN177),$D177/$C177)</f>
        <v>522.81014925373131</v>
      </c>
      <c r="AR177" s="9">
        <f t="shared" si="151"/>
        <v>10600.612238805974</v>
      </c>
      <c r="AT177" s="4">
        <f>IF(AQ177+($D177/$C177)&gt;$D177,($D177-AQ177),$D177/$C177)</f>
        <v>522.81014925373131</v>
      </c>
      <c r="AU177" s="9">
        <f t="shared" si="88"/>
        <v>11123.422388059706</v>
      </c>
      <c r="AW177" s="4">
        <f>IF(AT177+($D177/$C177)&gt;$D177,($D177-AT177),$D177/$C177)</f>
        <v>522.81014925373131</v>
      </c>
      <c r="AX177" s="9">
        <f t="shared" si="89"/>
        <v>11646.232537313437</v>
      </c>
      <c r="AZ177" s="4">
        <f>IF(AW177+($D177/$C177)&gt;$D177,($D177-AW177),$D177/$C177)</f>
        <v>522.81014925373131</v>
      </c>
      <c r="BA177" s="9">
        <f t="shared" si="152"/>
        <v>12169.042686567169</v>
      </c>
      <c r="BC177" s="5">
        <f t="shared" si="104"/>
        <v>522.81014925373131</v>
      </c>
      <c r="BD177" s="9">
        <f t="shared" si="105"/>
        <v>12691.852835820901</v>
      </c>
      <c r="BE177" s="9"/>
      <c r="BF177" s="123">
        <v>62.5</v>
      </c>
      <c r="BG177" s="124">
        <f>D177/BF177</f>
        <v>280.22624000000002</v>
      </c>
    </row>
    <row r="178" spans="1:60" x14ac:dyDescent="0.2">
      <c r="A178" s="51">
        <v>33785</v>
      </c>
      <c r="B178" s="11" t="s">
        <v>37</v>
      </c>
      <c r="C178" s="23">
        <v>33.5</v>
      </c>
      <c r="D178" s="12">
        <v>4094.59</v>
      </c>
      <c r="E178" s="22">
        <v>644.9</v>
      </c>
      <c r="F178" s="22">
        <f t="shared" si="197"/>
        <v>122.22656716417912</v>
      </c>
      <c r="G178" s="22">
        <f t="shared" si="184"/>
        <v>767.12656716417905</v>
      </c>
      <c r="H178" s="22">
        <f t="shared" si="199"/>
        <v>122.22656716417912</v>
      </c>
      <c r="I178" s="22">
        <f t="shared" si="185"/>
        <v>889.35313432835812</v>
      </c>
      <c r="J178" s="22">
        <f t="shared" si="200"/>
        <v>122.22656716417912</v>
      </c>
      <c r="K178" s="22">
        <f t="shared" si="186"/>
        <v>1011.5797014925372</v>
      </c>
      <c r="L178" s="22">
        <f t="shared" si="201"/>
        <v>122.22656716417912</v>
      </c>
      <c r="M178" s="22">
        <f t="shared" si="187"/>
        <v>1133.8062686567164</v>
      </c>
      <c r="N178" s="22">
        <f t="shared" si="202"/>
        <v>122.22656716417912</v>
      </c>
      <c r="O178" s="22">
        <f t="shared" si="188"/>
        <v>1256.0328358208956</v>
      </c>
      <c r="P178" s="22">
        <f t="shared" si="203"/>
        <v>122.22656716417912</v>
      </c>
      <c r="Q178" s="22">
        <f t="shared" si="189"/>
        <v>1378.2594029850748</v>
      </c>
      <c r="R178" s="22">
        <f t="shared" si="204"/>
        <v>122.22656716417912</v>
      </c>
      <c r="S178" s="22">
        <f t="shared" si="190"/>
        <v>1500.4859701492539</v>
      </c>
      <c r="T178" s="22">
        <f t="shared" si="205"/>
        <v>122.22656716417912</v>
      </c>
      <c r="U178" s="22">
        <f t="shared" si="191"/>
        <v>1622.7125373134331</v>
      </c>
      <c r="V178" s="22"/>
      <c r="W178" s="22">
        <f t="shared" si="206"/>
        <v>122.22656716417912</v>
      </c>
      <c r="X178" s="22">
        <f t="shared" si="192"/>
        <v>1744.9391044776123</v>
      </c>
      <c r="Y178" s="25"/>
      <c r="Z178" s="4">
        <f t="shared" si="207"/>
        <v>122.22656716417912</v>
      </c>
      <c r="AA178" s="4">
        <f t="shared" si="193"/>
        <v>1867.1656716417915</v>
      </c>
      <c r="AC178" s="4">
        <f t="shared" si="208"/>
        <v>122.22656716417912</v>
      </c>
      <c r="AD178" s="9">
        <f t="shared" si="194"/>
        <v>1989.3922388059707</v>
      </c>
      <c r="AF178" s="4">
        <f t="shared" si="198"/>
        <v>122.22656716417912</v>
      </c>
      <c r="AG178" s="9">
        <f t="shared" si="195"/>
        <v>2111.6188059701499</v>
      </c>
      <c r="AH178" s="9"/>
      <c r="AJ178" s="4">
        <f t="shared" si="209"/>
        <v>122.22656716417912</v>
      </c>
      <c r="AK178" s="9">
        <f t="shared" si="145"/>
        <v>2233.8453731343288</v>
      </c>
      <c r="AL178" s="49">
        <f t="shared" si="196"/>
        <v>-1860.7446268656713</v>
      </c>
      <c r="AN178" s="4">
        <f t="shared" si="210"/>
        <v>122.22656716417912</v>
      </c>
      <c r="AO178" s="9">
        <f t="shared" si="133"/>
        <v>2356.0719402985078</v>
      </c>
      <c r="AQ178" s="4">
        <f>IF(AN178+($D178/$C178)&gt;$D178,($D178-AN178),$D178/$C178)</f>
        <v>122.22656716417912</v>
      </c>
      <c r="AR178" s="9">
        <f t="shared" si="151"/>
        <v>2478.2985074626868</v>
      </c>
      <c r="AT178" s="4">
        <f>IF(AQ178+($D178/$C178)&gt;$D178,($D178-AQ178),$D178/$C178)</f>
        <v>122.22656716417912</v>
      </c>
      <c r="AU178" s="9">
        <f t="shared" si="88"/>
        <v>2600.5250746268657</v>
      </c>
      <c r="AW178" s="4">
        <f>IF(AT178+($D178/$C178)&gt;$D178,($D178-AT178),$D178/$C178)</f>
        <v>122.22656716417912</v>
      </c>
      <c r="AX178" s="9">
        <f t="shared" si="89"/>
        <v>2722.7516417910447</v>
      </c>
      <c r="AZ178" s="4">
        <f>IF(AW178+($D178/$C178)&gt;$D178,($D178-AW178),$D178/$C178)</f>
        <v>122.22656716417912</v>
      </c>
      <c r="BA178" s="9">
        <f t="shared" si="152"/>
        <v>2844.9782089552236</v>
      </c>
      <c r="BC178" s="5">
        <f t="shared" si="104"/>
        <v>122.22656716417912</v>
      </c>
      <c r="BD178" s="9">
        <f t="shared" si="105"/>
        <v>2967.2047761194026</v>
      </c>
      <c r="BE178" s="9"/>
      <c r="BF178" s="123">
        <v>50</v>
      </c>
      <c r="BG178" s="124">
        <f>D178/BF178</f>
        <v>81.891800000000003</v>
      </c>
    </row>
    <row r="179" spans="1:60" x14ac:dyDescent="0.2">
      <c r="A179" s="51">
        <v>33981</v>
      </c>
      <c r="B179" s="11" t="s">
        <v>48</v>
      </c>
      <c r="C179" s="23">
        <v>5</v>
      </c>
      <c r="D179" s="12">
        <v>11682.5</v>
      </c>
      <c r="E179" s="22">
        <v>2628.58</v>
      </c>
      <c r="F179" s="22">
        <f t="shared" si="197"/>
        <v>2336.5</v>
      </c>
      <c r="G179" s="22">
        <f t="shared" si="184"/>
        <v>4965.08</v>
      </c>
      <c r="H179" s="22">
        <f t="shared" si="199"/>
        <v>2336.5</v>
      </c>
      <c r="I179" s="22">
        <f t="shared" si="185"/>
        <v>7301.58</v>
      </c>
      <c r="J179" s="22">
        <f t="shared" si="200"/>
        <v>2336.5</v>
      </c>
      <c r="K179" s="22">
        <f t="shared" si="186"/>
        <v>9638.08</v>
      </c>
      <c r="L179" s="22">
        <f t="shared" si="201"/>
        <v>2044.42</v>
      </c>
      <c r="M179" s="22">
        <f t="shared" si="187"/>
        <v>11682.5</v>
      </c>
      <c r="N179" s="22">
        <f t="shared" si="202"/>
        <v>0</v>
      </c>
      <c r="O179" s="22">
        <f t="shared" si="188"/>
        <v>11682.5</v>
      </c>
      <c r="P179" s="22">
        <f t="shared" si="203"/>
        <v>0</v>
      </c>
      <c r="Q179" s="22">
        <f t="shared" si="189"/>
        <v>11682.5</v>
      </c>
      <c r="R179" s="22">
        <f t="shared" si="204"/>
        <v>0</v>
      </c>
      <c r="S179" s="22">
        <f t="shared" si="190"/>
        <v>11682.5</v>
      </c>
      <c r="T179" s="22">
        <f t="shared" si="205"/>
        <v>0</v>
      </c>
      <c r="U179" s="22">
        <f t="shared" si="191"/>
        <v>11682.5</v>
      </c>
      <c r="V179" s="22"/>
      <c r="W179" s="22">
        <f t="shared" si="206"/>
        <v>0</v>
      </c>
      <c r="X179" s="22">
        <f t="shared" si="192"/>
        <v>11682.5</v>
      </c>
      <c r="Y179" s="25"/>
      <c r="Z179" s="4">
        <f t="shared" si="207"/>
        <v>0</v>
      </c>
      <c r="AA179" s="4">
        <f t="shared" si="193"/>
        <v>11682.5</v>
      </c>
      <c r="AC179" s="4">
        <f t="shared" si="208"/>
        <v>0</v>
      </c>
      <c r="AD179" s="9">
        <f t="shared" si="194"/>
        <v>11682.5</v>
      </c>
      <c r="AF179" s="4">
        <f t="shared" si="198"/>
        <v>0</v>
      </c>
      <c r="AG179" s="9">
        <f t="shared" si="195"/>
        <v>11682.5</v>
      </c>
      <c r="AH179" s="9"/>
      <c r="AJ179" s="4">
        <f t="shared" si="209"/>
        <v>0</v>
      </c>
      <c r="AK179" s="9">
        <f t="shared" si="145"/>
        <v>11682.5</v>
      </c>
      <c r="AL179" s="49">
        <f t="shared" si="196"/>
        <v>0</v>
      </c>
      <c r="AN179" s="4">
        <f t="shared" si="210"/>
        <v>0</v>
      </c>
      <c r="AO179" s="9">
        <f t="shared" si="133"/>
        <v>11682.5</v>
      </c>
      <c r="AQ179" s="4">
        <v>0</v>
      </c>
      <c r="AR179" s="9">
        <f t="shared" si="151"/>
        <v>11682.5</v>
      </c>
      <c r="AT179" s="4">
        <v>0</v>
      </c>
      <c r="AU179" s="9">
        <f t="shared" si="88"/>
        <v>11682.5</v>
      </c>
      <c r="AW179" s="4">
        <v>0</v>
      </c>
      <c r="AX179" s="9">
        <f t="shared" si="89"/>
        <v>11682.5</v>
      </c>
      <c r="AZ179" s="4">
        <v>0</v>
      </c>
      <c r="BA179" s="9">
        <f t="shared" si="152"/>
        <v>11682.5</v>
      </c>
      <c r="BC179" s="5">
        <f t="shared" si="104"/>
        <v>0</v>
      </c>
      <c r="BD179" s="9">
        <f t="shared" si="105"/>
        <v>11682.5</v>
      </c>
      <c r="BE179" s="9"/>
      <c r="BF179" s="123" t="s">
        <v>293</v>
      </c>
      <c r="BG179" s="124" t="s">
        <v>293</v>
      </c>
    </row>
    <row r="180" spans="1:60" s="108" customFormat="1" x14ac:dyDescent="0.2">
      <c r="A180" s="114" t="s">
        <v>273</v>
      </c>
      <c r="B180" s="110" t="s">
        <v>282</v>
      </c>
      <c r="C180" s="23"/>
      <c r="D180" s="12">
        <v>-11683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12"/>
      <c r="AA180" s="12"/>
      <c r="AC180" s="12"/>
      <c r="AD180" s="46"/>
      <c r="AF180" s="12"/>
      <c r="AG180" s="46"/>
      <c r="AH180" s="46"/>
      <c r="AJ180" s="12"/>
      <c r="AK180" s="46"/>
      <c r="AL180" s="63"/>
      <c r="AN180" s="12"/>
      <c r="AO180" s="46"/>
      <c r="AQ180" s="12"/>
      <c r="AR180" s="46"/>
      <c r="AT180" s="12"/>
      <c r="AU180" s="46"/>
      <c r="AW180" s="12"/>
      <c r="AX180" s="46"/>
      <c r="AZ180" s="12"/>
      <c r="BA180" s="46">
        <v>-11683</v>
      </c>
      <c r="BC180" s="5">
        <f t="shared" si="104"/>
        <v>0</v>
      </c>
      <c r="BD180" s="9">
        <f t="shared" si="105"/>
        <v>-11683</v>
      </c>
      <c r="BE180" s="9"/>
      <c r="BF180" s="123" t="s">
        <v>293</v>
      </c>
      <c r="BG180" s="124" t="s">
        <v>293</v>
      </c>
    </row>
    <row r="181" spans="1:60" s="108" customFormat="1" x14ac:dyDescent="0.2">
      <c r="A181" s="51">
        <v>34000</v>
      </c>
      <c r="B181" s="108" t="s">
        <v>35</v>
      </c>
      <c r="C181" s="23">
        <v>10</v>
      </c>
      <c r="D181" s="12">
        <v>1324.6</v>
      </c>
      <c r="E181" s="22">
        <v>595.07000000000005</v>
      </c>
      <c r="F181" s="22">
        <f>IF(E181+($D181/$C181)&gt;$D181,($D181-E181),$D181/$C181)</f>
        <v>132.45999999999998</v>
      </c>
      <c r="G181" s="22">
        <f t="shared" si="184"/>
        <v>727.53</v>
      </c>
      <c r="H181" s="22">
        <f>IF(G181+($D181/$C181)&gt;$D181,($D181-G181),$D181/$C181)</f>
        <v>132.45999999999998</v>
      </c>
      <c r="I181" s="22">
        <f t="shared" si="185"/>
        <v>859.99</v>
      </c>
      <c r="J181" s="22">
        <f>IF(I181+($D181/$C181)&gt;$D181,($D181-I181),$D181/$C181)</f>
        <v>132.45999999999998</v>
      </c>
      <c r="K181" s="22">
        <f t="shared" si="186"/>
        <v>992.45</v>
      </c>
      <c r="L181" s="22">
        <f>IF(K181+($D181/$C181)&gt;$D181,($D181-K181),$D181/$C181)</f>
        <v>132.45999999999998</v>
      </c>
      <c r="M181" s="22">
        <f t="shared" si="187"/>
        <v>1124.9100000000001</v>
      </c>
      <c r="N181" s="22">
        <f>IF(M181+($D181/$C181)&gt;$D181,($D181-M181),$D181/$C181)</f>
        <v>132.45999999999998</v>
      </c>
      <c r="O181" s="22">
        <f t="shared" si="188"/>
        <v>1257.3700000000001</v>
      </c>
      <c r="P181" s="22">
        <f>IF(O181+($D181/$C181)&gt;$D181,($D181-O181),$D181/$C181)</f>
        <v>67.229999999999791</v>
      </c>
      <c r="Q181" s="22">
        <f t="shared" si="189"/>
        <v>1324.6</v>
      </c>
      <c r="R181" s="22">
        <f>IF(Q181+($D181/$C181)&gt;$D181,($D181-Q181),$D181/$C181)</f>
        <v>0</v>
      </c>
      <c r="S181" s="22">
        <f t="shared" si="190"/>
        <v>1324.6</v>
      </c>
      <c r="T181" s="22">
        <f>IF(S181+($D181/$C181)&gt;$D181,($D181-S181),$D181/$C181)</f>
        <v>0</v>
      </c>
      <c r="U181" s="22">
        <f t="shared" si="191"/>
        <v>1324.6</v>
      </c>
      <c r="V181" s="22"/>
      <c r="W181" s="22">
        <f>IF(U181+($D181/$C181)&gt;$D181,($D181-U181),$D181/$C181)</f>
        <v>0</v>
      </c>
      <c r="X181" s="22">
        <f t="shared" si="192"/>
        <v>1324.6</v>
      </c>
      <c r="Y181" s="22"/>
      <c r="Z181" s="12">
        <f>IF(X181+($D181/$C181)&gt;$D181,($D181-X181),$D181/$C181)</f>
        <v>0</v>
      </c>
      <c r="AA181" s="12">
        <f t="shared" si="193"/>
        <v>1324.6</v>
      </c>
      <c r="AC181" s="12">
        <f>IF(AA181+($D181/$C181)&gt;$D181,($D181-AA181),$D181/$C181)</f>
        <v>0</v>
      </c>
      <c r="AD181" s="46">
        <f t="shared" si="194"/>
        <v>1324.6</v>
      </c>
      <c r="AF181" s="12">
        <f>IF(AD181+($D181/$C181)&gt;$D181,($D181-AD181),$D181/$C181)</f>
        <v>0</v>
      </c>
      <c r="AG181" s="46">
        <f t="shared" si="195"/>
        <v>1324.6</v>
      </c>
      <c r="AH181" s="46"/>
      <c r="AJ181" s="12">
        <f>IF(AG181+($D181/$C181)&gt;$D181,($D181-AG181),$D181/$C181)</f>
        <v>0</v>
      </c>
      <c r="AK181" s="46">
        <f t="shared" si="145"/>
        <v>1324.6</v>
      </c>
      <c r="AL181" s="63">
        <f t="shared" si="196"/>
        <v>0</v>
      </c>
      <c r="AN181" s="12">
        <f>IF(AK181+($D181/$C181)&gt;$D181,($D181-AK181),$D181/$C181)</f>
        <v>0</v>
      </c>
      <c r="AO181" s="46">
        <f t="shared" si="133"/>
        <v>1324.6</v>
      </c>
      <c r="AQ181" s="12">
        <v>0</v>
      </c>
      <c r="AR181" s="46">
        <f t="shared" si="151"/>
        <v>1324.6</v>
      </c>
      <c r="AT181" s="12">
        <v>0</v>
      </c>
      <c r="AU181" s="46">
        <f t="shared" si="88"/>
        <v>1324.6</v>
      </c>
      <c r="AW181" s="12">
        <v>0</v>
      </c>
      <c r="AX181" s="46">
        <f t="shared" si="89"/>
        <v>1324.6</v>
      </c>
      <c r="AZ181" s="12">
        <v>0</v>
      </c>
      <c r="BA181" s="46">
        <f t="shared" si="152"/>
        <v>1324.6</v>
      </c>
      <c r="BC181" s="5">
        <f t="shared" si="104"/>
        <v>0</v>
      </c>
      <c r="BD181" s="9">
        <f t="shared" si="105"/>
        <v>1324.6</v>
      </c>
      <c r="BE181" s="9"/>
      <c r="BF181" s="123" t="s">
        <v>293</v>
      </c>
      <c r="BG181" s="124" t="s">
        <v>293</v>
      </c>
    </row>
    <row r="182" spans="1:60" s="108" customFormat="1" x14ac:dyDescent="0.2">
      <c r="A182" s="114" t="s">
        <v>273</v>
      </c>
      <c r="B182" s="110" t="s">
        <v>281</v>
      </c>
      <c r="C182" s="23"/>
      <c r="D182" s="12">
        <v>-1325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12"/>
      <c r="AA182" s="12"/>
      <c r="AC182" s="12"/>
      <c r="AD182" s="46"/>
      <c r="AF182" s="12"/>
      <c r="AG182" s="46"/>
      <c r="AH182" s="46"/>
      <c r="AJ182" s="12"/>
      <c r="AK182" s="46"/>
      <c r="AL182" s="63"/>
      <c r="AN182" s="12"/>
      <c r="AO182" s="46"/>
      <c r="AQ182" s="12"/>
      <c r="AR182" s="46"/>
      <c r="AT182" s="12"/>
      <c r="AU182" s="46"/>
      <c r="AW182" s="12"/>
      <c r="AX182" s="46"/>
      <c r="AZ182" s="12"/>
      <c r="BA182" s="46">
        <v>-1325</v>
      </c>
      <c r="BC182" s="5">
        <f t="shared" si="104"/>
        <v>0</v>
      </c>
      <c r="BD182" s="9">
        <f t="shared" si="105"/>
        <v>-1325</v>
      </c>
      <c r="BE182" s="9"/>
      <c r="BF182" s="123" t="s">
        <v>293</v>
      </c>
      <c r="BG182" s="124" t="s">
        <v>293</v>
      </c>
    </row>
    <row r="183" spans="1:60" s="108" customFormat="1" x14ac:dyDescent="0.2">
      <c r="A183" s="51">
        <v>34334</v>
      </c>
      <c r="B183" s="108" t="s">
        <v>49</v>
      </c>
      <c r="C183" s="23">
        <v>33.5</v>
      </c>
      <c r="D183" s="12">
        <v>1796.6</v>
      </c>
      <c r="E183" s="22">
        <v>220.08</v>
      </c>
      <c r="F183" s="22">
        <f t="shared" ref="F183:F190" si="211">IF(E183+($D183/$C183)&gt;$D183,($D183-E183),$D183/$C183)</f>
        <v>53.629850746268652</v>
      </c>
      <c r="G183" s="22">
        <f t="shared" si="184"/>
        <v>273.70985074626867</v>
      </c>
      <c r="H183" s="22">
        <f t="shared" ref="H183:H190" si="212">IF(G183+($D183/$C183)&gt;$D183,($D183-G183),$D183/$C183)</f>
        <v>53.629850746268652</v>
      </c>
      <c r="I183" s="22">
        <f t="shared" si="185"/>
        <v>327.3397014925373</v>
      </c>
      <c r="J183" s="22">
        <f t="shared" ref="J183:J190" si="213">IF(I183+($D183/$C183)&gt;$D183,($D183-I183),$D183/$C183)</f>
        <v>53.629850746268652</v>
      </c>
      <c r="K183" s="22">
        <f t="shared" si="186"/>
        <v>380.96955223880593</v>
      </c>
      <c r="L183" s="22">
        <f t="shared" ref="L183:L190" si="214">IF(K183+($D183/$C183)&gt;$D183,($D183-K183),$D183/$C183)</f>
        <v>53.629850746268652</v>
      </c>
      <c r="M183" s="22">
        <f t="shared" si="187"/>
        <v>434.59940298507456</v>
      </c>
      <c r="N183" s="22">
        <f t="shared" ref="N183:N190" si="215">IF(M183+($D183/$C183)&gt;$D183,($D183-M183),$D183/$C183)</f>
        <v>53.629850746268652</v>
      </c>
      <c r="O183" s="22">
        <f t="shared" si="188"/>
        <v>488.22925373134319</v>
      </c>
      <c r="P183" s="22">
        <f t="shared" ref="P183:P190" si="216">IF(O183+($D183/$C183)&gt;$D183,($D183-O183),$D183/$C183)</f>
        <v>53.629850746268652</v>
      </c>
      <c r="Q183" s="22">
        <f t="shared" si="189"/>
        <v>541.85910447761182</v>
      </c>
      <c r="R183" s="22">
        <f t="shared" ref="R183:R190" si="217">IF(Q183+($D183/$C183)&gt;$D183,($D183-Q183),$D183/$C183)</f>
        <v>53.629850746268652</v>
      </c>
      <c r="S183" s="22">
        <f t="shared" si="190"/>
        <v>595.48895522388045</v>
      </c>
      <c r="T183" s="22">
        <f t="shared" ref="T183:T190" si="218">IF(S183+($D183/$C183)&gt;$D183,($D183-S183),$D183/$C183)</f>
        <v>53.629850746268652</v>
      </c>
      <c r="U183" s="22">
        <f t="shared" si="191"/>
        <v>649.11880597014908</v>
      </c>
      <c r="V183" s="22"/>
      <c r="W183" s="22">
        <f t="shared" ref="W183:W190" si="219">IF(U183+($D183/$C183)&gt;$D183,($D183-U183),$D183/$C183)</f>
        <v>53.629850746268652</v>
      </c>
      <c r="X183" s="22">
        <f t="shared" si="192"/>
        <v>702.74865671641771</v>
      </c>
      <c r="Y183" s="22"/>
      <c r="Z183" s="12">
        <f t="shared" ref="Z183:Z190" si="220">IF(X183+($D183/$C183)&gt;$D183,($D183-X183),$D183/$C183)</f>
        <v>53.629850746268652</v>
      </c>
      <c r="AA183" s="12">
        <f t="shared" si="193"/>
        <v>756.37850746268634</v>
      </c>
      <c r="AC183" s="12">
        <f t="shared" ref="AC183:AC190" si="221">IF(AA183+($D183/$C183)&gt;$D183,($D183-AA183),$D183/$C183)</f>
        <v>53.629850746268652</v>
      </c>
      <c r="AD183" s="46">
        <f t="shared" si="194"/>
        <v>810.00835820895497</v>
      </c>
      <c r="AF183" s="12">
        <f t="shared" ref="AF183:AF190" si="222">IF(AD183+($D183/$C183)&gt;$D183,($D183-AD183),$D183/$C183)</f>
        <v>53.629850746268652</v>
      </c>
      <c r="AG183" s="46">
        <f t="shared" si="195"/>
        <v>863.6382089552236</v>
      </c>
      <c r="AH183" s="46"/>
      <c r="AJ183" s="12">
        <f t="shared" ref="AJ183:AJ190" si="223">IF(AG183+($D183/$C183)&gt;$D183,($D183-AG183),$D183/$C183)</f>
        <v>53.629850746268652</v>
      </c>
      <c r="AK183" s="46">
        <f t="shared" si="145"/>
        <v>917.26805970149223</v>
      </c>
      <c r="AL183" s="63">
        <f t="shared" si="196"/>
        <v>-879.33194029850767</v>
      </c>
      <c r="AN183" s="12">
        <f t="shared" ref="AN183:AN190" si="224">IF(AK183+($D183/$C183)&gt;$D183,($D183-AK183),$D183/$C183)</f>
        <v>53.629850746268652</v>
      </c>
      <c r="AO183" s="46">
        <f t="shared" si="133"/>
        <v>970.89791044776086</v>
      </c>
      <c r="AQ183" s="12">
        <f t="shared" ref="AQ183:AQ189" si="225">IF(AN183+($D183/$C183)&gt;$D183,($D183-AN183),$D183/$C183)</f>
        <v>53.629850746268652</v>
      </c>
      <c r="AR183" s="46">
        <f t="shared" si="151"/>
        <v>1024.5277611940296</v>
      </c>
      <c r="AT183" s="12">
        <f t="shared" ref="AT183:AT189" si="226">IF(AQ183+($D183/$C183)&gt;$D183,($D183-AQ183),$D183/$C183)</f>
        <v>53.629850746268652</v>
      </c>
      <c r="AU183" s="46">
        <f t="shared" si="88"/>
        <v>1078.1576119402982</v>
      </c>
      <c r="AW183" s="12">
        <f t="shared" ref="AW183:AW189" si="227">IF(AT183+($D183/$C183)&gt;$D183,($D183-AT183),$D183/$C183)</f>
        <v>53.629850746268652</v>
      </c>
      <c r="AX183" s="46">
        <f t="shared" si="89"/>
        <v>1131.7874626865669</v>
      </c>
      <c r="AZ183" s="12">
        <f t="shared" ref="AZ183:AZ189" si="228">IF(AW183+($D183/$C183)&gt;$D183,($D183-AW183),$D183/$C183)</f>
        <v>53.629850746268652</v>
      </c>
      <c r="BA183" s="46">
        <f t="shared" si="152"/>
        <v>1185.4173134328355</v>
      </c>
      <c r="BC183" s="5">
        <f t="shared" si="104"/>
        <v>53.629850746268652</v>
      </c>
      <c r="BD183" s="9">
        <f t="shared" si="105"/>
        <v>1239.0471641791041</v>
      </c>
      <c r="BE183" s="9"/>
      <c r="BF183" s="128">
        <v>40</v>
      </c>
      <c r="BG183" s="126">
        <f t="shared" ref="BG183:BG189" si="229">D183/BF183</f>
        <v>44.914999999999999</v>
      </c>
    </row>
    <row r="184" spans="1:60" x14ac:dyDescent="0.2">
      <c r="A184" s="51">
        <v>34334</v>
      </c>
      <c r="B184" s="108" t="s">
        <v>50</v>
      </c>
      <c r="C184" s="23">
        <v>33.5</v>
      </c>
      <c r="D184" s="12">
        <v>476228.1</v>
      </c>
      <c r="E184" s="22">
        <v>58337.93</v>
      </c>
      <c r="F184" s="22">
        <f t="shared" si="211"/>
        <v>14215.764179104477</v>
      </c>
      <c r="G184" s="22">
        <f t="shared" si="184"/>
        <v>72553.694179104481</v>
      </c>
      <c r="H184" s="22">
        <f t="shared" si="212"/>
        <v>14215.764179104477</v>
      </c>
      <c r="I184" s="22">
        <f t="shared" si="185"/>
        <v>86769.458358208954</v>
      </c>
      <c r="J184" s="22">
        <f t="shared" si="213"/>
        <v>14215.764179104477</v>
      </c>
      <c r="K184" s="22">
        <f t="shared" si="186"/>
        <v>100985.22253731343</v>
      </c>
      <c r="L184" s="22">
        <f t="shared" si="214"/>
        <v>14215.764179104477</v>
      </c>
      <c r="M184" s="22">
        <f t="shared" si="187"/>
        <v>115200.9867164179</v>
      </c>
      <c r="N184" s="22">
        <f t="shared" si="215"/>
        <v>14215.764179104477</v>
      </c>
      <c r="O184" s="22">
        <f t="shared" si="188"/>
        <v>129416.75089552237</v>
      </c>
      <c r="P184" s="22">
        <f t="shared" si="216"/>
        <v>14215.764179104477</v>
      </c>
      <c r="Q184" s="22">
        <f t="shared" si="189"/>
        <v>143632.51507462686</v>
      </c>
      <c r="R184" s="22">
        <f t="shared" si="217"/>
        <v>14215.764179104477</v>
      </c>
      <c r="S184" s="22">
        <f t="shared" si="190"/>
        <v>157848.27925373134</v>
      </c>
      <c r="T184" s="22">
        <f t="shared" si="218"/>
        <v>14215.764179104477</v>
      </c>
      <c r="U184" s="22">
        <f t="shared" si="191"/>
        <v>172064.04343283581</v>
      </c>
      <c r="V184" s="22"/>
      <c r="W184" s="22">
        <f t="shared" si="219"/>
        <v>14215.764179104477</v>
      </c>
      <c r="X184" s="22">
        <f t="shared" si="192"/>
        <v>186279.80761194028</v>
      </c>
      <c r="Y184" s="25"/>
      <c r="Z184" s="4">
        <f t="shared" si="220"/>
        <v>14215.764179104477</v>
      </c>
      <c r="AA184" s="4">
        <f t="shared" si="193"/>
        <v>200495.57179104476</v>
      </c>
      <c r="AC184" s="4">
        <f t="shared" si="221"/>
        <v>14215.764179104477</v>
      </c>
      <c r="AD184" s="9">
        <f t="shared" si="194"/>
        <v>214711.33597014923</v>
      </c>
      <c r="AF184" s="4">
        <f t="shared" si="222"/>
        <v>14215.764179104477</v>
      </c>
      <c r="AG184" s="9">
        <f t="shared" si="195"/>
        <v>228927.1001492537</v>
      </c>
      <c r="AH184" s="9"/>
      <c r="AJ184" s="4">
        <f t="shared" si="223"/>
        <v>14215.764179104477</v>
      </c>
      <c r="AK184" s="9">
        <f t="shared" si="145"/>
        <v>243142.86432835818</v>
      </c>
      <c r="AL184" s="49">
        <f t="shared" si="196"/>
        <v>-233085.2356716418</v>
      </c>
      <c r="AN184" s="4">
        <f t="shared" si="224"/>
        <v>14215.764179104477</v>
      </c>
      <c r="AO184" s="9">
        <f t="shared" si="133"/>
        <v>257358.62850746265</v>
      </c>
      <c r="AQ184" s="4">
        <f t="shared" si="225"/>
        <v>14215.764179104477</v>
      </c>
      <c r="AR184" s="9">
        <f t="shared" si="151"/>
        <v>271574.39268656715</v>
      </c>
      <c r="AT184" s="4">
        <f t="shared" si="226"/>
        <v>14215.764179104477</v>
      </c>
      <c r="AU184" s="9">
        <f t="shared" ref="AU184:AU206" si="230">+AR184+AT184</f>
        <v>285790.15686567163</v>
      </c>
      <c r="AW184" s="4">
        <f t="shared" si="227"/>
        <v>14215.764179104477</v>
      </c>
      <c r="AX184" s="9">
        <f t="shared" ref="AX184:AX190" si="231">+AU184+AW184</f>
        <v>300005.9210447761</v>
      </c>
      <c r="AZ184" s="4">
        <f t="shared" si="228"/>
        <v>14215.764179104477</v>
      </c>
      <c r="BA184" s="9">
        <f t="shared" si="152"/>
        <v>314221.68522388057</v>
      </c>
      <c r="BC184" s="5">
        <f t="shared" si="104"/>
        <v>14215.764179104477</v>
      </c>
      <c r="BD184" s="9">
        <f t="shared" si="105"/>
        <v>328437.44940298505</v>
      </c>
      <c r="BE184" s="9"/>
      <c r="BF184" s="123">
        <v>37.5</v>
      </c>
      <c r="BG184" s="124">
        <f t="shared" si="229"/>
        <v>12699.415999999999</v>
      </c>
    </row>
    <row r="185" spans="1:60" x14ac:dyDescent="0.2">
      <c r="A185" s="51">
        <v>34515</v>
      </c>
      <c r="B185" s="108" t="s">
        <v>51</v>
      </c>
      <c r="C185" s="23">
        <v>33.5</v>
      </c>
      <c r="D185" s="12">
        <v>563</v>
      </c>
      <c r="E185" s="22">
        <v>49.27</v>
      </c>
      <c r="F185" s="22">
        <f t="shared" si="211"/>
        <v>16.805970149253731</v>
      </c>
      <c r="G185" s="22">
        <f t="shared" si="184"/>
        <v>66.075970149253735</v>
      </c>
      <c r="H185" s="22">
        <f t="shared" si="212"/>
        <v>16.805970149253731</v>
      </c>
      <c r="I185" s="22">
        <f t="shared" si="185"/>
        <v>82.881940298507459</v>
      </c>
      <c r="J185" s="22">
        <f t="shared" si="213"/>
        <v>16.805970149253731</v>
      </c>
      <c r="K185" s="22">
        <f t="shared" si="186"/>
        <v>99.687910447761197</v>
      </c>
      <c r="L185" s="22">
        <f t="shared" si="214"/>
        <v>16.805970149253731</v>
      </c>
      <c r="M185" s="22">
        <f t="shared" si="187"/>
        <v>116.49388059701494</v>
      </c>
      <c r="N185" s="22">
        <f t="shared" si="215"/>
        <v>16.805970149253731</v>
      </c>
      <c r="O185" s="22">
        <f t="shared" si="188"/>
        <v>133.29985074626867</v>
      </c>
      <c r="P185" s="22">
        <f t="shared" si="216"/>
        <v>16.805970149253731</v>
      </c>
      <c r="Q185" s="22">
        <f t="shared" si="189"/>
        <v>150.10582089552241</v>
      </c>
      <c r="R185" s="22">
        <f t="shared" si="217"/>
        <v>16.805970149253731</v>
      </c>
      <c r="S185" s="22">
        <f t="shared" si="190"/>
        <v>166.91179104477615</v>
      </c>
      <c r="T185" s="22">
        <f t="shared" si="218"/>
        <v>16.805970149253731</v>
      </c>
      <c r="U185" s="22">
        <f t="shared" si="191"/>
        <v>183.71776119402989</v>
      </c>
      <c r="V185" s="22"/>
      <c r="W185" s="22">
        <f t="shared" si="219"/>
        <v>16.805970149253731</v>
      </c>
      <c r="X185" s="22">
        <f t="shared" si="192"/>
        <v>200.52373134328363</v>
      </c>
      <c r="Y185" s="25"/>
      <c r="Z185" s="4">
        <f t="shared" si="220"/>
        <v>16.805970149253731</v>
      </c>
      <c r="AA185" s="4">
        <f t="shared" si="193"/>
        <v>217.32970149253737</v>
      </c>
      <c r="AC185" s="4">
        <f t="shared" si="221"/>
        <v>16.805970149253731</v>
      </c>
      <c r="AD185" s="9">
        <f t="shared" si="194"/>
        <v>234.13567164179111</v>
      </c>
      <c r="AF185" s="4">
        <f t="shared" si="222"/>
        <v>16.805970149253731</v>
      </c>
      <c r="AG185" s="9">
        <f t="shared" si="195"/>
        <v>250.94164179104484</v>
      </c>
      <c r="AH185" s="9"/>
      <c r="AJ185" s="4">
        <f t="shared" si="223"/>
        <v>16.805970149253731</v>
      </c>
      <c r="AK185" s="9">
        <f t="shared" si="145"/>
        <v>267.74761194029855</v>
      </c>
      <c r="AL185" s="49">
        <f t="shared" si="196"/>
        <v>-295.25238805970145</v>
      </c>
      <c r="AN185" s="4">
        <f t="shared" si="224"/>
        <v>16.805970149253731</v>
      </c>
      <c r="AO185" s="9">
        <f t="shared" si="133"/>
        <v>284.55358208955226</v>
      </c>
      <c r="AQ185" s="4">
        <f t="shared" si="225"/>
        <v>16.805970149253731</v>
      </c>
      <c r="AR185" s="9">
        <f t="shared" si="151"/>
        <v>301.35955223880597</v>
      </c>
      <c r="AT185" s="4">
        <f t="shared" si="226"/>
        <v>16.805970149253731</v>
      </c>
      <c r="AU185" s="9">
        <f t="shared" si="230"/>
        <v>318.16552238805968</v>
      </c>
      <c r="AW185" s="4">
        <f t="shared" si="227"/>
        <v>16.805970149253731</v>
      </c>
      <c r="AX185" s="9">
        <f t="shared" si="231"/>
        <v>334.9714925373134</v>
      </c>
      <c r="AZ185" s="4">
        <f t="shared" si="228"/>
        <v>16.805970149253731</v>
      </c>
      <c r="BA185" s="9">
        <f t="shared" si="152"/>
        <v>351.77746268656711</v>
      </c>
      <c r="BC185" s="5">
        <f t="shared" si="104"/>
        <v>16.805970149253731</v>
      </c>
      <c r="BD185" s="9">
        <f t="shared" si="105"/>
        <v>368.58343283582082</v>
      </c>
      <c r="BE185" s="9"/>
      <c r="BF185" s="123">
        <v>37.5</v>
      </c>
      <c r="BG185" s="124">
        <f t="shared" si="229"/>
        <v>15.013333333333334</v>
      </c>
      <c r="BH185" s="107"/>
    </row>
    <row r="186" spans="1:60" x14ac:dyDescent="0.2">
      <c r="A186" s="51">
        <v>34515</v>
      </c>
      <c r="B186" s="11" t="s">
        <v>52</v>
      </c>
      <c r="C186" s="23">
        <v>33.5</v>
      </c>
      <c r="D186" s="12">
        <v>4883.8599999999997</v>
      </c>
      <c r="E186" s="22">
        <v>427.35</v>
      </c>
      <c r="F186" s="22">
        <f t="shared" si="211"/>
        <v>145.78686567164178</v>
      </c>
      <c r="G186" s="22">
        <f t="shared" si="184"/>
        <v>573.13686567164177</v>
      </c>
      <c r="H186" s="22">
        <f t="shared" si="212"/>
        <v>145.78686567164178</v>
      </c>
      <c r="I186" s="22">
        <f t="shared" si="185"/>
        <v>718.92373134328352</v>
      </c>
      <c r="J186" s="22">
        <f t="shared" si="213"/>
        <v>145.78686567164178</v>
      </c>
      <c r="K186" s="22">
        <f t="shared" si="186"/>
        <v>864.71059701492527</v>
      </c>
      <c r="L186" s="22">
        <f t="shared" si="214"/>
        <v>145.78686567164178</v>
      </c>
      <c r="M186" s="22">
        <f t="shared" si="187"/>
        <v>1010.497462686567</v>
      </c>
      <c r="N186" s="22">
        <f t="shared" si="215"/>
        <v>145.78686567164178</v>
      </c>
      <c r="O186" s="22">
        <f t="shared" si="188"/>
        <v>1156.2843283582088</v>
      </c>
      <c r="P186" s="22">
        <f t="shared" si="216"/>
        <v>145.78686567164178</v>
      </c>
      <c r="Q186" s="22">
        <f t="shared" si="189"/>
        <v>1302.0711940298506</v>
      </c>
      <c r="R186" s="22">
        <f t="shared" si="217"/>
        <v>145.78686567164178</v>
      </c>
      <c r="S186" s="22">
        <f t="shared" si="190"/>
        <v>1447.8580597014925</v>
      </c>
      <c r="T186" s="22">
        <f t="shared" si="218"/>
        <v>145.78686567164178</v>
      </c>
      <c r="U186" s="22">
        <f t="shared" si="191"/>
        <v>1593.6449253731344</v>
      </c>
      <c r="V186" s="22"/>
      <c r="W186" s="22">
        <f t="shared" si="219"/>
        <v>145.78686567164178</v>
      </c>
      <c r="X186" s="22">
        <f t="shared" si="192"/>
        <v>1739.4317910447762</v>
      </c>
      <c r="Y186" s="25"/>
      <c r="Z186" s="4">
        <f t="shared" si="220"/>
        <v>145.78686567164178</v>
      </c>
      <c r="AA186" s="4">
        <f t="shared" si="193"/>
        <v>1885.2186567164181</v>
      </c>
      <c r="AC186" s="4">
        <f t="shared" si="221"/>
        <v>145.78686567164178</v>
      </c>
      <c r="AD186" s="9">
        <f t="shared" si="194"/>
        <v>2031.0055223880599</v>
      </c>
      <c r="AF186" s="4">
        <f t="shared" si="222"/>
        <v>145.78686567164178</v>
      </c>
      <c r="AG186" s="9">
        <f t="shared" si="195"/>
        <v>2176.7923880597018</v>
      </c>
      <c r="AH186" s="9"/>
      <c r="AJ186" s="4">
        <f t="shared" si="223"/>
        <v>145.78686567164178</v>
      </c>
      <c r="AK186" s="9">
        <f t="shared" si="145"/>
        <v>2322.5792537313437</v>
      </c>
      <c r="AL186" s="49">
        <f t="shared" si="196"/>
        <v>-2561.280746268656</v>
      </c>
      <c r="AN186" s="4">
        <f t="shared" si="224"/>
        <v>145.78686567164178</v>
      </c>
      <c r="AO186" s="9">
        <f t="shared" si="133"/>
        <v>2468.3661194029855</v>
      </c>
      <c r="AQ186" s="4">
        <f t="shared" si="225"/>
        <v>145.78686567164178</v>
      </c>
      <c r="AR186" s="9">
        <f t="shared" si="151"/>
        <v>2614.1529850746274</v>
      </c>
      <c r="AT186" s="4">
        <f t="shared" si="226"/>
        <v>145.78686567164178</v>
      </c>
      <c r="AU186" s="9">
        <f t="shared" si="230"/>
        <v>2759.9398507462693</v>
      </c>
      <c r="AW186" s="4">
        <f t="shared" si="227"/>
        <v>145.78686567164178</v>
      </c>
      <c r="AX186" s="9">
        <f t="shared" si="231"/>
        <v>2905.7267164179111</v>
      </c>
      <c r="AZ186" s="4">
        <f t="shared" si="228"/>
        <v>145.78686567164178</v>
      </c>
      <c r="BA186" s="9">
        <f t="shared" si="152"/>
        <v>3051.513582089553</v>
      </c>
      <c r="BC186" s="5">
        <f t="shared" si="104"/>
        <v>145.78686567164178</v>
      </c>
      <c r="BD186" s="9">
        <f t="shared" si="105"/>
        <v>3197.3004477611948</v>
      </c>
      <c r="BE186" s="9"/>
      <c r="BF186" s="123">
        <v>45</v>
      </c>
      <c r="BG186" s="124">
        <f t="shared" si="229"/>
        <v>108.53022222222222</v>
      </c>
    </row>
    <row r="187" spans="1:60" x14ac:dyDescent="0.2">
      <c r="A187" s="51">
        <v>34515</v>
      </c>
      <c r="B187" s="108" t="s">
        <v>53</v>
      </c>
      <c r="C187" s="23">
        <v>33.5</v>
      </c>
      <c r="D187" s="12">
        <v>29316</v>
      </c>
      <c r="E187" s="22">
        <v>2565.15</v>
      </c>
      <c r="F187" s="22">
        <f t="shared" si="211"/>
        <v>875.1044776119403</v>
      </c>
      <c r="G187" s="22">
        <f t="shared" si="184"/>
        <v>3440.2544776119403</v>
      </c>
      <c r="H187" s="22">
        <f t="shared" si="212"/>
        <v>875.1044776119403</v>
      </c>
      <c r="I187" s="22">
        <f t="shared" si="185"/>
        <v>4315.3589552238809</v>
      </c>
      <c r="J187" s="22">
        <f t="shared" si="213"/>
        <v>875.1044776119403</v>
      </c>
      <c r="K187" s="22">
        <f t="shared" si="186"/>
        <v>5190.4634328358215</v>
      </c>
      <c r="L187" s="22">
        <f t="shared" si="214"/>
        <v>875.1044776119403</v>
      </c>
      <c r="M187" s="22">
        <f t="shared" si="187"/>
        <v>6065.5679104477622</v>
      </c>
      <c r="N187" s="22">
        <f t="shared" si="215"/>
        <v>875.1044776119403</v>
      </c>
      <c r="O187" s="22">
        <f t="shared" si="188"/>
        <v>6940.6723880597028</v>
      </c>
      <c r="P187" s="22">
        <f t="shared" si="216"/>
        <v>875.1044776119403</v>
      </c>
      <c r="Q187" s="22">
        <f t="shared" si="189"/>
        <v>7815.7768656716435</v>
      </c>
      <c r="R187" s="22">
        <f t="shared" si="217"/>
        <v>875.1044776119403</v>
      </c>
      <c r="S187" s="22">
        <f t="shared" si="190"/>
        <v>8690.8813432835832</v>
      </c>
      <c r="T187" s="22">
        <f t="shared" si="218"/>
        <v>875.1044776119403</v>
      </c>
      <c r="U187" s="22">
        <f t="shared" si="191"/>
        <v>9565.9858208955229</v>
      </c>
      <c r="V187" s="22"/>
      <c r="W187" s="22">
        <f t="shared" si="219"/>
        <v>875.1044776119403</v>
      </c>
      <c r="X187" s="22">
        <f t="shared" si="192"/>
        <v>10441.090298507463</v>
      </c>
      <c r="Y187" s="25"/>
      <c r="Z187" s="4">
        <f t="shared" si="220"/>
        <v>875.1044776119403</v>
      </c>
      <c r="AA187" s="4">
        <f t="shared" si="193"/>
        <v>11316.194776119402</v>
      </c>
      <c r="AC187" s="4">
        <f t="shared" si="221"/>
        <v>875.1044776119403</v>
      </c>
      <c r="AD187" s="9">
        <f t="shared" si="194"/>
        <v>12191.299253731342</v>
      </c>
      <c r="AF187" s="4">
        <f t="shared" si="222"/>
        <v>875.1044776119403</v>
      </c>
      <c r="AG187" s="9">
        <f t="shared" si="195"/>
        <v>13066.403731343282</v>
      </c>
      <c r="AH187" s="9"/>
      <c r="AJ187" s="4">
        <f t="shared" si="223"/>
        <v>875.1044776119403</v>
      </c>
      <c r="AK187" s="9">
        <f t="shared" si="145"/>
        <v>13941.508208955222</v>
      </c>
      <c r="AL187" s="49">
        <f t="shared" si="196"/>
        <v>-15374.491791044778</v>
      </c>
      <c r="AN187" s="4">
        <f t="shared" si="224"/>
        <v>875.1044776119403</v>
      </c>
      <c r="AO187" s="9">
        <f t="shared" si="133"/>
        <v>14816.612686567161</v>
      </c>
      <c r="AQ187" s="4">
        <f t="shared" si="225"/>
        <v>875.1044776119403</v>
      </c>
      <c r="AR187" s="9">
        <f t="shared" si="151"/>
        <v>15691.717164179101</v>
      </c>
      <c r="AT187" s="4">
        <f t="shared" si="226"/>
        <v>875.1044776119403</v>
      </c>
      <c r="AU187" s="9">
        <f t="shared" si="230"/>
        <v>16566.821641791041</v>
      </c>
      <c r="AW187" s="4">
        <f t="shared" si="227"/>
        <v>875.1044776119403</v>
      </c>
      <c r="AX187" s="9">
        <f t="shared" si="231"/>
        <v>17441.926119402982</v>
      </c>
      <c r="AZ187" s="4">
        <f t="shared" si="228"/>
        <v>875.1044776119403</v>
      </c>
      <c r="BA187" s="9">
        <f t="shared" si="152"/>
        <v>18317.030597014924</v>
      </c>
      <c r="BC187" s="5">
        <f t="shared" si="104"/>
        <v>875.1044776119403</v>
      </c>
      <c r="BD187" s="9">
        <f t="shared" si="105"/>
        <v>19192.135074626865</v>
      </c>
      <c r="BE187" s="9"/>
      <c r="BF187" s="123">
        <v>37.5</v>
      </c>
      <c r="BG187" s="124">
        <f t="shared" si="229"/>
        <v>781.76</v>
      </c>
    </row>
    <row r="188" spans="1:60" x14ac:dyDescent="0.2">
      <c r="A188" s="51">
        <v>34515</v>
      </c>
      <c r="B188" s="11" t="s">
        <v>41</v>
      </c>
      <c r="C188" s="23">
        <v>33.5</v>
      </c>
      <c r="D188" s="12">
        <v>61545.05</v>
      </c>
      <c r="E188" s="22">
        <v>5385.2</v>
      </c>
      <c r="F188" s="22">
        <f t="shared" si="211"/>
        <v>1837.1656716417911</v>
      </c>
      <c r="G188" s="22">
        <f t="shared" si="184"/>
        <v>7222.3656716417909</v>
      </c>
      <c r="H188" s="22">
        <f t="shared" si="212"/>
        <v>1837.1656716417911</v>
      </c>
      <c r="I188" s="22">
        <f t="shared" si="185"/>
        <v>9059.5313432835828</v>
      </c>
      <c r="J188" s="22">
        <f t="shared" si="213"/>
        <v>1837.1656716417911</v>
      </c>
      <c r="K188" s="22">
        <f t="shared" si="186"/>
        <v>10896.697014925374</v>
      </c>
      <c r="L188" s="22">
        <f t="shared" si="214"/>
        <v>1837.1656716417911</v>
      </c>
      <c r="M188" s="22">
        <f t="shared" si="187"/>
        <v>12733.862686567165</v>
      </c>
      <c r="N188" s="22">
        <f t="shared" si="215"/>
        <v>1837.1656716417911</v>
      </c>
      <c r="O188" s="22">
        <f t="shared" si="188"/>
        <v>14571.028358208956</v>
      </c>
      <c r="P188" s="22">
        <f t="shared" si="216"/>
        <v>1837.1656716417911</v>
      </c>
      <c r="Q188" s="22">
        <f t="shared" si="189"/>
        <v>16408.194029850747</v>
      </c>
      <c r="R188" s="22">
        <f t="shared" si="217"/>
        <v>1837.1656716417911</v>
      </c>
      <c r="S188" s="22">
        <f t="shared" si="190"/>
        <v>18245.35970149254</v>
      </c>
      <c r="T188" s="22">
        <f t="shared" si="218"/>
        <v>1837.1656716417911</v>
      </c>
      <c r="U188" s="22">
        <f t="shared" si="191"/>
        <v>20082.525373134333</v>
      </c>
      <c r="V188" s="22"/>
      <c r="W188" s="22">
        <f t="shared" si="219"/>
        <v>1837.1656716417911</v>
      </c>
      <c r="X188" s="22">
        <f t="shared" si="192"/>
        <v>21919.691044776126</v>
      </c>
      <c r="Y188" s="25"/>
      <c r="Z188" s="4">
        <f t="shared" si="220"/>
        <v>1837.1656716417911</v>
      </c>
      <c r="AA188" s="4">
        <f t="shared" si="193"/>
        <v>23756.856716417919</v>
      </c>
      <c r="AC188" s="4">
        <f t="shared" si="221"/>
        <v>1837.1656716417911</v>
      </c>
      <c r="AD188" s="9">
        <f t="shared" si="194"/>
        <v>25594.022388059711</v>
      </c>
      <c r="AF188" s="4">
        <f t="shared" si="222"/>
        <v>1837.1656716417911</v>
      </c>
      <c r="AG188" s="9">
        <f t="shared" si="195"/>
        <v>27431.188059701504</v>
      </c>
      <c r="AH188" s="9"/>
      <c r="AJ188" s="4">
        <f t="shared" si="223"/>
        <v>1837.1656716417911</v>
      </c>
      <c r="AK188" s="9">
        <f t="shared" si="145"/>
        <v>29268.353731343297</v>
      </c>
      <c r="AL188" s="49">
        <f t="shared" si="196"/>
        <v>-32276.696268656706</v>
      </c>
      <c r="AN188" s="4">
        <f t="shared" si="224"/>
        <v>1837.1656716417911</v>
      </c>
      <c r="AO188" s="9">
        <f t="shared" si="133"/>
        <v>31105.51940298509</v>
      </c>
      <c r="AQ188" s="4">
        <f t="shared" si="225"/>
        <v>1837.1656716417911</v>
      </c>
      <c r="AR188" s="9">
        <f t="shared" si="151"/>
        <v>32942.685074626883</v>
      </c>
      <c r="AT188" s="4">
        <f t="shared" si="226"/>
        <v>1837.1656716417911</v>
      </c>
      <c r="AU188" s="9">
        <f t="shared" si="230"/>
        <v>34779.850746268676</v>
      </c>
      <c r="AW188" s="4">
        <f t="shared" si="227"/>
        <v>1837.1656716417911</v>
      </c>
      <c r="AX188" s="9">
        <f t="shared" si="231"/>
        <v>36617.016417910469</v>
      </c>
      <c r="AZ188" s="4">
        <f t="shared" si="228"/>
        <v>1837.1656716417911</v>
      </c>
      <c r="BA188" s="9">
        <f t="shared" si="152"/>
        <v>38454.182089552261</v>
      </c>
      <c r="BC188" s="5">
        <f t="shared" ref="BC188:BC251" si="232">AZ188</f>
        <v>1837.1656716417911</v>
      </c>
      <c r="BD188" s="9">
        <f t="shared" ref="BD188:BD251" si="233">BA188+BC188</f>
        <v>40291.347761194054</v>
      </c>
      <c r="BE188" s="9"/>
      <c r="BF188" s="123">
        <v>62.5</v>
      </c>
      <c r="BG188" s="124">
        <f t="shared" si="229"/>
        <v>984.72080000000005</v>
      </c>
    </row>
    <row r="189" spans="1:60" x14ac:dyDescent="0.2">
      <c r="A189" s="54">
        <v>34515</v>
      </c>
      <c r="B189" s="1" t="s">
        <v>37</v>
      </c>
      <c r="C189" s="2">
        <v>33.5</v>
      </c>
      <c r="D189" s="4">
        <v>20259.68</v>
      </c>
      <c r="E189" s="3">
        <v>1875.08</v>
      </c>
      <c r="F189" s="3">
        <f t="shared" si="211"/>
        <v>604.76656716417915</v>
      </c>
      <c r="G189" s="3">
        <f t="shared" si="184"/>
        <v>2479.8465671641789</v>
      </c>
      <c r="H189" s="3">
        <f t="shared" si="212"/>
        <v>604.76656716417915</v>
      </c>
      <c r="I189" s="3">
        <f t="shared" si="185"/>
        <v>3084.6131343283578</v>
      </c>
      <c r="J189" s="3">
        <f t="shared" si="213"/>
        <v>604.76656716417915</v>
      </c>
      <c r="K189" s="3">
        <f t="shared" si="186"/>
        <v>3689.3797014925367</v>
      </c>
      <c r="L189" s="3">
        <f t="shared" si="214"/>
        <v>604.76656716417915</v>
      </c>
      <c r="M189" s="3">
        <f t="shared" si="187"/>
        <v>4294.1462686567156</v>
      </c>
      <c r="N189" s="3">
        <f t="shared" si="215"/>
        <v>604.76656716417915</v>
      </c>
      <c r="O189" s="3">
        <f t="shared" si="188"/>
        <v>4898.9128358208945</v>
      </c>
      <c r="P189" s="3">
        <f t="shared" si="216"/>
        <v>604.76656716417915</v>
      </c>
      <c r="Q189" s="3">
        <f t="shared" si="189"/>
        <v>5503.6794029850735</v>
      </c>
      <c r="R189" s="3">
        <f t="shared" si="217"/>
        <v>604.76656716417915</v>
      </c>
      <c r="S189" s="3">
        <f t="shared" si="190"/>
        <v>6108.4459701492524</v>
      </c>
      <c r="T189" s="3">
        <f t="shared" si="218"/>
        <v>604.76656716417915</v>
      </c>
      <c r="U189" s="3">
        <f t="shared" si="191"/>
        <v>6713.2125373134313</v>
      </c>
      <c r="V189" s="3"/>
      <c r="W189" s="3">
        <f t="shared" si="219"/>
        <v>604.76656716417915</v>
      </c>
      <c r="X189" s="3">
        <f t="shared" si="192"/>
        <v>7317.9791044776102</v>
      </c>
      <c r="Y189" s="25"/>
      <c r="Z189" s="4">
        <f t="shared" si="220"/>
        <v>604.76656716417915</v>
      </c>
      <c r="AA189" s="4">
        <f t="shared" si="193"/>
        <v>7922.7456716417892</v>
      </c>
      <c r="AC189" s="4">
        <f t="shared" si="221"/>
        <v>604.76656716417915</v>
      </c>
      <c r="AD189" s="9">
        <f t="shared" si="194"/>
        <v>8527.5122388059681</v>
      </c>
      <c r="AF189" s="4">
        <f t="shared" si="222"/>
        <v>604.76656716417915</v>
      </c>
      <c r="AG189" s="9">
        <f t="shared" si="195"/>
        <v>9132.278805970147</v>
      </c>
      <c r="AH189" s="9"/>
      <c r="AJ189" s="4">
        <f t="shared" si="223"/>
        <v>604.76656716417915</v>
      </c>
      <c r="AK189" s="9">
        <f t="shared" si="145"/>
        <v>9737.0453731343259</v>
      </c>
      <c r="AL189" s="49">
        <f t="shared" si="196"/>
        <v>-10522.634626865674</v>
      </c>
      <c r="AN189" s="4">
        <f t="shared" si="224"/>
        <v>604.76656716417915</v>
      </c>
      <c r="AO189" s="9">
        <f t="shared" si="133"/>
        <v>10341.811940298505</v>
      </c>
      <c r="AQ189" s="4">
        <f t="shared" si="225"/>
        <v>604.76656716417915</v>
      </c>
      <c r="AR189" s="9">
        <f t="shared" si="151"/>
        <v>10946.578507462684</v>
      </c>
      <c r="AT189" s="4">
        <f t="shared" si="226"/>
        <v>604.76656716417915</v>
      </c>
      <c r="AU189" s="9">
        <f t="shared" si="230"/>
        <v>11551.345074626863</v>
      </c>
      <c r="AW189" s="4">
        <f t="shared" si="227"/>
        <v>604.76656716417915</v>
      </c>
      <c r="AX189" s="9">
        <f t="shared" si="231"/>
        <v>12156.111641791042</v>
      </c>
      <c r="AZ189" s="4">
        <f t="shared" si="228"/>
        <v>604.76656716417915</v>
      </c>
      <c r="BA189" s="9">
        <f t="shared" si="152"/>
        <v>12760.878208955221</v>
      </c>
      <c r="BC189" s="5">
        <f t="shared" si="232"/>
        <v>604.76656716417915</v>
      </c>
      <c r="BD189" s="9">
        <f t="shared" si="233"/>
        <v>13365.644776119399</v>
      </c>
      <c r="BE189" s="9"/>
      <c r="BF189" s="123">
        <v>50</v>
      </c>
      <c r="BG189" s="124">
        <f t="shared" si="229"/>
        <v>405.1936</v>
      </c>
    </row>
    <row r="190" spans="1:60" s="11" customFormat="1" x14ac:dyDescent="0.2">
      <c r="A190" s="52" t="s">
        <v>89</v>
      </c>
      <c r="B190" s="11" t="s">
        <v>90</v>
      </c>
      <c r="C190" s="23">
        <v>12.5</v>
      </c>
      <c r="D190" s="12">
        <v>4113.5</v>
      </c>
      <c r="E190" s="11">
        <v>1414.02</v>
      </c>
      <c r="F190" s="22">
        <f t="shared" si="211"/>
        <v>329.08</v>
      </c>
      <c r="G190" s="22">
        <f t="shared" si="184"/>
        <v>1743.1</v>
      </c>
      <c r="H190" s="22">
        <f t="shared" si="212"/>
        <v>329.08</v>
      </c>
      <c r="I190" s="22">
        <f t="shared" si="185"/>
        <v>2072.1799999999998</v>
      </c>
      <c r="J190" s="22">
        <f t="shared" si="213"/>
        <v>329.08</v>
      </c>
      <c r="K190" s="22">
        <f t="shared" si="186"/>
        <v>2401.2599999999998</v>
      </c>
      <c r="L190" s="22">
        <f t="shared" si="214"/>
        <v>329.08</v>
      </c>
      <c r="M190" s="22">
        <f t="shared" si="187"/>
        <v>2730.3399999999997</v>
      </c>
      <c r="N190" s="22">
        <f t="shared" si="215"/>
        <v>329.08</v>
      </c>
      <c r="O190" s="22">
        <f t="shared" si="188"/>
        <v>3059.4199999999996</v>
      </c>
      <c r="P190" s="22">
        <f t="shared" si="216"/>
        <v>329.08</v>
      </c>
      <c r="Q190" s="22">
        <f t="shared" si="189"/>
        <v>3388.4999999999995</v>
      </c>
      <c r="R190" s="22">
        <f t="shared" si="217"/>
        <v>329.08</v>
      </c>
      <c r="S190" s="22">
        <f t="shared" si="190"/>
        <v>3717.5799999999995</v>
      </c>
      <c r="T190" s="22">
        <f t="shared" si="218"/>
        <v>329.08</v>
      </c>
      <c r="U190" s="22">
        <f t="shared" si="191"/>
        <v>4046.6599999999994</v>
      </c>
      <c r="V190" s="22"/>
      <c r="W190" s="22">
        <f t="shared" si="219"/>
        <v>66.8400000000006</v>
      </c>
      <c r="X190" s="22">
        <f t="shared" si="192"/>
        <v>4113.5</v>
      </c>
      <c r="Y190" s="22"/>
      <c r="Z190" s="22">
        <f t="shared" si="220"/>
        <v>0</v>
      </c>
      <c r="AA190" s="22">
        <f t="shared" si="193"/>
        <v>4113.5</v>
      </c>
      <c r="AC190" s="12">
        <f t="shared" si="221"/>
        <v>0</v>
      </c>
      <c r="AD190" s="46">
        <f t="shared" si="194"/>
        <v>4113.5</v>
      </c>
      <c r="AF190" s="12">
        <f t="shared" si="222"/>
        <v>0</v>
      </c>
      <c r="AG190" s="46">
        <f t="shared" si="195"/>
        <v>4113.5</v>
      </c>
      <c r="AH190" s="46"/>
      <c r="AJ190" s="12">
        <f t="shared" si="223"/>
        <v>0</v>
      </c>
      <c r="AK190" s="46">
        <f t="shared" si="145"/>
        <v>4113.5</v>
      </c>
      <c r="AL190" s="63">
        <f t="shared" si="196"/>
        <v>0</v>
      </c>
      <c r="AN190" s="12">
        <f t="shared" si="224"/>
        <v>0</v>
      </c>
      <c r="AO190" s="46">
        <f t="shared" si="133"/>
        <v>4113.5</v>
      </c>
      <c r="AQ190" s="12">
        <v>0</v>
      </c>
      <c r="AR190" s="46">
        <f t="shared" si="151"/>
        <v>4113.5</v>
      </c>
      <c r="AT190" s="12">
        <v>0</v>
      </c>
      <c r="AU190" s="46">
        <f t="shared" si="230"/>
        <v>4113.5</v>
      </c>
      <c r="AW190" s="12">
        <v>0</v>
      </c>
      <c r="AX190" s="46">
        <f t="shared" si="231"/>
        <v>4113.5</v>
      </c>
      <c r="AZ190" s="12">
        <v>0</v>
      </c>
      <c r="BA190" s="9">
        <f t="shared" si="152"/>
        <v>4113.5</v>
      </c>
      <c r="BB190" s="108"/>
      <c r="BC190" s="5">
        <f t="shared" si="232"/>
        <v>0</v>
      </c>
      <c r="BD190" s="9">
        <f t="shared" si="233"/>
        <v>4113.5</v>
      </c>
      <c r="BE190" s="9"/>
      <c r="BF190" s="128" t="s">
        <v>293</v>
      </c>
      <c r="BG190" s="124" t="s">
        <v>293</v>
      </c>
    </row>
    <row r="191" spans="1:60" s="78" customFormat="1" x14ac:dyDescent="0.2">
      <c r="A191" s="85" t="s">
        <v>250</v>
      </c>
      <c r="B191" s="78" t="s">
        <v>245</v>
      </c>
      <c r="C191" s="86"/>
      <c r="D191" s="80">
        <v>-4113.5</v>
      </c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C191" s="80"/>
      <c r="AD191" s="83"/>
      <c r="AF191" s="80"/>
      <c r="AG191" s="83"/>
      <c r="AH191" s="83"/>
      <c r="AJ191" s="80"/>
      <c r="AK191" s="83"/>
      <c r="AL191" s="84"/>
      <c r="AN191" s="80"/>
      <c r="AO191" s="83"/>
      <c r="AQ191" s="80"/>
      <c r="AR191" s="83"/>
      <c r="AT191" s="80"/>
      <c r="AU191" s="83">
        <v>-4113.5</v>
      </c>
      <c r="AW191" s="80"/>
      <c r="AX191" s="83">
        <v>-4113.5</v>
      </c>
      <c r="AZ191" s="80">
        <v>0</v>
      </c>
      <c r="BA191" s="9">
        <f t="shared" si="152"/>
        <v>-4113.5</v>
      </c>
      <c r="BC191" s="5">
        <f t="shared" si="232"/>
        <v>0</v>
      </c>
      <c r="BD191" s="9">
        <f t="shared" si="233"/>
        <v>-4113.5</v>
      </c>
      <c r="BE191" s="9"/>
      <c r="BF191" s="128" t="s">
        <v>293</v>
      </c>
      <c r="BG191" s="124" t="s">
        <v>293</v>
      </c>
    </row>
    <row r="192" spans="1:60" x14ac:dyDescent="0.2">
      <c r="A192" s="54">
        <v>35246</v>
      </c>
      <c r="B192" s="1" t="s">
        <v>8</v>
      </c>
      <c r="C192" s="2">
        <v>33</v>
      </c>
      <c r="D192" s="4">
        <v>1537.78</v>
      </c>
      <c r="E192" s="3">
        <v>80.75</v>
      </c>
      <c r="F192" s="3">
        <f t="shared" ref="F192:F203" si="234">IF(E192+($D192/$C192)&gt;$D192,($D192-E192),$D192/$C192)</f>
        <v>46.599393939393941</v>
      </c>
      <c r="G192" s="3">
        <f t="shared" si="184"/>
        <v>127.34939393939393</v>
      </c>
      <c r="H192" s="3">
        <f t="shared" ref="H192:H203" si="235">IF(G192+($D192/$C192)&gt;$D192,($D192-G192),$D192/$C192)</f>
        <v>46.599393939393941</v>
      </c>
      <c r="I192" s="3">
        <f t="shared" si="185"/>
        <v>173.94878787878787</v>
      </c>
      <c r="J192" s="3">
        <f t="shared" ref="J192:J203" si="236">IF(I192+($D192/$C192)&gt;$D192,($D192-I192),$D192/$C192)</f>
        <v>46.599393939393941</v>
      </c>
      <c r="K192" s="3">
        <f t="shared" si="186"/>
        <v>220.5481818181818</v>
      </c>
      <c r="L192" s="3">
        <f t="shared" ref="L192:L203" si="237">IF(K192+($D192/$C192)&gt;$D192,($D192-K192),$D192/$C192)</f>
        <v>46.599393939393941</v>
      </c>
      <c r="M192" s="3">
        <f t="shared" si="187"/>
        <v>267.14757575757574</v>
      </c>
      <c r="N192" s="3">
        <f t="shared" ref="N192:N203" si="238">IF(M192+($D192/$C192)&gt;$D192,($D192-M192),$D192/$C192)</f>
        <v>46.599393939393941</v>
      </c>
      <c r="O192" s="3">
        <f t="shared" si="188"/>
        <v>313.7469696969697</v>
      </c>
      <c r="P192" s="3">
        <f t="shared" ref="P192:P203" si="239">IF(O192+($D192/$C192)&gt;$D192,($D192-O192),$D192/$C192)</f>
        <v>46.599393939393941</v>
      </c>
      <c r="Q192" s="3">
        <f t="shared" si="189"/>
        <v>360.34636363636366</v>
      </c>
      <c r="R192" s="3">
        <f t="shared" ref="R192:R203" si="240">IF(Q192+($D192/$C192)&gt;$D192,($D192-Q192),$D192/$C192)</f>
        <v>46.599393939393941</v>
      </c>
      <c r="S192" s="3">
        <f t="shared" si="190"/>
        <v>406.94575757575763</v>
      </c>
      <c r="T192" s="3">
        <f t="shared" ref="T192:T203" si="241">IF(S192+($D192/$C192)&gt;$D192,($D192-S192),$D192/$C192)</f>
        <v>46.599393939393941</v>
      </c>
      <c r="U192" s="3">
        <f t="shared" si="191"/>
        <v>453.54515151515159</v>
      </c>
      <c r="V192" s="3"/>
      <c r="W192" s="3">
        <f t="shared" ref="W192:W203" si="242">IF(U192+($D192/$C192)&gt;$D192,($D192-U192),$D192/$C192)</f>
        <v>46.599393939393941</v>
      </c>
      <c r="X192" s="3">
        <f t="shared" si="192"/>
        <v>500.14454545454555</v>
      </c>
      <c r="Y192" s="25"/>
      <c r="Z192" s="4">
        <f t="shared" ref="Z192:Z203" si="243">IF(X192+($D192/$C192)&gt;$D192,($D192-X192),$D192/$C192)</f>
        <v>46.599393939393941</v>
      </c>
      <c r="AA192" s="4">
        <f t="shared" si="193"/>
        <v>546.74393939393951</v>
      </c>
      <c r="AC192" s="4">
        <f>IF(AA192+($D192/$C192)&gt;$D192,($D192-AA192),$D192/$C192)</f>
        <v>46.599393939393941</v>
      </c>
      <c r="AD192" s="9">
        <f t="shared" si="194"/>
        <v>593.34333333333348</v>
      </c>
      <c r="AF192" s="4">
        <f t="shared" ref="AF192:AF203" si="244">IF(AD192+($D192/$C192)&gt;$D192,($D192-AD192),$D192/$C192)</f>
        <v>46.599393939393941</v>
      </c>
      <c r="AG192" s="9">
        <f t="shared" si="195"/>
        <v>639.94272727272744</v>
      </c>
      <c r="AH192" s="9"/>
      <c r="AJ192" s="4">
        <f t="shared" ref="AJ192:AJ203" si="245">IF(AG192+($D192/$C192)&gt;$D192,($D192-AG192),$D192/$C192)</f>
        <v>46.599393939393941</v>
      </c>
      <c r="AK192" s="9">
        <f t="shared" si="145"/>
        <v>686.5421212121214</v>
      </c>
      <c r="AL192" s="49">
        <f t="shared" si="196"/>
        <v>-851.23787878787857</v>
      </c>
      <c r="AN192" s="4">
        <f t="shared" ref="AN192:AN203" si="246">IF(AK192+($D192/$C192)&gt;$D192,($D192-AK192),$D192/$C192)</f>
        <v>46.599393939393941</v>
      </c>
      <c r="AO192" s="9">
        <f t="shared" si="133"/>
        <v>733.14151515151536</v>
      </c>
      <c r="AQ192" s="4">
        <f>IF(AN192+($D192/$C192)&gt;$D192,($D192-AN192),$D192/$C192)</f>
        <v>46.599393939393941</v>
      </c>
      <c r="AR192" s="9">
        <f t="shared" si="151"/>
        <v>779.74090909090933</v>
      </c>
      <c r="AT192" s="4">
        <f>IF(AQ192+($D192/$C192)&gt;$D192,($D192-AQ192),$D192/$C192)</f>
        <v>46.599393939393941</v>
      </c>
      <c r="AU192" s="9">
        <f t="shared" si="230"/>
        <v>826.34030303030329</v>
      </c>
      <c r="AW192" s="4">
        <f>IF(AT192+($D192/$C192)&gt;$D192,($D192-AT192),$D192/$C192)</f>
        <v>46.599393939393941</v>
      </c>
      <c r="AX192" s="9">
        <f t="shared" ref="AX192:AX206" si="247">+AU192+AW192</f>
        <v>872.93969696969725</v>
      </c>
      <c r="AZ192" s="4">
        <f>IF(AW192+($D192/$C192)&gt;$D192,($D192-AW192),$D192/$C192)</f>
        <v>46.599393939393941</v>
      </c>
      <c r="BA192" s="9">
        <f t="shared" si="152"/>
        <v>919.53909090909121</v>
      </c>
      <c r="BC192" s="5">
        <f t="shared" si="232"/>
        <v>46.599393939393941</v>
      </c>
      <c r="BD192" s="9">
        <f t="shared" si="233"/>
        <v>966.13848484848518</v>
      </c>
      <c r="BE192" s="9"/>
      <c r="BF192" s="123">
        <v>62.5</v>
      </c>
      <c r="BG192" s="124">
        <f>D192/BF192</f>
        <v>24.604479999999999</v>
      </c>
    </row>
    <row r="193" spans="1:60" x14ac:dyDescent="0.2">
      <c r="A193" s="51">
        <v>35246</v>
      </c>
      <c r="B193" s="11" t="s">
        <v>9</v>
      </c>
      <c r="C193" s="23">
        <v>10</v>
      </c>
      <c r="D193" s="12">
        <v>39671</v>
      </c>
      <c r="E193" s="22">
        <v>3967.1</v>
      </c>
      <c r="F193" s="22">
        <f t="shared" si="234"/>
        <v>3967.1</v>
      </c>
      <c r="G193" s="22">
        <f t="shared" si="184"/>
        <v>7934.2</v>
      </c>
      <c r="H193" s="22">
        <f t="shared" si="235"/>
        <v>3967.1</v>
      </c>
      <c r="I193" s="22">
        <f t="shared" si="185"/>
        <v>11901.3</v>
      </c>
      <c r="J193" s="22">
        <f t="shared" si="236"/>
        <v>3967.1</v>
      </c>
      <c r="K193" s="22">
        <f t="shared" si="186"/>
        <v>15868.4</v>
      </c>
      <c r="L193" s="22">
        <f t="shared" si="237"/>
        <v>3967.1</v>
      </c>
      <c r="M193" s="22">
        <f t="shared" si="187"/>
        <v>19835.5</v>
      </c>
      <c r="N193" s="22">
        <f t="shared" si="238"/>
        <v>3967.1</v>
      </c>
      <c r="O193" s="22">
        <f t="shared" si="188"/>
        <v>23802.6</v>
      </c>
      <c r="P193" s="22">
        <f t="shared" si="239"/>
        <v>3967.1</v>
      </c>
      <c r="Q193" s="22">
        <f t="shared" si="189"/>
        <v>27769.699999999997</v>
      </c>
      <c r="R193" s="22">
        <f t="shared" si="240"/>
        <v>3967.1</v>
      </c>
      <c r="S193" s="22">
        <f t="shared" si="190"/>
        <v>31736.799999999996</v>
      </c>
      <c r="T193" s="22">
        <f t="shared" si="241"/>
        <v>3967.1</v>
      </c>
      <c r="U193" s="22">
        <f t="shared" si="191"/>
        <v>35703.899999999994</v>
      </c>
      <c r="V193" s="22"/>
      <c r="W193" s="22">
        <f t="shared" si="242"/>
        <v>3967.1</v>
      </c>
      <c r="X193" s="22">
        <f t="shared" si="192"/>
        <v>39670.999999999993</v>
      </c>
      <c r="Y193" s="25"/>
      <c r="Z193" s="4">
        <f t="shared" si="243"/>
        <v>7.2759576141834259E-12</v>
      </c>
      <c r="AA193" s="4">
        <f t="shared" si="193"/>
        <v>39671</v>
      </c>
      <c r="AC193" s="4"/>
      <c r="AD193" s="9">
        <f t="shared" si="194"/>
        <v>39671</v>
      </c>
      <c r="AF193" s="4">
        <f t="shared" si="244"/>
        <v>0</v>
      </c>
      <c r="AG193" s="9">
        <f t="shared" si="195"/>
        <v>39671</v>
      </c>
      <c r="AH193" s="9"/>
      <c r="AJ193" s="4">
        <f t="shared" si="245"/>
        <v>0</v>
      </c>
      <c r="AK193" s="9">
        <f t="shared" si="145"/>
        <v>39671</v>
      </c>
      <c r="AL193" s="49">
        <f t="shared" si="196"/>
        <v>0</v>
      </c>
      <c r="AN193" s="4">
        <f t="shared" si="246"/>
        <v>0</v>
      </c>
      <c r="AO193" s="9">
        <f t="shared" si="133"/>
        <v>39671</v>
      </c>
      <c r="AQ193" s="4">
        <v>0</v>
      </c>
      <c r="AR193" s="9">
        <f t="shared" si="151"/>
        <v>39671</v>
      </c>
      <c r="AT193" s="4">
        <v>0</v>
      </c>
      <c r="AU193" s="9">
        <f t="shared" si="230"/>
        <v>39671</v>
      </c>
      <c r="AW193" s="4">
        <v>0</v>
      </c>
      <c r="AX193" s="9">
        <f t="shared" si="247"/>
        <v>39671</v>
      </c>
      <c r="AZ193" s="4">
        <v>0</v>
      </c>
      <c r="BA193" s="9">
        <f t="shared" si="152"/>
        <v>39671</v>
      </c>
      <c r="BC193" s="5">
        <f t="shared" si="232"/>
        <v>0</v>
      </c>
      <c r="BD193" s="9">
        <f t="shared" si="233"/>
        <v>39671</v>
      </c>
      <c r="BE193" s="9"/>
      <c r="BF193" s="123" t="s">
        <v>293</v>
      </c>
      <c r="BG193" s="124" t="s">
        <v>293</v>
      </c>
    </row>
    <row r="194" spans="1:60" x14ac:dyDescent="0.2">
      <c r="A194" s="54">
        <v>35246</v>
      </c>
      <c r="B194" s="108" t="s">
        <v>11</v>
      </c>
      <c r="C194" s="2">
        <v>33</v>
      </c>
      <c r="D194" s="4">
        <v>142824.45000000001</v>
      </c>
      <c r="E194" s="3">
        <v>7498.29</v>
      </c>
      <c r="F194" s="3">
        <f t="shared" si="234"/>
        <v>4328.0136363636366</v>
      </c>
      <c r="G194" s="3">
        <f t="shared" si="184"/>
        <v>11826.303636363637</v>
      </c>
      <c r="H194" s="3">
        <f t="shared" si="235"/>
        <v>4328.0136363636366</v>
      </c>
      <c r="I194" s="3">
        <f t="shared" si="185"/>
        <v>16154.317272727272</v>
      </c>
      <c r="J194" s="3">
        <f t="shared" si="236"/>
        <v>4328.0136363636366</v>
      </c>
      <c r="K194" s="3">
        <f t="shared" si="186"/>
        <v>20482.33090909091</v>
      </c>
      <c r="L194" s="3">
        <f t="shared" si="237"/>
        <v>4328.0136363636366</v>
      </c>
      <c r="M194" s="3">
        <f t="shared" si="187"/>
        <v>24810.344545454547</v>
      </c>
      <c r="N194" s="3">
        <f t="shared" si="238"/>
        <v>4328.0136363636366</v>
      </c>
      <c r="O194" s="3">
        <f t="shared" si="188"/>
        <v>29138.358181818185</v>
      </c>
      <c r="P194" s="3">
        <f t="shared" si="239"/>
        <v>4328.0136363636366</v>
      </c>
      <c r="Q194" s="3">
        <f t="shared" si="189"/>
        <v>33466.371818181819</v>
      </c>
      <c r="R194" s="3">
        <f t="shared" si="240"/>
        <v>4328.0136363636366</v>
      </c>
      <c r="S194" s="3">
        <f t="shared" si="190"/>
        <v>37794.385454545452</v>
      </c>
      <c r="T194" s="3">
        <f t="shared" si="241"/>
        <v>4328.0136363636366</v>
      </c>
      <c r="U194" s="3">
        <f t="shared" si="191"/>
        <v>42122.399090909086</v>
      </c>
      <c r="V194" s="3"/>
      <c r="W194" s="3">
        <f t="shared" si="242"/>
        <v>4328.0136363636366</v>
      </c>
      <c r="X194" s="3">
        <f t="shared" si="192"/>
        <v>46450.41272727272</v>
      </c>
      <c r="Y194" s="25"/>
      <c r="Z194" s="4">
        <f t="shared" si="243"/>
        <v>4328.0136363636366</v>
      </c>
      <c r="AA194" s="4">
        <f t="shared" si="193"/>
        <v>50778.426363636354</v>
      </c>
      <c r="AC194" s="4">
        <f t="shared" ref="AC194:AC203" si="248">IF(AA194+($D194/$C194)&gt;$D194,($D194-AA194),$D194/$C194)</f>
        <v>4328.0136363636366</v>
      </c>
      <c r="AD194" s="9">
        <f t="shared" si="194"/>
        <v>55106.439999999988</v>
      </c>
      <c r="AF194" s="4">
        <f t="shared" si="244"/>
        <v>4328.0136363636366</v>
      </c>
      <c r="AG194" s="9">
        <f t="shared" si="195"/>
        <v>59434.453636363622</v>
      </c>
      <c r="AH194" s="9"/>
      <c r="AJ194" s="4">
        <f t="shared" si="245"/>
        <v>4328.0136363636366</v>
      </c>
      <c r="AK194" s="9">
        <f t="shared" si="145"/>
        <v>63762.467272727255</v>
      </c>
      <c r="AL194" s="49">
        <f t="shared" si="196"/>
        <v>-79061.982727272756</v>
      </c>
      <c r="AN194" s="4">
        <f t="shared" si="246"/>
        <v>4328.0136363636366</v>
      </c>
      <c r="AO194" s="9">
        <f t="shared" si="133"/>
        <v>68090.480909090897</v>
      </c>
      <c r="AQ194" s="4">
        <f>IF(AN194+($D194/$C194)&gt;$D194,($D194-AN194),$D194/$C194)</f>
        <v>4328.0136363636366</v>
      </c>
      <c r="AR194" s="9">
        <f t="shared" si="151"/>
        <v>72418.494545454538</v>
      </c>
      <c r="AT194" s="4">
        <f>IF(AQ194+($D194/$C194)&gt;$D194,($D194-AQ194),$D194/$C194)</f>
        <v>4328.0136363636366</v>
      </c>
      <c r="AU194" s="9">
        <f t="shared" si="230"/>
        <v>76746.508181818179</v>
      </c>
      <c r="AW194" s="4">
        <f>IF(AT194+($D194/$C194)&gt;$D194,($D194-AT194),$D194/$C194)</f>
        <v>4328.0136363636366</v>
      </c>
      <c r="AX194" s="9">
        <f t="shared" si="247"/>
        <v>81074.52181818182</v>
      </c>
      <c r="AZ194" s="4">
        <f>IF(AW194+($D194/$C194)&gt;$D194,($D194-AW194),$D194/$C194)</f>
        <v>4328.0136363636366</v>
      </c>
      <c r="BA194" s="9">
        <f t="shared" si="152"/>
        <v>85402.535454545461</v>
      </c>
      <c r="BC194" s="5">
        <f t="shared" si="232"/>
        <v>4328.0136363636366</v>
      </c>
      <c r="BD194" s="9">
        <f t="shared" si="233"/>
        <v>89730.549090909102</v>
      </c>
      <c r="BE194" s="9"/>
      <c r="BF194" s="123">
        <v>37.5</v>
      </c>
      <c r="BG194" s="124">
        <f>D194/BF194</f>
        <v>3808.6520000000005</v>
      </c>
      <c r="BH194" s="107"/>
    </row>
    <row r="195" spans="1:60" x14ac:dyDescent="0.2">
      <c r="A195" s="54">
        <v>35246</v>
      </c>
      <c r="B195" s="1" t="s">
        <v>12</v>
      </c>
      <c r="C195" s="2">
        <v>7</v>
      </c>
      <c r="D195" s="4">
        <v>20582.45</v>
      </c>
      <c r="E195" s="3">
        <v>2205.27</v>
      </c>
      <c r="F195" s="3">
        <f t="shared" si="234"/>
        <v>2940.35</v>
      </c>
      <c r="G195" s="3">
        <f t="shared" si="184"/>
        <v>5145.62</v>
      </c>
      <c r="H195" s="3">
        <f t="shared" si="235"/>
        <v>2940.35</v>
      </c>
      <c r="I195" s="3">
        <f t="shared" si="185"/>
        <v>8085.9699999999993</v>
      </c>
      <c r="J195" s="3">
        <f t="shared" si="236"/>
        <v>2940.35</v>
      </c>
      <c r="K195" s="3">
        <f t="shared" si="186"/>
        <v>11026.32</v>
      </c>
      <c r="L195" s="3">
        <f t="shared" si="237"/>
        <v>2940.35</v>
      </c>
      <c r="M195" s="3">
        <f t="shared" si="187"/>
        <v>13966.67</v>
      </c>
      <c r="N195" s="3">
        <f t="shared" si="238"/>
        <v>2940.35</v>
      </c>
      <c r="O195" s="3">
        <f t="shared" si="188"/>
        <v>16907.02</v>
      </c>
      <c r="P195" s="3">
        <f t="shared" si="239"/>
        <v>2940.35</v>
      </c>
      <c r="Q195" s="3">
        <f t="shared" si="189"/>
        <v>19847.37</v>
      </c>
      <c r="R195" s="3">
        <f t="shared" si="240"/>
        <v>735.08000000000175</v>
      </c>
      <c r="S195" s="3">
        <f t="shared" si="190"/>
        <v>20582.45</v>
      </c>
      <c r="T195" s="3">
        <f t="shared" si="241"/>
        <v>0</v>
      </c>
      <c r="U195" s="3">
        <f t="shared" si="191"/>
        <v>20582.45</v>
      </c>
      <c r="V195" s="3"/>
      <c r="W195" s="3">
        <f t="shared" si="242"/>
        <v>0</v>
      </c>
      <c r="X195" s="3">
        <f t="shared" si="192"/>
        <v>20582.45</v>
      </c>
      <c r="Y195" s="25"/>
      <c r="Z195" s="4">
        <f t="shared" si="243"/>
        <v>0</v>
      </c>
      <c r="AA195" s="4">
        <f t="shared" si="193"/>
        <v>20582.45</v>
      </c>
      <c r="AC195" s="4">
        <f t="shared" si="248"/>
        <v>0</v>
      </c>
      <c r="AD195" s="9">
        <f t="shared" si="194"/>
        <v>20582.45</v>
      </c>
      <c r="AF195" s="4">
        <f t="shared" si="244"/>
        <v>0</v>
      </c>
      <c r="AG195" s="9">
        <f t="shared" si="195"/>
        <v>20582.45</v>
      </c>
      <c r="AH195" s="9"/>
      <c r="AJ195" s="4">
        <f t="shared" si="245"/>
        <v>0</v>
      </c>
      <c r="AK195" s="9">
        <f t="shared" si="145"/>
        <v>20582.45</v>
      </c>
      <c r="AL195" s="49">
        <f t="shared" si="196"/>
        <v>0</v>
      </c>
      <c r="AN195" s="4">
        <f t="shared" si="246"/>
        <v>0</v>
      </c>
      <c r="AO195" s="9">
        <f t="shared" si="133"/>
        <v>20582.45</v>
      </c>
      <c r="AQ195" s="4">
        <v>0</v>
      </c>
      <c r="AR195" s="9">
        <f t="shared" si="151"/>
        <v>20582.45</v>
      </c>
      <c r="AT195" s="4">
        <v>0</v>
      </c>
      <c r="AU195" s="9">
        <f t="shared" si="230"/>
        <v>20582.45</v>
      </c>
      <c r="AW195" s="4">
        <v>0</v>
      </c>
      <c r="AX195" s="9">
        <f t="shared" si="247"/>
        <v>20582.45</v>
      </c>
      <c r="AZ195" s="4">
        <v>0</v>
      </c>
      <c r="BA195" s="9">
        <f t="shared" si="152"/>
        <v>20582.45</v>
      </c>
      <c r="BC195" s="5">
        <f t="shared" si="232"/>
        <v>0</v>
      </c>
      <c r="BD195" s="9">
        <f t="shared" si="233"/>
        <v>20582.45</v>
      </c>
      <c r="BE195" s="9"/>
      <c r="BF195" s="123" t="s">
        <v>293</v>
      </c>
      <c r="BG195" s="124" t="s">
        <v>293</v>
      </c>
    </row>
    <row r="196" spans="1:60" x14ac:dyDescent="0.2">
      <c r="A196" s="54">
        <v>35611</v>
      </c>
      <c r="B196" s="108" t="s">
        <v>13</v>
      </c>
      <c r="C196" s="2">
        <v>21</v>
      </c>
      <c r="D196" s="4">
        <v>12906.93</v>
      </c>
      <c r="E196" s="3">
        <v>225.88</v>
      </c>
      <c r="F196" s="3">
        <f t="shared" si="234"/>
        <v>614.61571428571426</v>
      </c>
      <c r="G196" s="3">
        <f t="shared" si="184"/>
        <v>840.49571428571426</v>
      </c>
      <c r="H196" s="3">
        <f t="shared" si="235"/>
        <v>614.61571428571426</v>
      </c>
      <c r="I196" s="3">
        <f t="shared" si="185"/>
        <v>1455.1114285714284</v>
      </c>
      <c r="J196" s="3">
        <f t="shared" si="236"/>
        <v>614.61571428571426</v>
      </c>
      <c r="K196" s="3">
        <f t="shared" si="186"/>
        <v>2069.7271428571426</v>
      </c>
      <c r="L196" s="3">
        <f t="shared" si="237"/>
        <v>614.61571428571426</v>
      </c>
      <c r="M196" s="3">
        <f t="shared" si="187"/>
        <v>2684.3428571428567</v>
      </c>
      <c r="N196" s="3">
        <f t="shared" si="238"/>
        <v>614.61571428571426</v>
      </c>
      <c r="O196" s="3">
        <f t="shared" si="188"/>
        <v>3298.9585714285708</v>
      </c>
      <c r="P196" s="3">
        <f t="shared" si="239"/>
        <v>614.61571428571426</v>
      </c>
      <c r="Q196" s="3">
        <f t="shared" si="189"/>
        <v>3913.574285714285</v>
      </c>
      <c r="R196" s="3">
        <f t="shared" si="240"/>
        <v>614.61571428571426</v>
      </c>
      <c r="S196" s="3">
        <f t="shared" si="190"/>
        <v>4528.1899999999996</v>
      </c>
      <c r="T196" s="3">
        <f t="shared" si="241"/>
        <v>614.61571428571426</v>
      </c>
      <c r="U196" s="3">
        <f t="shared" si="191"/>
        <v>5142.8057142857142</v>
      </c>
      <c r="V196" s="3"/>
      <c r="W196" s="3">
        <f t="shared" si="242"/>
        <v>614.61571428571426</v>
      </c>
      <c r="X196" s="3">
        <f t="shared" si="192"/>
        <v>5757.4214285714288</v>
      </c>
      <c r="Y196" s="25"/>
      <c r="Z196" s="4">
        <f t="shared" si="243"/>
        <v>614.61571428571426</v>
      </c>
      <c r="AA196" s="4">
        <f t="shared" si="193"/>
        <v>6372.0371428571434</v>
      </c>
      <c r="AC196" s="4">
        <f t="shared" si="248"/>
        <v>614.61571428571426</v>
      </c>
      <c r="AD196" s="9">
        <f t="shared" si="194"/>
        <v>6986.652857142858</v>
      </c>
      <c r="AF196" s="4">
        <f t="shared" si="244"/>
        <v>614.61571428571426</v>
      </c>
      <c r="AG196" s="9">
        <f t="shared" si="195"/>
        <v>7601.2685714285726</v>
      </c>
      <c r="AH196" s="9"/>
      <c r="AJ196" s="4">
        <f t="shared" si="245"/>
        <v>614.61571428571426</v>
      </c>
      <c r="AK196" s="9">
        <f t="shared" si="145"/>
        <v>8215.8842857142863</v>
      </c>
      <c r="AL196" s="49">
        <f t="shared" si="196"/>
        <v>-4691.045714285714</v>
      </c>
      <c r="AN196" s="4">
        <f t="shared" si="246"/>
        <v>614.61571428571426</v>
      </c>
      <c r="AO196" s="9">
        <f t="shared" si="133"/>
        <v>8830.5</v>
      </c>
      <c r="AQ196" s="4">
        <f>IF(AN196+($D196/$C196)&gt;$D196,($D196-AN196),$D196/$C196)</f>
        <v>614.61571428571426</v>
      </c>
      <c r="AR196" s="9">
        <f t="shared" si="151"/>
        <v>9445.1157142857137</v>
      </c>
      <c r="AT196" s="4">
        <f>IF(AQ196+($D196/$C196)&gt;$D196,($D196-AQ196),$D196/$C196)</f>
        <v>614.61571428571426</v>
      </c>
      <c r="AU196" s="9">
        <f t="shared" si="230"/>
        <v>10059.731428571427</v>
      </c>
      <c r="AW196" s="4">
        <f>IF(AT196+($D196/$C196)&gt;$D196,($D196-AT196),$D196/$C196)</f>
        <v>614.61571428571426</v>
      </c>
      <c r="AX196" s="9">
        <f t="shared" si="247"/>
        <v>10674.347142857141</v>
      </c>
      <c r="AZ196" s="4">
        <f>IF(AW196+($D196/$C196)&gt;$D196,($D196-AW196),$D196/$C196)</f>
        <v>614.61571428571426</v>
      </c>
      <c r="BA196" s="9">
        <f t="shared" si="152"/>
        <v>11288.962857142855</v>
      </c>
      <c r="BC196" s="5">
        <f t="shared" si="232"/>
        <v>614.61571428571426</v>
      </c>
      <c r="BD196" s="9">
        <f t="shared" si="233"/>
        <v>11903.578571428568</v>
      </c>
      <c r="BE196" s="9"/>
      <c r="BF196" s="123">
        <v>20</v>
      </c>
      <c r="BG196" s="124">
        <f>D196/BF196</f>
        <v>645.34649999999999</v>
      </c>
      <c r="BH196" s="1" t="s">
        <v>300</v>
      </c>
    </row>
    <row r="197" spans="1:60" x14ac:dyDescent="0.2">
      <c r="A197" s="54">
        <v>35611</v>
      </c>
      <c r="B197" s="108" t="s">
        <v>14</v>
      </c>
      <c r="C197" s="2">
        <v>33</v>
      </c>
      <c r="D197" s="4">
        <v>31329.9</v>
      </c>
      <c r="E197" s="3">
        <v>274.14</v>
      </c>
      <c r="F197" s="3">
        <f t="shared" si="234"/>
        <v>949.39090909090919</v>
      </c>
      <c r="G197" s="3">
        <f t="shared" si="184"/>
        <v>1223.5309090909091</v>
      </c>
      <c r="H197" s="3">
        <f t="shared" si="235"/>
        <v>949.39090909090919</v>
      </c>
      <c r="I197" s="3">
        <f t="shared" si="185"/>
        <v>2172.9218181818183</v>
      </c>
      <c r="J197" s="3">
        <f t="shared" si="236"/>
        <v>949.39090909090919</v>
      </c>
      <c r="K197" s="3">
        <f t="shared" si="186"/>
        <v>3122.3127272727274</v>
      </c>
      <c r="L197" s="3">
        <f t="shared" si="237"/>
        <v>949.39090909090919</v>
      </c>
      <c r="M197" s="3">
        <f t="shared" si="187"/>
        <v>4071.7036363636366</v>
      </c>
      <c r="N197" s="3">
        <f t="shared" si="238"/>
        <v>949.39090909090919</v>
      </c>
      <c r="O197" s="3">
        <f t="shared" si="188"/>
        <v>5021.0945454545454</v>
      </c>
      <c r="P197" s="3">
        <f t="shared" si="239"/>
        <v>949.39090909090919</v>
      </c>
      <c r="Q197" s="3">
        <f t="shared" si="189"/>
        <v>5970.4854545454546</v>
      </c>
      <c r="R197" s="3">
        <f t="shared" si="240"/>
        <v>949.39090909090919</v>
      </c>
      <c r="S197" s="3">
        <f t="shared" si="190"/>
        <v>6919.8763636363637</v>
      </c>
      <c r="T197" s="3">
        <f t="shared" si="241"/>
        <v>949.39090909090919</v>
      </c>
      <c r="U197" s="3">
        <f t="shared" si="191"/>
        <v>7869.2672727272729</v>
      </c>
      <c r="V197" s="3"/>
      <c r="W197" s="3">
        <f t="shared" si="242"/>
        <v>949.39090909090919</v>
      </c>
      <c r="X197" s="3">
        <f t="shared" si="192"/>
        <v>8818.6581818181821</v>
      </c>
      <c r="Y197" s="25"/>
      <c r="Z197" s="4">
        <f t="shared" si="243"/>
        <v>949.39090909090919</v>
      </c>
      <c r="AA197" s="4">
        <f t="shared" si="193"/>
        <v>9768.0490909090913</v>
      </c>
      <c r="AC197" s="4">
        <f t="shared" si="248"/>
        <v>949.39090909090919</v>
      </c>
      <c r="AD197" s="9">
        <f t="shared" si="194"/>
        <v>10717.44</v>
      </c>
      <c r="AF197" s="4">
        <f t="shared" si="244"/>
        <v>949.39090909090919</v>
      </c>
      <c r="AG197" s="9">
        <f t="shared" si="195"/>
        <v>11666.83090909091</v>
      </c>
      <c r="AH197" s="9"/>
      <c r="AJ197" s="4">
        <f t="shared" si="245"/>
        <v>949.39090909090919</v>
      </c>
      <c r="AK197" s="9">
        <f t="shared" si="145"/>
        <v>12616.221818181819</v>
      </c>
      <c r="AL197" s="49">
        <f t="shared" si="196"/>
        <v>-18713.678181818184</v>
      </c>
      <c r="AN197" s="4">
        <f t="shared" si="246"/>
        <v>949.39090909090919</v>
      </c>
      <c r="AO197" s="9">
        <f t="shared" si="133"/>
        <v>13565.612727272728</v>
      </c>
      <c r="AQ197" s="4">
        <f>IF(AN197+($D197/$C197)&gt;$D197,($D197-AN197),$D197/$C197)</f>
        <v>949.39090909090919</v>
      </c>
      <c r="AR197" s="9">
        <f t="shared" si="151"/>
        <v>14515.003636363637</v>
      </c>
      <c r="AT197" s="4">
        <f>IF(AQ197+($D197/$C197)&gt;$D197,($D197-AQ197),$D197/$C197)</f>
        <v>949.39090909090919</v>
      </c>
      <c r="AU197" s="9">
        <f t="shared" si="230"/>
        <v>15464.394545454546</v>
      </c>
      <c r="AW197" s="4">
        <f>IF(AT197+($D197/$C197)&gt;$D197,($D197-AT197),$D197/$C197)</f>
        <v>949.39090909090919</v>
      </c>
      <c r="AX197" s="9">
        <f t="shared" si="247"/>
        <v>16413.785454545454</v>
      </c>
      <c r="AZ197" s="4">
        <f>IF(AW197+($D197/$C197)&gt;$D197,($D197-AW197),$D197/$C197)</f>
        <v>949.39090909090919</v>
      </c>
      <c r="BA197" s="9">
        <f t="shared" si="152"/>
        <v>17363.176363636361</v>
      </c>
      <c r="BC197" s="5">
        <f t="shared" si="232"/>
        <v>949.39090909090919</v>
      </c>
      <c r="BD197" s="9">
        <f t="shared" si="233"/>
        <v>18312.567272727269</v>
      </c>
      <c r="BE197" s="9"/>
      <c r="BF197" s="123">
        <v>27.5</v>
      </c>
      <c r="BG197" s="124">
        <f>D197/BF197</f>
        <v>1139.2690909090909</v>
      </c>
    </row>
    <row r="198" spans="1:60" x14ac:dyDescent="0.2">
      <c r="A198" s="51">
        <v>35611</v>
      </c>
      <c r="B198" s="11" t="s">
        <v>15</v>
      </c>
      <c r="C198" s="23">
        <v>33</v>
      </c>
      <c r="D198" s="12">
        <v>27789.279999999999</v>
      </c>
      <c r="E198" s="22"/>
      <c r="F198" s="22">
        <f t="shared" si="234"/>
        <v>842.09939393939385</v>
      </c>
      <c r="G198" s="22">
        <f t="shared" si="184"/>
        <v>842.09939393939385</v>
      </c>
      <c r="H198" s="22">
        <f t="shared" si="235"/>
        <v>842.09939393939385</v>
      </c>
      <c r="I198" s="22">
        <f t="shared" si="185"/>
        <v>1684.1987878787877</v>
      </c>
      <c r="J198" s="22">
        <f t="shared" si="236"/>
        <v>842.09939393939385</v>
      </c>
      <c r="K198" s="22">
        <f t="shared" si="186"/>
        <v>2526.2981818181815</v>
      </c>
      <c r="L198" s="22">
        <f t="shared" si="237"/>
        <v>842.09939393939385</v>
      </c>
      <c r="M198" s="22">
        <f t="shared" si="187"/>
        <v>3368.3975757575754</v>
      </c>
      <c r="N198" s="22">
        <f t="shared" si="238"/>
        <v>842.09939393939385</v>
      </c>
      <c r="O198" s="22">
        <f t="shared" si="188"/>
        <v>4210.4969696969692</v>
      </c>
      <c r="P198" s="22">
        <f t="shared" si="239"/>
        <v>842.09939393939385</v>
      </c>
      <c r="Q198" s="22">
        <f t="shared" si="189"/>
        <v>5052.5963636363631</v>
      </c>
      <c r="R198" s="22">
        <f t="shared" si="240"/>
        <v>842.09939393939385</v>
      </c>
      <c r="S198" s="22">
        <f t="shared" si="190"/>
        <v>5894.6957575757569</v>
      </c>
      <c r="T198" s="22">
        <f t="shared" si="241"/>
        <v>842.09939393939385</v>
      </c>
      <c r="U198" s="22">
        <f t="shared" si="191"/>
        <v>6736.7951515151508</v>
      </c>
      <c r="V198" s="22"/>
      <c r="W198" s="22">
        <f t="shared" si="242"/>
        <v>842.09939393939385</v>
      </c>
      <c r="X198" s="22">
        <f t="shared" si="192"/>
        <v>7578.8945454545446</v>
      </c>
      <c r="Y198" s="25"/>
      <c r="Z198" s="4">
        <f t="shared" si="243"/>
        <v>842.09939393939385</v>
      </c>
      <c r="AA198" s="4">
        <f t="shared" si="193"/>
        <v>8420.9939393939385</v>
      </c>
      <c r="AC198" s="4">
        <f t="shared" si="248"/>
        <v>842.09939393939385</v>
      </c>
      <c r="AD198" s="9">
        <f t="shared" si="194"/>
        <v>9263.0933333333323</v>
      </c>
      <c r="AF198" s="4">
        <f t="shared" si="244"/>
        <v>842.09939393939385</v>
      </c>
      <c r="AG198" s="9">
        <f t="shared" si="195"/>
        <v>10105.192727272726</v>
      </c>
      <c r="AH198" s="9"/>
      <c r="AJ198" s="4">
        <f t="shared" si="245"/>
        <v>842.09939393939385</v>
      </c>
      <c r="AK198" s="9">
        <f t="shared" si="145"/>
        <v>10947.29212121212</v>
      </c>
      <c r="AL198" s="49">
        <f t="shared" si="196"/>
        <v>-16841.987878787877</v>
      </c>
      <c r="AN198" s="4">
        <f t="shared" si="246"/>
        <v>842.09939393939385</v>
      </c>
      <c r="AO198" s="9">
        <f t="shared" si="133"/>
        <v>11789.391515151514</v>
      </c>
      <c r="AQ198" s="4">
        <f>IF(AN198+($D198/$C198)&gt;$D198,($D198-AN198),$D198/$C198)</f>
        <v>842.09939393939385</v>
      </c>
      <c r="AR198" s="9">
        <f t="shared" si="151"/>
        <v>12631.490909090908</v>
      </c>
      <c r="AT198" s="4">
        <f>IF(AQ198+($D198/$C198)&gt;$D198,($D198-AQ198),$D198/$C198)</f>
        <v>842.09939393939385</v>
      </c>
      <c r="AU198" s="9">
        <f t="shared" si="230"/>
        <v>13473.590303030302</v>
      </c>
      <c r="AW198" s="4">
        <f>IF(AT198+($D198/$C198)&gt;$D198,($D198-AT198),$D198/$C198)</f>
        <v>842.09939393939385</v>
      </c>
      <c r="AX198" s="9">
        <f t="shared" si="247"/>
        <v>14315.689696969695</v>
      </c>
      <c r="AZ198" s="4">
        <f>IF(AW198+($D198/$C198)&gt;$D198,($D198-AW198),$D198/$C198)</f>
        <v>842.09939393939385</v>
      </c>
      <c r="BA198" s="9">
        <f t="shared" si="152"/>
        <v>15157.789090909089</v>
      </c>
      <c r="BC198" s="5">
        <f t="shared" si="232"/>
        <v>842.09939393939385</v>
      </c>
      <c r="BD198" s="9">
        <f t="shared" si="233"/>
        <v>15999.888484848483</v>
      </c>
      <c r="BE198" s="9"/>
      <c r="BF198" s="123">
        <v>62.5</v>
      </c>
      <c r="BG198" s="124">
        <f>D198/BF198</f>
        <v>444.62847999999997</v>
      </c>
    </row>
    <row r="199" spans="1:60" x14ac:dyDescent="0.2">
      <c r="A199" s="51">
        <v>35611</v>
      </c>
      <c r="B199" s="11" t="s">
        <v>17</v>
      </c>
      <c r="C199" s="23">
        <v>33</v>
      </c>
      <c r="D199" s="12">
        <v>1893.98</v>
      </c>
      <c r="E199" s="22"/>
      <c r="F199" s="22">
        <f t="shared" si="234"/>
        <v>57.393333333333331</v>
      </c>
      <c r="G199" s="22">
        <f t="shared" ref="G199:G206" si="249">E199+F199</f>
        <v>57.393333333333331</v>
      </c>
      <c r="H199" s="22">
        <f t="shared" si="235"/>
        <v>57.393333333333331</v>
      </c>
      <c r="I199" s="22">
        <f t="shared" ref="I199:I206" si="250">G199+H199</f>
        <v>114.78666666666666</v>
      </c>
      <c r="J199" s="22">
        <f t="shared" si="236"/>
        <v>57.393333333333331</v>
      </c>
      <c r="K199" s="22">
        <f t="shared" ref="K199:K204" si="251">I199+J199</f>
        <v>172.18</v>
      </c>
      <c r="L199" s="22">
        <f t="shared" si="237"/>
        <v>57.393333333333331</v>
      </c>
      <c r="M199" s="22">
        <f t="shared" ref="M199:M204" si="252">K199+L199</f>
        <v>229.57333333333332</v>
      </c>
      <c r="N199" s="22">
        <f t="shared" si="238"/>
        <v>57.393333333333331</v>
      </c>
      <c r="O199" s="22">
        <f t="shared" ref="O199:O204" si="253">M199+N199</f>
        <v>286.96666666666664</v>
      </c>
      <c r="P199" s="22">
        <f t="shared" si="239"/>
        <v>57.393333333333331</v>
      </c>
      <c r="Q199" s="22">
        <f t="shared" ref="Q199:Q208" si="254">O199+P199</f>
        <v>344.35999999999996</v>
      </c>
      <c r="R199" s="22">
        <f t="shared" si="240"/>
        <v>57.393333333333331</v>
      </c>
      <c r="S199" s="22">
        <f t="shared" ref="S199:S208" si="255">Q199+R199</f>
        <v>401.75333333333327</v>
      </c>
      <c r="T199" s="22">
        <f t="shared" si="241"/>
        <v>57.393333333333331</v>
      </c>
      <c r="U199" s="22">
        <f t="shared" ref="U199:U208" si="256">S199+T199</f>
        <v>459.14666666666659</v>
      </c>
      <c r="V199" s="22"/>
      <c r="W199" s="22">
        <f t="shared" si="242"/>
        <v>57.393333333333331</v>
      </c>
      <c r="X199" s="22">
        <f t="shared" ref="X199:X208" si="257">U199+W199</f>
        <v>516.54</v>
      </c>
      <c r="Y199" s="25"/>
      <c r="Z199" s="4">
        <f t="shared" si="243"/>
        <v>57.393333333333331</v>
      </c>
      <c r="AA199" s="4">
        <f t="shared" ref="AA199:AA208" si="258">X199+Z199</f>
        <v>573.93333333333328</v>
      </c>
      <c r="AC199" s="4">
        <f t="shared" si="248"/>
        <v>57.393333333333331</v>
      </c>
      <c r="AD199" s="9">
        <f t="shared" ref="AD199:AD206" si="259">AA199+AC199</f>
        <v>631.3266666666666</v>
      </c>
      <c r="AF199" s="4">
        <f t="shared" si="244"/>
        <v>57.393333333333331</v>
      </c>
      <c r="AG199" s="9">
        <f t="shared" ref="AG199:AG206" si="260">AD199+AF199</f>
        <v>688.71999999999991</v>
      </c>
      <c r="AH199" s="9"/>
      <c r="AJ199" s="4">
        <f t="shared" si="245"/>
        <v>57.393333333333331</v>
      </c>
      <c r="AK199" s="9">
        <f t="shared" si="145"/>
        <v>746.11333333333323</v>
      </c>
      <c r="AL199" s="49">
        <f t="shared" ref="AL199:AL206" si="261">+AK199-D199</f>
        <v>-1147.8666666666668</v>
      </c>
      <c r="AN199" s="4">
        <f t="shared" si="246"/>
        <v>57.393333333333331</v>
      </c>
      <c r="AO199" s="9">
        <f t="shared" ref="AO199:AO267" si="262">+AK199+AN199</f>
        <v>803.50666666666655</v>
      </c>
      <c r="AQ199" s="4">
        <f>IF(AN199+($D199/$C199)&gt;$D199,($D199-AN199),$D199/$C199)</f>
        <v>57.393333333333331</v>
      </c>
      <c r="AR199" s="9">
        <f t="shared" si="151"/>
        <v>860.89999999999986</v>
      </c>
      <c r="AT199" s="4">
        <f>IF(AQ199+($D199/$C199)&gt;$D199,($D199-AQ199),$D199/$C199)</f>
        <v>57.393333333333331</v>
      </c>
      <c r="AU199" s="9">
        <f t="shared" si="230"/>
        <v>918.29333333333318</v>
      </c>
      <c r="AW199" s="4">
        <f>IF(AT199+($D199/$C199)&gt;$D199,($D199-AT199),$D199/$C199)</f>
        <v>57.393333333333331</v>
      </c>
      <c r="AX199" s="9">
        <f t="shared" si="247"/>
        <v>975.6866666666665</v>
      </c>
      <c r="AZ199" s="4">
        <f>IF(AW199+($D199/$C199)&gt;$D199,($D199-AW199),$D199/$C199)</f>
        <v>57.393333333333331</v>
      </c>
      <c r="BA199" s="9">
        <f t="shared" si="152"/>
        <v>1033.08</v>
      </c>
      <c r="BC199" s="5">
        <f t="shared" si="232"/>
        <v>57.393333333333331</v>
      </c>
      <c r="BD199" s="9">
        <f t="shared" si="233"/>
        <v>1090.4733333333334</v>
      </c>
      <c r="BE199" s="9"/>
      <c r="BF199" s="123">
        <v>50</v>
      </c>
      <c r="BG199" s="124">
        <f>D199/BF199</f>
        <v>37.879600000000003</v>
      </c>
    </row>
    <row r="200" spans="1:60" x14ac:dyDescent="0.2">
      <c r="A200" s="51">
        <v>35611</v>
      </c>
      <c r="B200" s="11" t="s">
        <v>18</v>
      </c>
      <c r="C200" s="23">
        <v>7</v>
      </c>
      <c r="D200" s="12">
        <v>1019.95</v>
      </c>
      <c r="E200" s="22"/>
      <c r="F200" s="22">
        <f t="shared" si="234"/>
        <v>145.70714285714286</v>
      </c>
      <c r="G200" s="22">
        <f t="shared" si="249"/>
        <v>145.70714285714286</v>
      </c>
      <c r="H200" s="22">
        <f t="shared" si="235"/>
        <v>145.70714285714286</v>
      </c>
      <c r="I200" s="22">
        <f t="shared" si="250"/>
        <v>291.41428571428571</v>
      </c>
      <c r="J200" s="22">
        <f t="shared" si="236"/>
        <v>145.70714285714286</v>
      </c>
      <c r="K200" s="22">
        <f t="shared" si="251"/>
        <v>437.12142857142857</v>
      </c>
      <c r="L200" s="22">
        <f t="shared" si="237"/>
        <v>145.70714285714286</v>
      </c>
      <c r="M200" s="22">
        <f t="shared" si="252"/>
        <v>582.82857142857142</v>
      </c>
      <c r="N200" s="22">
        <f t="shared" si="238"/>
        <v>145.70714285714286</v>
      </c>
      <c r="O200" s="22">
        <f t="shared" si="253"/>
        <v>728.53571428571422</v>
      </c>
      <c r="P200" s="22">
        <f t="shared" si="239"/>
        <v>145.70714285714286</v>
      </c>
      <c r="Q200" s="22">
        <f t="shared" si="254"/>
        <v>874.24285714285702</v>
      </c>
      <c r="R200" s="22">
        <f t="shared" si="240"/>
        <v>145.70714285714286</v>
      </c>
      <c r="S200" s="22">
        <f t="shared" si="255"/>
        <v>1019.9499999999998</v>
      </c>
      <c r="T200" s="22">
        <f t="shared" si="241"/>
        <v>2.2737367544323206E-13</v>
      </c>
      <c r="U200" s="22">
        <f t="shared" si="256"/>
        <v>1019.95</v>
      </c>
      <c r="V200" s="22"/>
      <c r="W200" s="22">
        <f t="shared" si="242"/>
        <v>0</v>
      </c>
      <c r="X200" s="22">
        <f t="shared" si="257"/>
        <v>1019.95</v>
      </c>
      <c r="Y200" s="25"/>
      <c r="Z200" s="4">
        <f t="shared" si="243"/>
        <v>0</v>
      </c>
      <c r="AA200" s="4">
        <f t="shared" si="258"/>
        <v>1019.95</v>
      </c>
      <c r="AC200" s="4">
        <f t="shared" si="248"/>
        <v>0</v>
      </c>
      <c r="AD200" s="9">
        <f t="shared" si="259"/>
        <v>1019.95</v>
      </c>
      <c r="AF200" s="4">
        <f t="shared" si="244"/>
        <v>0</v>
      </c>
      <c r="AG200" s="9">
        <f t="shared" si="260"/>
        <v>1019.95</v>
      </c>
      <c r="AH200" s="9"/>
      <c r="AJ200" s="4">
        <f t="shared" si="245"/>
        <v>0</v>
      </c>
      <c r="AK200" s="9">
        <f t="shared" si="145"/>
        <v>1019.95</v>
      </c>
      <c r="AL200" s="49">
        <f t="shared" si="261"/>
        <v>0</v>
      </c>
      <c r="AN200" s="4">
        <f t="shared" si="246"/>
        <v>0</v>
      </c>
      <c r="AO200" s="9">
        <f t="shared" si="262"/>
        <v>1019.95</v>
      </c>
      <c r="AQ200" s="4">
        <v>0</v>
      </c>
      <c r="AR200" s="9">
        <f t="shared" si="151"/>
        <v>1019.95</v>
      </c>
      <c r="AT200" s="4">
        <v>0</v>
      </c>
      <c r="AU200" s="9">
        <f t="shared" si="230"/>
        <v>1019.95</v>
      </c>
      <c r="AW200" s="4">
        <v>0</v>
      </c>
      <c r="AX200" s="9">
        <f t="shared" si="247"/>
        <v>1019.95</v>
      </c>
      <c r="AZ200" s="4">
        <v>0</v>
      </c>
      <c r="BA200" s="9">
        <f t="shared" si="152"/>
        <v>1019.95</v>
      </c>
      <c r="BC200" s="5">
        <f t="shared" si="232"/>
        <v>0</v>
      </c>
      <c r="BD200" s="9">
        <f t="shared" si="233"/>
        <v>1019.95</v>
      </c>
      <c r="BE200" s="9"/>
      <c r="BF200" s="123" t="s">
        <v>293</v>
      </c>
      <c r="BG200" s="124" t="s">
        <v>293</v>
      </c>
    </row>
    <row r="201" spans="1:60" x14ac:dyDescent="0.2">
      <c r="A201" s="51">
        <v>35611</v>
      </c>
      <c r="B201" s="108" t="s">
        <v>301</v>
      </c>
      <c r="C201" s="23">
        <v>25</v>
      </c>
      <c r="D201" s="12">
        <v>22235</v>
      </c>
      <c r="E201" s="22">
        <v>2779.38</v>
      </c>
      <c r="F201" s="22">
        <f t="shared" si="234"/>
        <v>889.4</v>
      </c>
      <c r="G201" s="22">
        <f t="shared" si="249"/>
        <v>3668.78</v>
      </c>
      <c r="H201" s="22">
        <f t="shared" si="235"/>
        <v>889.4</v>
      </c>
      <c r="I201" s="22">
        <f t="shared" si="250"/>
        <v>4558.18</v>
      </c>
      <c r="J201" s="22">
        <f t="shared" si="236"/>
        <v>889.4</v>
      </c>
      <c r="K201" s="22">
        <f t="shared" si="251"/>
        <v>5447.58</v>
      </c>
      <c r="L201" s="22">
        <f t="shared" si="237"/>
        <v>889.4</v>
      </c>
      <c r="M201" s="22">
        <f t="shared" si="252"/>
        <v>6336.98</v>
      </c>
      <c r="N201" s="22">
        <f t="shared" si="238"/>
        <v>889.4</v>
      </c>
      <c r="O201" s="22">
        <f t="shared" si="253"/>
        <v>7226.3799999999992</v>
      </c>
      <c r="P201" s="22">
        <f t="shared" si="239"/>
        <v>889.4</v>
      </c>
      <c r="Q201" s="22">
        <f t="shared" si="254"/>
        <v>8115.7799999999988</v>
      </c>
      <c r="R201" s="22">
        <f t="shared" si="240"/>
        <v>889.4</v>
      </c>
      <c r="S201" s="22">
        <f t="shared" si="255"/>
        <v>9005.1799999999985</v>
      </c>
      <c r="T201" s="22">
        <f t="shared" si="241"/>
        <v>889.4</v>
      </c>
      <c r="U201" s="22">
        <f t="shared" si="256"/>
        <v>9894.5799999999981</v>
      </c>
      <c r="V201" s="22"/>
      <c r="W201" s="22">
        <f t="shared" si="242"/>
        <v>889.4</v>
      </c>
      <c r="X201" s="22">
        <f t="shared" si="257"/>
        <v>10783.979999999998</v>
      </c>
      <c r="Y201" s="25"/>
      <c r="Z201" s="4">
        <f t="shared" si="243"/>
        <v>889.4</v>
      </c>
      <c r="AA201" s="4">
        <f t="shared" si="258"/>
        <v>11673.379999999997</v>
      </c>
      <c r="AC201" s="4">
        <f t="shared" si="248"/>
        <v>889.4</v>
      </c>
      <c r="AD201" s="9">
        <f t="shared" si="259"/>
        <v>12562.779999999997</v>
      </c>
      <c r="AF201" s="4">
        <f t="shared" si="244"/>
        <v>889.4</v>
      </c>
      <c r="AG201" s="9">
        <f t="shared" si="260"/>
        <v>13452.179999999997</v>
      </c>
      <c r="AH201" s="9"/>
      <c r="AJ201" s="4">
        <f t="shared" si="245"/>
        <v>889.4</v>
      </c>
      <c r="AK201" s="9">
        <f t="shared" si="145"/>
        <v>14341.579999999996</v>
      </c>
      <c r="AL201" s="49">
        <f t="shared" si="261"/>
        <v>-7893.4200000000037</v>
      </c>
      <c r="AN201" s="4">
        <f t="shared" si="246"/>
        <v>889.4</v>
      </c>
      <c r="AO201" s="9">
        <f t="shared" si="262"/>
        <v>15230.979999999996</v>
      </c>
      <c r="AQ201" s="4">
        <f>IF(AN201+($D201/$C201)&gt;$D201,($D201-AN201),$D201/$C201)</f>
        <v>889.4</v>
      </c>
      <c r="AR201" s="9">
        <f t="shared" si="151"/>
        <v>16120.379999999996</v>
      </c>
      <c r="AT201" s="4">
        <f>IF(AQ201+($D201/$C201)&gt;$D201,($D201-AQ201),$D201/$C201)</f>
        <v>889.4</v>
      </c>
      <c r="AU201" s="9">
        <f t="shared" si="230"/>
        <v>17009.779999999995</v>
      </c>
      <c r="AW201" s="4">
        <f>IF(AT201+($D201/$C201)&gt;$D201,($D201-AT201),$D201/$C201)</f>
        <v>889.4</v>
      </c>
      <c r="AX201" s="9">
        <f t="shared" si="247"/>
        <v>17899.179999999997</v>
      </c>
      <c r="AZ201" s="4">
        <f>IF(AW201+($D201/$C201)&gt;$D201,($D201-AW201),$D201/$C201)</f>
        <v>889.4</v>
      </c>
      <c r="BA201" s="9">
        <f t="shared" si="152"/>
        <v>18788.579999999998</v>
      </c>
      <c r="BC201" s="5">
        <f t="shared" si="232"/>
        <v>889.4</v>
      </c>
      <c r="BD201" s="9">
        <f t="shared" si="233"/>
        <v>19677.98</v>
      </c>
      <c r="BE201" s="9"/>
      <c r="BF201" s="123">
        <v>12.5</v>
      </c>
      <c r="BG201" s="124">
        <f>D201/BF201</f>
        <v>1778.8</v>
      </c>
      <c r="BH201" s="1" t="s">
        <v>302</v>
      </c>
    </row>
    <row r="202" spans="1:60" x14ac:dyDescent="0.2">
      <c r="A202" s="54"/>
      <c r="B202" s="1" t="s">
        <v>19</v>
      </c>
      <c r="C202" s="2">
        <v>7</v>
      </c>
      <c r="D202" s="4">
        <v>1282.0899999999999</v>
      </c>
      <c r="E202" s="3">
        <v>1282.0899999999999</v>
      </c>
      <c r="F202" s="3">
        <f t="shared" si="234"/>
        <v>0</v>
      </c>
      <c r="G202" s="3">
        <f t="shared" si="249"/>
        <v>1282.0899999999999</v>
      </c>
      <c r="H202" s="3">
        <f t="shared" si="235"/>
        <v>0</v>
      </c>
      <c r="I202" s="3">
        <f t="shared" si="250"/>
        <v>1282.0899999999999</v>
      </c>
      <c r="J202" s="3">
        <f t="shared" si="236"/>
        <v>0</v>
      </c>
      <c r="K202" s="3">
        <f t="shared" si="251"/>
        <v>1282.0899999999999</v>
      </c>
      <c r="L202" s="3">
        <f t="shared" si="237"/>
        <v>0</v>
      </c>
      <c r="M202" s="3">
        <f t="shared" si="252"/>
        <v>1282.0899999999999</v>
      </c>
      <c r="N202" s="3">
        <f t="shared" si="238"/>
        <v>0</v>
      </c>
      <c r="O202" s="3">
        <f t="shared" si="253"/>
        <v>1282.0899999999999</v>
      </c>
      <c r="P202" s="3">
        <f t="shared" si="239"/>
        <v>0</v>
      </c>
      <c r="Q202" s="3">
        <f t="shared" si="254"/>
        <v>1282.0899999999999</v>
      </c>
      <c r="R202" s="3">
        <f t="shared" si="240"/>
        <v>0</v>
      </c>
      <c r="S202" s="3">
        <f t="shared" si="255"/>
        <v>1282.0899999999999</v>
      </c>
      <c r="T202" s="3">
        <f t="shared" si="241"/>
        <v>0</v>
      </c>
      <c r="U202" s="3">
        <f t="shared" si="256"/>
        <v>1282.0899999999999</v>
      </c>
      <c r="V202" s="3"/>
      <c r="W202" s="3">
        <f t="shared" si="242"/>
        <v>0</v>
      </c>
      <c r="X202" s="3">
        <f t="shared" si="257"/>
        <v>1282.0899999999999</v>
      </c>
      <c r="Y202" s="25"/>
      <c r="Z202" s="4">
        <f t="shared" si="243"/>
        <v>0</v>
      </c>
      <c r="AA202" s="4">
        <f t="shared" si="258"/>
        <v>1282.0899999999999</v>
      </c>
      <c r="AC202" s="4">
        <f t="shared" si="248"/>
        <v>0</v>
      </c>
      <c r="AD202" s="9">
        <f t="shared" si="259"/>
        <v>1282.0899999999999</v>
      </c>
      <c r="AF202" s="4">
        <f t="shared" si="244"/>
        <v>0</v>
      </c>
      <c r="AG202" s="9">
        <f t="shared" si="260"/>
        <v>1282.0899999999999</v>
      </c>
      <c r="AH202" s="9"/>
      <c r="AJ202" s="4">
        <f t="shared" si="245"/>
        <v>0</v>
      </c>
      <c r="AK202" s="9">
        <f t="shared" si="145"/>
        <v>1282.0899999999999</v>
      </c>
      <c r="AL202" s="49">
        <f t="shared" si="261"/>
        <v>0</v>
      </c>
      <c r="AN202" s="4">
        <f t="shared" si="246"/>
        <v>0</v>
      </c>
      <c r="AO202" s="9">
        <f t="shared" si="262"/>
        <v>1282.0899999999999</v>
      </c>
      <c r="AQ202" s="4">
        <v>0</v>
      </c>
      <c r="AR202" s="9">
        <f t="shared" si="151"/>
        <v>1282.0899999999999</v>
      </c>
      <c r="AT202" s="4">
        <v>0</v>
      </c>
      <c r="AU202" s="9">
        <f t="shared" si="230"/>
        <v>1282.0899999999999</v>
      </c>
      <c r="AW202" s="4">
        <v>0</v>
      </c>
      <c r="AX202" s="9">
        <f t="shared" si="247"/>
        <v>1282.0899999999999</v>
      </c>
      <c r="AZ202" s="4">
        <v>0</v>
      </c>
      <c r="BA202" s="9">
        <f t="shared" si="152"/>
        <v>1282.0899999999999</v>
      </c>
      <c r="BC202" s="5">
        <f t="shared" si="232"/>
        <v>0</v>
      </c>
      <c r="BD202" s="9">
        <f t="shared" si="233"/>
        <v>1282.0899999999999</v>
      </c>
      <c r="BE202" s="9"/>
      <c r="BF202" s="123" t="s">
        <v>293</v>
      </c>
      <c r="BG202" s="124" t="s">
        <v>293</v>
      </c>
    </row>
    <row r="203" spans="1:60" s="11" customFormat="1" x14ac:dyDescent="0.2">
      <c r="A203" s="14"/>
      <c r="B203" s="1" t="s">
        <v>26</v>
      </c>
      <c r="C203" s="2">
        <v>10</v>
      </c>
      <c r="D203" s="4">
        <v>1081.92</v>
      </c>
      <c r="E203" s="3">
        <v>1081.92</v>
      </c>
      <c r="F203" s="3">
        <f t="shared" si="234"/>
        <v>0</v>
      </c>
      <c r="G203" s="3">
        <f t="shared" si="249"/>
        <v>1081.92</v>
      </c>
      <c r="H203" s="3">
        <f t="shared" si="235"/>
        <v>0</v>
      </c>
      <c r="I203" s="3">
        <f t="shared" si="250"/>
        <v>1081.92</v>
      </c>
      <c r="J203" s="3">
        <f t="shared" si="236"/>
        <v>0</v>
      </c>
      <c r="K203" s="3">
        <f t="shared" si="251"/>
        <v>1081.92</v>
      </c>
      <c r="L203" s="3">
        <f t="shared" si="237"/>
        <v>0</v>
      </c>
      <c r="M203" s="3">
        <f t="shared" si="252"/>
        <v>1081.92</v>
      </c>
      <c r="N203" s="3">
        <f t="shared" si="238"/>
        <v>0</v>
      </c>
      <c r="O203" s="3">
        <f t="shared" si="253"/>
        <v>1081.92</v>
      </c>
      <c r="P203" s="3">
        <f t="shared" si="239"/>
        <v>0</v>
      </c>
      <c r="Q203" s="3">
        <f t="shared" si="254"/>
        <v>1081.92</v>
      </c>
      <c r="R203" s="3">
        <f t="shared" si="240"/>
        <v>0</v>
      </c>
      <c r="S203" s="3">
        <f t="shared" si="255"/>
        <v>1081.92</v>
      </c>
      <c r="T203" s="3">
        <f t="shared" si="241"/>
        <v>0</v>
      </c>
      <c r="U203" s="3">
        <f t="shared" si="256"/>
        <v>1081.92</v>
      </c>
      <c r="V203" s="3"/>
      <c r="W203" s="3">
        <f t="shared" si="242"/>
        <v>0</v>
      </c>
      <c r="X203" s="3">
        <f t="shared" si="257"/>
        <v>1081.92</v>
      </c>
      <c r="Y203" s="25"/>
      <c r="Z203" s="4">
        <f t="shared" si="243"/>
        <v>0</v>
      </c>
      <c r="AA203" s="4">
        <f t="shared" si="258"/>
        <v>1081.92</v>
      </c>
      <c r="AB203" s="1"/>
      <c r="AC203" s="4">
        <f t="shared" si="248"/>
        <v>0</v>
      </c>
      <c r="AD203" s="9">
        <f t="shared" si="259"/>
        <v>1081.92</v>
      </c>
      <c r="AE203" s="1"/>
      <c r="AF203" s="4">
        <f t="shared" si="244"/>
        <v>0</v>
      </c>
      <c r="AG203" s="9">
        <f t="shared" si="260"/>
        <v>1081.92</v>
      </c>
      <c r="AH203" s="9"/>
      <c r="AI203" s="1"/>
      <c r="AJ203" s="4">
        <f t="shared" si="245"/>
        <v>0</v>
      </c>
      <c r="AK203" s="9">
        <f t="shared" si="145"/>
        <v>1081.92</v>
      </c>
      <c r="AL203" s="49">
        <f t="shared" si="261"/>
        <v>0</v>
      </c>
      <c r="AN203" s="4">
        <f t="shared" si="246"/>
        <v>0</v>
      </c>
      <c r="AO203" s="9">
        <f t="shared" si="262"/>
        <v>1081.92</v>
      </c>
      <c r="AQ203" s="4">
        <v>0</v>
      </c>
      <c r="AR203" s="9">
        <f t="shared" si="151"/>
        <v>1081.92</v>
      </c>
      <c r="AT203" s="4">
        <v>0</v>
      </c>
      <c r="AU203" s="9">
        <f t="shared" si="230"/>
        <v>1081.92</v>
      </c>
      <c r="AW203" s="4">
        <v>0</v>
      </c>
      <c r="AX203" s="9">
        <f t="shared" si="247"/>
        <v>1081.92</v>
      </c>
      <c r="AZ203" s="4">
        <v>0</v>
      </c>
      <c r="BA203" s="9">
        <f t="shared" si="152"/>
        <v>1081.92</v>
      </c>
      <c r="BB203" s="108"/>
      <c r="BC203" s="5">
        <f t="shared" si="232"/>
        <v>0</v>
      </c>
      <c r="BD203" s="9">
        <f t="shared" si="233"/>
        <v>1081.92</v>
      </c>
      <c r="BE203" s="9"/>
      <c r="BF203" s="123" t="s">
        <v>293</v>
      </c>
      <c r="BG203" s="124" t="s">
        <v>293</v>
      </c>
    </row>
    <row r="204" spans="1:60" x14ac:dyDescent="0.2">
      <c r="A204" s="51"/>
      <c r="B204" s="11" t="s">
        <v>91</v>
      </c>
      <c r="C204" s="23">
        <v>10</v>
      </c>
      <c r="D204" s="12">
        <v>-5132.3500000000004</v>
      </c>
      <c r="E204" s="22">
        <v>-12165.28</v>
      </c>
      <c r="F204" s="22">
        <v>0</v>
      </c>
      <c r="G204" s="22">
        <f t="shared" si="249"/>
        <v>-12165.28</v>
      </c>
      <c r="H204" s="22">
        <v>0</v>
      </c>
      <c r="I204" s="22">
        <f t="shared" si="250"/>
        <v>-12165.28</v>
      </c>
      <c r="J204" s="22"/>
      <c r="K204" s="22">
        <f t="shared" si="251"/>
        <v>-12165.28</v>
      </c>
      <c r="L204" s="22"/>
      <c r="M204" s="22">
        <f t="shared" si="252"/>
        <v>-12165.28</v>
      </c>
      <c r="N204" s="22"/>
      <c r="O204" s="22">
        <f t="shared" si="253"/>
        <v>-12165.28</v>
      </c>
      <c r="P204" s="22"/>
      <c r="Q204" s="22">
        <f t="shared" si="254"/>
        <v>-12165.28</v>
      </c>
      <c r="R204" s="22"/>
      <c r="S204" s="22">
        <f t="shared" si="255"/>
        <v>-12165.28</v>
      </c>
      <c r="T204" s="22"/>
      <c r="U204" s="22">
        <f t="shared" si="256"/>
        <v>-12165.28</v>
      </c>
      <c r="V204" s="22"/>
      <c r="W204" s="22"/>
      <c r="X204" s="22">
        <f t="shared" si="257"/>
        <v>-12165.28</v>
      </c>
      <c r="Y204" s="22"/>
      <c r="Z204" s="12"/>
      <c r="AA204" s="12">
        <f t="shared" si="258"/>
        <v>-12165.28</v>
      </c>
      <c r="AB204" s="11"/>
      <c r="AC204" s="12"/>
      <c r="AD204" s="46">
        <f t="shared" si="259"/>
        <v>-12165.28</v>
      </c>
      <c r="AE204" s="11"/>
      <c r="AF204" s="12"/>
      <c r="AG204" s="46">
        <f t="shared" si="260"/>
        <v>-12165.28</v>
      </c>
      <c r="AH204" s="46"/>
      <c r="AI204" s="11"/>
      <c r="AJ204" s="4">
        <v>0</v>
      </c>
      <c r="AK204" s="9">
        <f t="shared" si="145"/>
        <v>-12165.28</v>
      </c>
      <c r="AL204" s="49">
        <f t="shared" si="261"/>
        <v>-7032.93</v>
      </c>
      <c r="AN204" s="4">
        <v>0</v>
      </c>
      <c r="AO204" s="9">
        <f t="shared" si="262"/>
        <v>-12165.28</v>
      </c>
      <c r="AQ204" s="4">
        <v>0</v>
      </c>
      <c r="AR204" s="9">
        <f t="shared" si="151"/>
        <v>-12165.28</v>
      </c>
      <c r="AT204" s="4">
        <v>0</v>
      </c>
      <c r="AU204" s="9">
        <f t="shared" si="230"/>
        <v>-12165.28</v>
      </c>
      <c r="AW204" s="4">
        <v>0</v>
      </c>
      <c r="AX204" s="9">
        <f t="shared" si="247"/>
        <v>-12165.28</v>
      </c>
      <c r="AZ204" s="4">
        <v>0</v>
      </c>
      <c r="BA204" s="9">
        <f t="shared" si="152"/>
        <v>-12165.28</v>
      </c>
      <c r="BC204" s="5">
        <f t="shared" si="232"/>
        <v>0</v>
      </c>
      <c r="BD204" s="9">
        <f t="shared" si="233"/>
        <v>-12165.28</v>
      </c>
      <c r="BE204" s="9"/>
      <c r="BF204" s="123" t="s">
        <v>293</v>
      </c>
      <c r="BG204" s="124" t="s">
        <v>293</v>
      </c>
    </row>
    <row r="205" spans="1:60" s="11" customFormat="1" x14ac:dyDescent="0.2">
      <c r="A205" s="51"/>
      <c r="B205" s="11" t="s">
        <v>93</v>
      </c>
      <c r="C205" s="23">
        <v>10</v>
      </c>
      <c r="D205" s="12">
        <v>-2713.71</v>
      </c>
      <c r="E205" s="22"/>
      <c r="F205" s="22">
        <f>IF(E205+($D205/$C205)&gt;$D205,($D205-E205),$D205/$C205)</f>
        <v>-2713.71</v>
      </c>
      <c r="G205" s="22">
        <f t="shared" si="249"/>
        <v>-2713.71</v>
      </c>
      <c r="H205" s="22"/>
      <c r="I205" s="22">
        <f t="shared" si="250"/>
        <v>-2713.71</v>
      </c>
      <c r="J205" s="22"/>
      <c r="K205" s="22">
        <f t="shared" ref="K205:K210" si="263">I205+J205</f>
        <v>-2713.71</v>
      </c>
      <c r="L205" s="22"/>
      <c r="M205" s="22">
        <f t="shared" ref="M205:M210" si="264">K205+L205</f>
        <v>-2713.71</v>
      </c>
      <c r="N205" s="22"/>
      <c r="O205" s="22">
        <f t="shared" ref="O205:O210" si="265">M205+N205</f>
        <v>-2713.71</v>
      </c>
      <c r="P205" s="22"/>
      <c r="Q205" s="22">
        <f t="shared" si="254"/>
        <v>-2713.71</v>
      </c>
      <c r="R205" s="22"/>
      <c r="S205" s="22">
        <f t="shared" si="255"/>
        <v>-2713.71</v>
      </c>
      <c r="T205" s="22"/>
      <c r="U205" s="22">
        <f t="shared" si="256"/>
        <v>-2713.71</v>
      </c>
      <c r="V205" s="22"/>
      <c r="W205" s="22"/>
      <c r="X205" s="22">
        <f t="shared" si="257"/>
        <v>-2713.71</v>
      </c>
      <c r="Y205" s="25"/>
      <c r="Z205" s="12"/>
      <c r="AA205" s="12">
        <f t="shared" si="258"/>
        <v>-2713.71</v>
      </c>
      <c r="AC205" s="4"/>
      <c r="AD205" s="9">
        <f t="shared" si="259"/>
        <v>-2713.71</v>
      </c>
      <c r="AF205" s="12"/>
      <c r="AG205" s="46">
        <f t="shared" si="260"/>
        <v>-2713.71</v>
      </c>
      <c r="AH205" s="46"/>
      <c r="AJ205" s="4">
        <v>0</v>
      </c>
      <c r="AK205" s="9">
        <f t="shared" si="145"/>
        <v>-2713.71</v>
      </c>
      <c r="AL205" s="49">
        <f t="shared" si="261"/>
        <v>0</v>
      </c>
      <c r="AN205" s="4">
        <v>0</v>
      </c>
      <c r="AO205" s="9">
        <f t="shared" si="262"/>
        <v>-2713.71</v>
      </c>
      <c r="AQ205" s="4">
        <v>0</v>
      </c>
      <c r="AR205" s="9">
        <f t="shared" si="151"/>
        <v>-2713.71</v>
      </c>
      <c r="AT205" s="4">
        <v>0</v>
      </c>
      <c r="AU205" s="9">
        <f t="shared" si="230"/>
        <v>-2713.71</v>
      </c>
      <c r="AW205" s="4">
        <v>0</v>
      </c>
      <c r="AX205" s="9">
        <f t="shared" si="247"/>
        <v>-2713.71</v>
      </c>
      <c r="AZ205" s="4">
        <v>0</v>
      </c>
      <c r="BA205" s="9">
        <f t="shared" si="152"/>
        <v>-2713.71</v>
      </c>
      <c r="BB205" s="108"/>
      <c r="BC205" s="5">
        <f t="shared" si="232"/>
        <v>0</v>
      </c>
      <c r="BD205" s="9">
        <f t="shared" si="233"/>
        <v>-2713.71</v>
      </c>
      <c r="BE205" s="9"/>
      <c r="BF205" s="123" t="s">
        <v>293</v>
      </c>
      <c r="BG205" s="124" t="s">
        <v>293</v>
      </c>
    </row>
    <row r="206" spans="1:60" x14ac:dyDescent="0.2">
      <c r="B206" s="1" t="s">
        <v>94</v>
      </c>
      <c r="C206" s="2">
        <v>10</v>
      </c>
      <c r="D206" s="4">
        <v>17656.66</v>
      </c>
      <c r="E206" s="3">
        <v>8719.2000000000007</v>
      </c>
      <c r="F206" s="3">
        <f>IF(E206+($D206/$C206)&gt;$D206,($D206-E206),$D206/$C206)</f>
        <v>1765.6659999999999</v>
      </c>
      <c r="G206" s="3">
        <f t="shared" si="249"/>
        <v>10484.866</v>
      </c>
      <c r="H206" s="3">
        <f>IF(G206+($D206/$C206)&gt;$D206,($D206-G206),$D206/$C206)</f>
        <v>1765.6659999999999</v>
      </c>
      <c r="I206" s="3">
        <f t="shared" si="250"/>
        <v>12250.531999999999</v>
      </c>
      <c r="J206" s="3">
        <f>IF(I206+($D206/$C206)&gt;$D206,($D206-I206),$D206/$C206)</f>
        <v>1765.6659999999999</v>
      </c>
      <c r="K206" s="3">
        <f t="shared" si="263"/>
        <v>14016.197999999999</v>
      </c>
      <c r="L206" s="3">
        <f>IF(K206+($D206/$C206)&gt;$D206,($D206-K206),$D206/$C206)</f>
        <v>1765.6659999999999</v>
      </c>
      <c r="M206" s="3">
        <f t="shared" si="264"/>
        <v>15781.863999999998</v>
      </c>
      <c r="N206" s="3">
        <f>IF(M206+($D206/$C206)&gt;$D206,($D206-M206),$D206/$C206)</f>
        <v>1765.6659999999999</v>
      </c>
      <c r="O206" s="3">
        <f t="shared" si="265"/>
        <v>17547.53</v>
      </c>
      <c r="P206" s="3">
        <f>IF(O206+($D206/$C206)&gt;$D206,($D206-O206),$D206/$C206)</f>
        <v>109.13000000000102</v>
      </c>
      <c r="Q206" s="3">
        <f t="shared" si="254"/>
        <v>17656.66</v>
      </c>
      <c r="R206" s="3">
        <f>IF(Q206+($D206/$C206)&gt;$D206,($D206-Q206),$D206/$C206)</f>
        <v>0</v>
      </c>
      <c r="S206" s="3">
        <f t="shared" si="255"/>
        <v>17656.66</v>
      </c>
      <c r="T206" s="3">
        <f>IF(S206+($D206/$C206)&gt;$D206,($D206-S206),$D206/$C206)</f>
        <v>0</v>
      </c>
      <c r="U206" s="3">
        <f t="shared" si="256"/>
        <v>17656.66</v>
      </c>
      <c r="V206" s="3"/>
      <c r="W206" s="3">
        <f>IF(U206+($D206/$C206)&gt;$D206,($D206-U206),$D206/$C206)</f>
        <v>0</v>
      </c>
      <c r="X206" s="3">
        <f t="shared" si="257"/>
        <v>17656.66</v>
      </c>
      <c r="Y206" s="25"/>
      <c r="Z206" s="4">
        <f>IF(X206+($D206/$C206)&gt;$D206,($D206-X206),$D206/$C206)</f>
        <v>0</v>
      </c>
      <c r="AA206" s="4">
        <f t="shared" si="258"/>
        <v>17656.66</v>
      </c>
      <c r="AC206" s="4">
        <f>IF(AA206+($D206/$C206)&gt;$D206,($D206-AA206),$D206/$C206)</f>
        <v>0</v>
      </c>
      <c r="AD206" s="9">
        <f t="shared" si="259"/>
        <v>17656.66</v>
      </c>
      <c r="AF206" s="12">
        <f>IF(AD206+($D206/$C206)&gt;$D206,($D206-AD206),$D206/$C206)</f>
        <v>0</v>
      </c>
      <c r="AG206" s="46">
        <f t="shared" si="260"/>
        <v>17656.66</v>
      </c>
      <c r="AH206" s="46"/>
      <c r="AJ206" s="4">
        <f>IF(AG206+($D206/$C206)&gt;$D206,($D206-AG206),$D206/$C206)</f>
        <v>0</v>
      </c>
      <c r="AK206" s="9">
        <f t="shared" ref="AK206:AK275" si="266">AG206+AJ206</f>
        <v>17656.66</v>
      </c>
      <c r="AL206" s="49">
        <f t="shared" si="261"/>
        <v>0</v>
      </c>
      <c r="AN206" s="4">
        <f>IF(AK206+($D206/$C206)&gt;$D206,($D206-AK206),$D206/$C206)</f>
        <v>0</v>
      </c>
      <c r="AO206" s="9">
        <f t="shared" si="262"/>
        <v>17656.66</v>
      </c>
      <c r="AQ206" s="4">
        <v>0</v>
      </c>
      <c r="AR206" s="9">
        <f t="shared" si="151"/>
        <v>17656.66</v>
      </c>
      <c r="AT206" s="4">
        <v>0</v>
      </c>
      <c r="AU206" s="9">
        <f t="shared" si="230"/>
        <v>17656.66</v>
      </c>
      <c r="AW206" s="4">
        <v>0</v>
      </c>
      <c r="AX206" s="9">
        <f t="shared" si="247"/>
        <v>17656.66</v>
      </c>
      <c r="AZ206" s="4">
        <v>0</v>
      </c>
      <c r="BA206" s="9">
        <f t="shared" si="152"/>
        <v>17656.66</v>
      </c>
      <c r="BC206" s="5">
        <f t="shared" si="232"/>
        <v>0</v>
      </c>
      <c r="BD206" s="9">
        <f t="shared" si="233"/>
        <v>17656.66</v>
      </c>
      <c r="BE206" s="9"/>
      <c r="BF206" s="123" t="s">
        <v>293</v>
      </c>
      <c r="BG206" s="124" t="s">
        <v>293</v>
      </c>
    </row>
    <row r="207" spans="1:60" x14ac:dyDescent="0.2">
      <c r="D207" s="4">
        <f>SUM(D1:D206)</f>
        <v>9072748.1199999955</v>
      </c>
      <c r="E207" s="3">
        <f>SUM(E1:E206)</f>
        <v>3600996.5400000005</v>
      </c>
      <c r="F207" s="3"/>
      <c r="G207" s="3"/>
      <c r="H207" s="3"/>
      <c r="I207" s="3"/>
      <c r="J207" s="3"/>
      <c r="K207" s="3">
        <f t="shared" si="263"/>
        <v>0</v>
      </c>
      <c r="L207" s="3"/>
      <c r="M207" s="3">
        <f t="shared" si="264"/>
        <v>0</v>
      </c>
      <c r="N207" s="3"/>
      <c r="O207" s="3">
        <f t="shared" si="265"/>
        <v>0</v>
      </c>
      <c r="P207" s="3"/>
      <c r="Q207" s="3">
        <f t="shared" si="254"/>
        <v>0</v>
      </c>
      <c r="R207" s="3"/>
      <c r="S207" s="3">
        <f t="shared" si="255"/>
        <v>0</v>
      </c>
      <c r="T207" s="3"/>
      <c r="U207" s="3">
        <f t="shared" si="256"/>
        <v>0</v>
      </c>
      <c r="V207" s="3"/>
      <c r="W207" s="3"/>
      <c r="X207" s="3">
        <f t="shared" si="257"/>
        <v>0</v>
      </c>
      <c r="Y207" s="25"/>
      <c r="Z207" s="4"/>
      <c r="AA207" s="4">
        <f t="shared" si="258"/>
        <v>0</v>
      </c>
      <c r="AC207" s="4"/>
      <c r="AD207" s="9"/>
      <c r="AF207" s="12"/>
      <c r="AG207" s="46"/>
      <c r="AH207" s="46"/>
      <c r="AJ207" s="4">
        <v>0</v>
      </c>
      <c r="AK207" s="9">
        <f t="shared" si="266"/>
        <v>0</v>
      </c>
      <c r="AL207" s="49"/>
      <c r="AN207" s="4"/>
      <c r="AO207" s="9"/>
      <c r="AQ207" s="4"/>
      <c r="AR207" s="9"/>
      <c r="AT207" s="4"/>
      <c r="AU207" s="9"/>
      <c r="AW207" s="4"/>
      <c r="AX207" s="9"/>
      <c r="AZ207" s="4"/>
      <c r="BA207" s="9">
        <f t="shared" si="152"/>
        <v>0</v>
      </c>
      <c r="BC207" s="5">
        <f t="shared" si="232"/>
        <v>0</v>
      </c>
      <c r="BD207" s="9">
        <f t="shared" si="233"/>
        <v>0</v>
      </c>
      <c r="BE207" s="9"/>
      <c r="BF207" s="123" t="s">
        <v>293</v>
      </c>
      <c r="BG207" s="124" t="s">
        <v>293</v>
      </c>
    </row>
    <row r="208" spans="1:60" x14ac:dyDescent="0.2">
      <c r="B208" s="1" t="s">
        <v>95</v>
      </c>
      <c r="D208" s="4">
        <v>-200174</v>
      </c>
      <c r="E208" s="3">
        <v>-6201.95</v>
      </c>
      <c r="G208" s="3">
        <v>-6201.95</v>
      </c>
      <c r="I208" s="3">
        <v>-6201.95</v>
      </c>
      <c r="J208" s="3"/>
      <c r="K208" s="3">
        <f t="shared" si="263"/>
        <v>-6201.95</v>
      </c>
      <c r="L208" s="3"/>
      <c r="M208" s="3">
        <f t="shared" si="264"/>
        <v>-6201.95</v>
      </c>
      <c r="N208" s="3"/>
      <c r="O208" s="3">
        <f t="shared" si="265"/>
        <v>-6201.95</v>
      </c>
      <c r="P208" s="3"/>
      <c r="Q208" s="3">
        <f t="shared" si="254"/>
        <v>-6201.95</v>
      </c>
      <c r="R208" s="3"/>
      <c r="S208" s="3">
        <f t="shared" si="255"/>
        <v>-6201.95</v>
      </c>
      <c r="T208" s="3"/>
      <c r="U208" s="3">
        <f t="shared" si="256"/>
        <v>-6201.95</v>
      </c>
      <c r="V208" s="3"/>
      <c r="W208" s="3"/>
      <c r="X208" s="3">
        <f t="shared" si="257"/>
        <v>-6201.95</v>
      </c>
      <c r="Y208" s="25"/>
      <c r="Z208" s="4"/>
      <c r="AA208" s="4">
        <f t="shared" si="258"/>
        <v>-6201.95</v>
      </c>
      <c r="AC208" s="4"/>
      <c r="AD208" s="9">
        <f>AA208+AC208</f>
        <v>-6201.95</v>
      </c>
      <c r="AE208" s="9"/>
      <c r="AF208" s="46"/>
      <c r="AG208" s="46">
        <f>AD208+AF208</f>
        <v>-6201.95</v>
      </c>
      <c r="AH208" s="46"/>
      <c r="AJ208" s="4">
        <v>0</v>
      </c>
      <c r="AK208" s="9">
        <f t="shared" si="266"/>
        <v>-6201.95</v>
      </c>
      <c r="AL208" s="49"/>
      <c r="AN208" s="4"/>
      <c r="AO208" s="9">
        <v>-6201.95</v>
      </c>
      <c r="AQ208" s="4"/>
      <c r="AR208" s="9">
        <v>-6201.95</v>
      </c>
      <c r="AT208" s="4"/>
      <c r="AU208" s="9">
        <v>-6201.95</v>
      </c>
      <c r="AW208" s="4"/>
      <c r="AX208" s="9">
        <v>-6201.95</v>
      </c>
      <c r="AZ208" s="4"/>
      <c r="BA208" s="9">
        <f t="shared" si="152"/>
        <v>-6201.95</v>
      </c>
      <c r="BC208" s="5">
        <f t="shared" si="232"/>
        <v>0</v>
      </c>
      <c r="BD208" s="9">
        <f t="shared" si="233"/>
        <v>-6201.95</v>
      </c>
      <c r="BE208" s="9"/>
      <c r="BF208" s="123" t="s">
        <v>293</v>
      </c>
      <c r="BG208" s="124" t="s">
        <v>293</v>
      </c>
    </row>
    <row r="209" spans="1:60" x14ac:dyDescent="0.2">
      <c r="E209" s="3"/>
      <c r="G209" s="3"/>
      <c r="I209" s="3"/>
      <c r="J209" s="3"/>
      <c r="K209" s="3">
        <f t="shared" si="263"/>
        <v>0</v>
      </c>
      <c r="L209" s="3"/>
      <c r="M209" s="3">
        <f t="shared" si="264"/>
        <v>0</v>
      </c>
      <c r="N209" s="3"/>
      <c r="O209" s="3">
        <f t="shared" si="265"/>
        <v>0</v>
      </c>
      <c r="P209" s="3"/>
      <c r="Q209" s="3"/>
      <c r="R209" s="3"/>
      <c r="S209" s="3"/>
      <c r="T209" s="3"/>
      <c r="U209" s="3"/>
      <c r="V209" s="3"/>
      <c r="W209" s="3"/>
      <c r="Z209" s="4"/>
      <c r="AC209" s="4"/>
      <c r="AD209" s="9"/>
      <c r="AF209" s="4"/>
      <c r="AG209" s="9"/>
      <c r="AH209" s="9"/>
      <c r="AJ209" s="4">
        <v>0</v>
      </c>
      <c r="AK209" s="9">
        <f t="shared" si="266"/>
        <v>0</v>
      </c>
      <c r="AL209" s="49"/>
      <c r="AN209" s="4"/>
      <c r="AO209" s="9"/>
      <c r="AQ209" s="4"/>
      <c r="AR209" s="9"/>
      <c r="AT209" s="4"/>
      <c r="AU209" s="9"/>
      <c r="AW209" s="4"/>
      <c r="AX209" s="9"/>
      <c r="AZ209" s="4"/>
      <c r="BA209" s="9">
        <f t="shared" si="152"/>
        <v>0</v>
      </c>
      <c r="BC209" s="5">
        <f t="shared" si="232"/>
        <v>0</v>
      </c>
      <c r="BD209" s="9">
        <f t="shared" si="233"/>
        <v>0</v>
      </c>
      <c r="BE209" s="9"/>
      <c r="BF209" s="123" t="s">
        <v>293</v>
      </c>
      <c r="BG209" s="124" t="s">
        <v>293</v>
      </c>
    </row>
    <row r="210" spans="1:60" x14ac:dyDescent="0.2">
      <c r="B210" s="1" t="s">
        <v>96</v>
      </c>
      <c r="D210" s="4">
        <f>SUM(D207+D208)</f>
        <v>8872574.1199999955</v>
      </c>
      <c r="E210" s="3">
        <f>SUM(E207+E208)</f>
        <v>3594794.5900000003</v>
      </c>
      <c r="G210" s="3"/>
      <c r="I210" s="3"/>
      <c r="J210" s="3"/>
      <c r="K210" s="3">
        <f t="shared" si="263"/>
        <v>0</v>
      </c>
      <c r="L210" s="3"/>
      <c r="M210" s="3">
        <f t="shared" si="264"/>
        <v>0</v>
      </c>
      <c r="N210" s="3"/>
      <c r="O210" s="3">
        <f t="shared" si="265"/>
        <v>0</v>
      </c>
      <c r="P210" s="3"/>
      <c r="Q210" s="3">
        <f>O210+P210</f>
        <v>0</v>
      </c>
      <c r="R210" s="3"/>
      <c r="S210" s="3">
        <f>Q210+R210</f>
        <v>0</v>
      </c>
      <c r="T210" s="3"/>
      <c r="U210" s="3">
        <f>S210+T210</f>
        <v>0</v>
      </c>
      <c r="V210" s="3"/>
      <c r="W210" s="3"/>
      <c r="X210" s="3">
        <f>U210+W210</f>
        <v>0</v>
      </c>
      <c r="Y210" s="25"/>
      <c r="Z210" s="4"/>
      <c r="AA210" s="4">
        <f>X210+Z210</f>
        <v>0</v>
      </c>
      <c r="AC210" s="4"/>
      <c r="AD210" s="9"/>
      <c r="AF210" s="12"/>
      <c r="AG210" s="46"/>
      <c r="AH210" s="46"/>
      <c r="AJ210" s="4">
        <v>0</v>
      </c>
      <c r="AK210" s="9">
        <f t="shared" si="266"/>
        <v>0</v>
      </c>
      <c r="AL210" s="49"/>
      <c r="AN210" s="4"/>
      <c r="AO210" s="9"/>
      <c r="AQ210" s="4"/>
      <c r="AR210" s="9"/>
      <c r="AT210" s="4"/>
      <c r="AU210" s="9"/>
      <c r="AW210" s="4"/>
      <c r="AX210" s="9"/>
      <c r="AZ210" s="4"/>
      <c r="BA210" s="9">
        <f t="shared" si="152"/>
        <v>0</v>
      </c>
      <c r="BC210" s="5">
        <f t="shared" si="232"/>
        <v>0</v>
      </c>
      <c r="BD210" s="9">
        <f t="shared" si="233"/>
        <v>0</v>
      </c>
      <c r="BE210" s="9"/>
      <c r="BF210" s="123" t="s">
        <v>293</v>
      </c>
      <c r="BG210" s="124" t="s">
        <v>293</v>
      </c>
    </row>
    <row r="211" spans="1:60" x14ac:dyDescent="0.2">
      <c r="E211" s="3"/>
      <c r="G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Z211" s="4"/>
      <c r="AC211" s="4"/>
      <c r="AD211" s="9"/>
      <c r="AF211" s="12"/>
      <c r="AG211" s="46"/>
      <c r="AH211" s="46"/>
      <c r="AJ211" s="4">
        <v>0</v>
      </c>
      <c r="AK211" s="9">
        <f t="shared" si="266"/>
        <v>0</v>
      </c>
      <c r="AL211" s="49"/>
      <c r="AN211" s="4"/>
      <c r="AO211" s="9"/>
      <c r="AQ211" s="4"/>
      <c r="AR211" s="9"/>
      <c r="AT211" s="4"/>
      <c r="AU211" s="9"/>
      <c r="AW211" s="4"/>
      <c r="AX211" s="9"/>
      <c r="AZ211" s="4"/>
      <c r="BA211" s="9">
        <f t="shared" ref="BA211:BA276" si="267">AX211+AZ211</f>
        <v>0</v>
      </c>
      <c r="BC211" s="5">
        <f t="shared" si="232"/>
        <v>0</v>
      </c>
      <c r="BD211" s="9">
        <f t="shared" si="233"/>
        <v>0</v>
      </c>
      <c r="BE211" s="9"/>
      <c r="BF211" s="123" t="s">
        <v>293</v>
      </c>
      <c r="BG211" s="124" t="s">
        <v>293</v>
      </c>
    </row>
    <row r="212" spans="1:60" s="11" customFormat="1" x14ac:dyDescent="0.2">
      <c r="A212" s="52">
        <v>1998</v>
      </c>
      <c r="B212" s="11" t="s">
        <v>97</v>
      </c>
      <c r="C212" s="23">
        <v>10</v>
      </c>
      <c r="D212" s="12">
        <v>-3251.5</v>
      </c>
      <c r="F212" s="22">
        <f>IF(E212+($D212/$C212)&gt;$D212,($D212-E212),$D212/$C212)</f>
        <v>-3251.5</v>
      </c>
      <c r="G212" s="22">
        <f t="shared" ref="G212:G223" si="268">E212+F212</f>
        <v>-3251.5</v>
      </c>
      <c r="H212" s="22"/>
      <c r="I212" s="22">
        <f t="shared" ref="I212:I223" si="269">G212+H212</f>
        <v>-3251.5</v>
      </c>
      <c r="J212" s="22"/>
      <c r="K212" s="22">
        <f t="shared" ref="K212:K223" si="270">I212+J212</f>
        <v>-3251.5</v>
      </c>
      <c r="L212" s="22"/>
      <c r="M212" s="22">
        <f t="shared" ref="M212:M223" si="271">K212+L212</f>
        <v>-3251.5</v>
      </c>
      <c r="N212" s="22"/>
      <c r="O212" s="22">
        <f t="shared" ref="O212:O223" si="272">M212+N212</f>
        <v>-3251.5</v>
      </c>
      <c r="P212" s="22"/>
      <c r="Q212" s="22">
        <f t="shared" ref="Q212:Q223" si="273">O212+P212</f>
        <v>-3251.5</v>
      </c>
      <c r="R212" s="22"/>
      <c r="S212" s="22">
        <f t="shared" ref="S212:S223" si="274">Q212+R212</f>
        <v>-3251.5</v>
      </c>
      <c r="T212" s="22"/>
      <c r="U212" s="22">
        <f t="shared" ref="U212:U223" si="275">S212+T212</f>
        <v>-3251.5</v>
      </c>
      <c r="V212" s="22"/>
      <c r="W212" s="22"/>
      <c r="X212" s="22">
        <f t="shared" ref="X212:X236" si="276">U212+W212</f>
        <v>-3251.5</v>
      </c>
      <c r="Y212" s="25"/>
      <c r="Z212" s="12"/>
      <c r="AA212" s="12">
        <f t="shared" ref="AA212:AA236" si="277">X212+Z212</f>
        <v>-3251.5</v>
      </c>
      <c r="AC212" s="4">
        <f>IF(AA212+($D212/$C212)&gt;$D212,($D212-AA212),$D212/$C212)</f>
        <v>-325.14999999999998</v>
      </c>
      <c r="AD212" s="9">
        <f t="shared" ref="AD212:AD236" si="278">AA212+AC212</f>
        <v>-3576.65</v>
      </c>
      <c r="AF212" s="12">
        <v>0</v>
      </c>
      <c r="AG212" s="46">
        <f t="shared" ref="AG212:AG236" si="279">AD212+AF212</f>
        <v>-3576.65</v>
      </c>
      <c r="AH212" s="46"/>
      <c r="AJ212" s="4">
        <v>0</v>
      </c>
      <c r="AK212" s="9">
        <f t="shared" si="266"/>
        <v>-3576.65</v>
      </c>
      <c r="AL212" s="49">
        <f t="shared" ref="AL212:AL236" si="280">+AK212-D212</f>
        <v>-325.15000000000009</v>
      </c>
      <c r="AN212" s="4">
        <v>0</v>
      </c>
      <c r="AO212" s="9">
        <f t="shared" si="262"/>
        <v>-3576.65</v>
      </c>
      <c r="AQ212" s="4">
        <v>0</v>
      </c>
      <c r="AR212" s="9">
        <f>+AO212+AQ212</f>
        <v>-3576.65</v>
      </c>
      <c r="AT212" s="4">
        <v>0</v>
      </c>
      <c r="AU212" s="9">
        <f>+AR212+AT212</f>
        <v>-3576.65</v>
      </c>
      <c r="AW212" s="4">
        <v>0</v>
      </c>
      <c r="AX212" s="9">
        <f>+AU212+AW212</f>
        <v>-3576.65</v>
      </c>
      <c r="AZ212" s="4">
        <v>0</v>
      </c>
      <c r="BA212" s="9">
        <f t="shared" si="267"/>
        <v>-3576.65</v>
      </c>
      <c r="BB212" s="108"/>
      <c r="BC212" s="5">
        <f t="shared" si="232"/>
        <v>0</v>
      </c>
      <c r="BD212" s="9">
        <f t="shared" si="233"/>
        <v>-3576.65</v>
      </c>
      <c r="BE212" s="9"/>
      <c r="BF212" s="123" t="s">
        <v>293</v>
      </c>
      <c r="BG212" s="124" t="s">
        <v>293</v>
      </c>
    </row>
    <row r="213" spans="1:60" x14ac:dyDescent="0.2">
      <c r="A213" s="52">
        <v>1998</v>
      </c>
      <c r="B213" s="11" t="s">
        <v>99</v>
      </c>
      <c r="C213" s="23">
        <v>33.5</v>
      </c>
      <c r="D213" s="12">
        <v>24978.71</v>
      </c>
      <c r="E213" s="11"/>
      <c r="F213" s="22">
        <f>IF(E213+($D213/$C213)&gt;$D213,($D213-E213),$D213/$C213)</f>
        <v>745.63313432835821</v>
      </c>
      <c r="G213" s="22">
        <f t="shared" si="268"/>
        <v>745.63313432835821</v>
      </c>
      <c r="H213" s="22">
        <f>IF(G213+($D213/$C213)&gt;$D213,($D213-G213),$D213/$C213)</f>
        <v>745.63313432835821</v>
      </c>
      <c r="I213" s="22">
        <f t="shared" si="269"/>
        <v>1491.2662686567164</v>
      </c>
      <c r="J213" s="22">
        <f>IF(I213+($D213/$C213)&gt;$D213,($D213-I213),$D213/$C213)</f>
        <v>745.63313432835821</v>
      </c>
      <c r="K213" s="22">
        <f t="shared" si="270"/>
        <v>2236.8994029850746</v>
      </c>
      <c r="L213" s="22">
        <f>IF(K213+($D213/$C213)&gt;$D213,($D213-K213),$D213/$C213)</f>
        <v>745.63313432835821</v>
      </c>
      <c r="M213" s="22">
        <f t="shared" si="271"/>
        <v>2982.5325373134328</v>
      </c>
      <c r="N213" s="22">
        <f>IF(M213+($D213/$C213)&gt;$D213,($D213-M213),$D213/$C213)</f>
        <v>745.63313432835821</v>
      </c>
      <c r="O213" s="22">
        <f t="shared" si="272"/>
        <v>3728.1656716417911</v>
      </c>
      <c r="P213" s="22">
        <f>IF(O213+($D213/$C213)&gt;$D213,($D213-O213),$D213/$C213)</f>
        <v>745.63313432835821</v>
      </c>
      <c r="Q213" s="22">
        <f t="shared" si="273"/>
        <v>4473.7988059701493</v>
      </c>
      <c r="R213" s="22">
        <f>IF(Q213+($D213/$C213)&gt;$D213,($D213-Q213),$D213/$C213)</f>
        <v>745.63313432835821</v>
      </c>
      <c r="S213" s="22">
        <f t="shared" si="274"/>
        <v>5219.4319402985075</v>
      </c>
      <c r="T213" s="22">
        <f>IF(S213+($D213/$C213)&gt;$D213,($D213-S213),$D213/$C213)</f>
        <v>745.63313432835821</v>
      </c>
      <c r="U213" s="22">
        <f t="shared" si="275"/>
        <v>5965.0650746268657</v>
      </c>
      <c r="V213" s="22"/>
      <c r="W213" s="22">
        <f>IF(U213+($D213/$C213)&gt;$D213,($D213-U213),$D213/$C213)</f>
        <v>745.63313432835821</v>
      </c>
      <c r="X213" s="22">
        <f t="shared" si="276"/>
        <v>6710.6982089552239</v>
      </c>
      <c r="Y213" s="25"/>
      <c r="Z213" s="4">
        <f>IF(X213+($D213/$C213)&gt;$D213,($D213-X213),$D213/$C213)</f>
        <v>745.63313432835821</v>
      </c>
      <c r="AA213" s="4">
        <f t="shared" si="277"/>
        <v>7456.3313432835821</v>
      </c>
      <c r="AC213" s="4">
        <f>IF(AA213+($D213/$C213)&gt;$D213,($D213-AA213),$D213/$C213)</f>
        <v>745.63313432835821</v>
      </c>
      <c r="AD213" s="9">
        <f t="shared" si="278"/>
        <v>8201.9644776119403</v>
      </c>
      <c r="AF213" s="4">
        <f>IF(AD213+($D213/$C213)&gt;$D213,($D213-AD213),$D213/$C213)</f>
        <v>745.63313432835821</v>
      </c>
      <c r="AG213" s="9">
        <f t="shared" si="279"/>
        <v>8947.5976119402985</v>
      </c>
      <c r="AH213" s="9"/>
      <c r="AJ213" s="4">
        <f>IF(AG213+($D213/$C213)&gt;$D213,($D213-AG213),$D213/$C213)</f>
        <v>745.63313432835821</v>
      </c>
      <c r="AK213" s="9">
        <f t="shared" si="266"/>
        <v>9693.2307462686567</v>
      </c>
      <c r="AL213" s="49">
        <f t="shared" si="280"/>
        <v>-15285.479253731342</v>
      </c>
      <c r="AN213" s="4">
        <f>IF(AK213+($D213/$C213)&gt;$D213,($D213-AK213),$D213/$C213)</f>
        <v>745.63313432835821</v>
      </c>
      <c r="AO213" s="9">
        <f t="shared" si="262"/>
        <v>10438.863880597015</v>
      </c>
      <c r="AQ213" s="4">
        <f>IF(AN213+($D213/$C213)&gt;$D213,($D213-AN213),$D213/$C213)</f>
        <v>745.63313432835821</v>
      </c>
      <c r="AR213" s="9">
        <f t="shared" ref="AR213:AR280" si="281">+AO213+AQ213</f>
        <v>11184.497014925373</v>
      </c>
      <c r="AT213" s="4">
        <f>IF(AQ213+($D213/$C213)&gt;$D213,($D213-AQ213),$D213/$C213)</f>
        <v>745.63313432835821</v>
      </c>
      <c r="AU213" s="9">
        <f t="shared" ref="AU213:AU215" si="282">+AR213+AT213</f>
        <v>11930.130149253731</v>
      </c>
      <c r="AW213" s="4">
        <f>IF(AT213+($D213/$C213)&gt;$D213,($D213-AT213),$D213/$C213)</f>
        <v>745.63313432835821</v>
      </c>
      <c r="AX213" s="9">
        <f t="shared" ref="AX213:AX215" si="283">+AU213+AW213</f>
        <v>12675.76328358209</v>
      </c>
      <c r="AZ213" s="4">
        <f>IF(AW213+($D213/$C213)&gt;$D213,($D213-AW213),$D213/$C213)</f>
        <v>745.63313432835821</v>
      </c>
      <c r="BA213" s="9">
        <f t="shared" si="267"/>
        <v>13421.396417910448</v>
      </c>
      <c r="BC213" s="5">
        <f t="shared" si="232"/>
        <v>745.63313432835821</v>
      </c>
      <c r="BD213" s="9">
        <f t="shared" si="233"/>
        <v>14167.029552238806</v>
      </c>
      <c r="BE213" s="9"/>
      <c r="BF213" s="123">
        <v>62.5</v>
      </c>
      <c r="BG213" s="124">
        <f>D213/BF213</f>
        <v>399.65935999999999</v>
      </c>
    </row>
    <row r="214" spans="1:60" x14ac:dyDescent="0.2">
      <c r="A214" s="52">
        <v>1998</v>
      </c>
      <c r="B214" s="11" t="s">
        <v>101</v>
      </c>
      <c r="C214" s="23">
        <v>33.5</v>
      </c>
      <c r="D214" s="12">
        <v>6456.32</v>
      </c>
      <c r="E214" s="11"/>
      <c r="F214" s="22">
        <f>IF(E214+($D214/$C214)&gt;$D214,($D214-E214),$D214/$C214)</f>
        <v>192.72597014925373</v>
      </c>
      <c r="G214" s="22">
        <f t="shared" si="268"/>
        <v>192.72597014925373</v>
      </c>
      <c r="H214" s="22">
        <f>IF(G214+($D214/$C214)&gt;$D214,($D214-G214),$D214/$C214)</f>
        <v>192.72597014925373</v>
      </c>
      <c r="I214" s="22">
        <f t="shared" si="269"/>
        <v>385.45194029850745</v>
      </c>
      <c r="J214" s="22">
        <f>IF(I214+($D214/$C214)&gt;$D214,($D214-I214),$D214/$C214)</f>
        <v>192.72597014925373</v>
      </c>
      <c r="K214" s="22">
        <f t="shared" si="270"/>
        <v>578.17791044776118</v>
      </c>
      <c r="L214" s="22">
        <f>IF(K214+($D214/$C214)&gt;$D214,($D214-K214),$D214/$C214)</f>
        <v>192.72597014925373</v>
      </c>
      <c r="M214" s="22">
        <f t="shared" si="271"/>
        <v>770.9038805970149</v>
      </c>
      <c r="N214" s="22">
        <f>IF(M214+($D214/$C214)&gt;$D214,($D214-M214),$D214/$C214)</f>
        <v>192.72597014925373</v>
      </c>
      <c r="O214" s="22">
        <f t="shared" si="272"/>
        <v>963.62985074626863</v>
      </c>
      <c r="P214" s="22">
        <f>IF(O214+($D214/$C214)&gt;$D214,($D214-O214),$D214/$C214)</f>
        <v>192.72597014925373</v>
      </c>
      <c r="Q214" s="22">
        <f t="shared" si="273"/>
        <v>1156.3558208955224</v>
      </c>
      <c r="R214" s="22">
        <f>IF(Q214+($D214/$C214)&gt;$D214,($D214-Q214),$D214/$C214)</f>
        <v>192.72597014925373</v>
      </c>
      <c r="S214" s="22">
        <f t="shared" si="274"/>
        <v>1349.0817910447761</v>
      </c>
      <c r="T214" s="22">
        <f>IF(S214+($D214/$C214)&gt;$D214,($D214-S214),$D214/$C214)</f>
        <v>192.72597014925373</v>
      </c>
      <c r="U214" s="22">
        <f t="shared" si="275"/>
        <v>1541.8077611940298</v>
      </c>
      <c r="V214" s="22"/>
      <c r="W214" s="22">
        <f>IF(U214+($D214/$C214)&gt;$D214,($D214-U214),$D214/$C214)</f>
        <v>192.72597014925373</v>
      </c>
      <c r="X214" s="22">
        <f t="shared" si="276"/>
        <v>1734.5337313432835</v>
      </c>
      <c r="Y214" s="25"/>
      <c r="Z214" s="3">
        <f>IF(X214+($D214/$C214)&gt;$D214,($D214-X214),$D214/$C214)</f>
        <v>192.72597014925373</v>
      </c>
      <c r="AA214" s="3">
        <f t="shared" si="277"/>
        <v>1927.2597014925373</v>
      </c>
      <c r="AC214" s="4">
        <f>IF(AA214+($D214/$C214)&gt;$D214,($D214-AA214),$D214/$C214)</f>
        <v>192.72597014925373</v>
      </c>
      <c r="AD214" s="9">
        <f t="shared" si="278"/>
        <v>2119.9856716417908</v>
      </c>
      <c r="AF214" s="4">
        <f>IF(AD214+($D214/$C214)&gt;$D214,($D214-AD214),$D214/$C214)</f>
        <v>192.72597014925373</v>
      </c>
      <c r="AG214" s="9">
        <f t="shared" si="279"/>
        <v>2312.7116417910447</v>
      </c>
      <c r="AH214" s="9"/>
      <c r="AJ214" s="4">
        <f>IF(AG214+($D214/$C214)&gt;$D214,($D214-AG214),$D214/$C214)</f>
        <v>192.72597014925373</v>
      </c>
      <c r="AK214" s="9">
        <f t="shared" si="266"/>
        <v>2505.4376119402987</v>
      </c>
      <c r="AL214" s="49">
        <f t="shared" si="280"/>
        <v>-3950.882388059701</v>
      </c>
      <c r="AN214" s="4">
        <f>IF(AK214+($D214/$C214)&gt;$D214,($D214-AK214),$D214/$C214)</f>
        <v>192.72597014925373</v>
      </c>
      <c r="AO214" s="9">
        <f t="shared" si="262"/>
        <v>2698.1635820895526</v>
      </c>
      <c r="AQ214" s="4">
        <f>IF(AN214+($D214/$C214)&gt;$D214,($D214-AN214),$D214/$C214)</f>
        <v>192.72597014925373</v>
      </c>
      <c r="AR214" s="9">
        <f t="shared" si="281"/>
        <v>2890.8895522388066</v>
      </c>
      <c r="AT214" s="4">
        <f>IF(AQ214+($D214/$C214)&gt;$D214,($D214-AQ214),$D214/$C214)</f>
        <v>192.72597014925373</v>
      </c>
      <c r="AU214" s="9">
        <f t="shared" si="282"/>
        <v>3083.6155223880605</v>
      </c>
      <c r="AW214" s="4">
        <f>IF(AT214+($D214/$C214)&gt;$D214,($D214-AT214),$D214/$C214)</f>
        <v>192.72597014925373</v>
      </c>
      <c r="AX214" s="9">
        <f t="shared" si="283"/>
        <v>3276.3414925373145</v>
      </c>
      <c r="AZ214" s="4">
        <f>IF(AW214+($D214/$C214)&gt;$D214,($D214-AW214),$D214/$C214)</f>
        <v>192.72597014925373</v>
      </c>
      <c r="BA214" s="9">
        <f t="shared" si="267"/>
        <v>3469.0674626865684</v>
      </c>
      <c r="BC214" s="5">
        <f t="shared" si="232"/>
        <v>192.72597014925373</v>
      </c>
      <c r="BD214" s="9">
        <f t="shared" si="233"/>
        <v>3661.7934328358224</v>
      </c>
      <c r="BE214" s="9"/>
      <c r="BF214" s="123">
        <v>50</v>
      </c>
      <c r="BG214" s="124">
        <f>D214/BF214</f>
        <v>129.12639999999999</v>
      </c>
    </row>
    <row r="215" spans="1:60" s="11" customFormat="1" x14ac:dyDescent="0.2">
      <c r="A215" s="52">
        <v>1998</v>
      </c>
      <c r="B215" s="11" t="s">
        <v>102</v>
      </c>
      <c r="C215" s="23">
        <v>8</v>
      </c>
      <c r="D215" s="12">
        <v>3839</v>
      </c>
      <c r="F215" s="22">
        <f>IF(E215+($D215/$C215)&gt;$D215,($D215-E215),$D215/$C215)</f>
        <v>479.875</v>
      </c>
      <c r="G215" s="22">
        <f t="shared" si="268"/>
        <v>479.875</v>
      </c>
      <c r="H215" s="22">
        <f>IF(G215+($D215/$C215)&gt;$D215,($D215-G215),$D215/$C215)</f>
        <v>479.875</v>
      </c>
      <c r="I215" s="22">
        <f t="shared" si="269"/>
        <v>959.75</v>
      </c>
      <c r="J215" s="22">
        <f>IF(I215+($D215/$C215)&gt;$D215,($D215-I215),$D215/$C215)</f>
        <v>479.875</v>
      </c>
      <c r="K215" s="22">
        <f t="shared" si="270"/>
        <v>1439.625</v>
      </c>
      <c r="L215" s="22">
        <f>IF(K215+($D215/$C215)&gt;$D215,($D215-K215),$D215/$C215)</f>
        <v>479.875</v>
      </c>
      <c r="M215" s="22">
        <f t="shared" si="271"/>
        <v>1919.5</v>
      </c>
      <c r="N215" s="22">
        <f>IF(M215+($D215/$C215)&gt;$D215,($D215-M215),$D215/$C215)</f>
        <v>479.875</v>
      </c>
      <c r="O215" s="22">
        <f t="shared" si="272"/>
        <v>2399.375</v>
      </c>
      <c r="P215" s="22">
        <f>IF(O215+($D215/$C215)&gt;$D215,($D215-O215),$D215/$C215)</f>
        <v>479.875</v>
      </c>
      <c r="Q215" s="22">
        <f t="shared" si="273"/>
        <v>2879.25</v>
      </c>
      <c r="R215" s="22">
        <f>IF(Q215+($D215/$C215)&gt;$D215,($D215-Q215),$D215/$C215)</f>
        <v>479.875</v>
      </c>
      <c r="S215" s="22">
        <f t="shared" si="274"/>
        <v>3359.125</v>
      </c>
      <c r="T215" s="22">
        <f>IF(S215+($D215/$C215)&gt;$D215,($D215-S215),$D215/$C215)</f>
        <v>479.875</v>
      </c>
      <c r="U215" s="22">
        <f t="shared" si="275"/>
        <v>3839</v>
      </c>
      <c r="V215" s="22"/>
      <c r="W215" s="22">
        <f>IF(U215+($D215/$C215)&gt;$D215,($D215-U215),$D215/$C215)</f>
        <v>0</v>
      </c>
      <c r="X215" s="22">
        <f t="shared" si="276"/>
        <v>3839</v>
      </c>
      <c r="Y215" s="22"/>
      <c r="Z215" s="22">
        <f>IF(X215+($D215/$C215)&gt;$D215,($D215-X215),$D215/$C215)</f>
        <v>0</v>
      </c>
      <c r="AA215" s="22">
        <f t="shared" si="277"/>
        <v>3839</v>
      </c>
      <c r="AC215" s="12">
        <f>IF(AA215+($D215/$C215)&gt;$D215,($D215-AA215),$D215/$C215)</f>
        <v>0</v>
      </c>
      <c r="AD215" s="46">
        <f t="shared" si="278"/>
        <v>3839</v>
      </c>
      <c r="AF215" s="12">
        <f>IF(AD215+($D215/$C215)&gt;$D215,($D215-AD215),$D215/$C215)</f>
        <v>0</v>
      </c>
      <c r="AG215" s="46">
        <f t="shared" si="279"/>
        <v>3839</v>
      </c>
      <c r="AH215" s="46"/>
      <c r="AJ215" s="12">
        <f>IF(AG215+($D215/$C215)&gt;$D215,($D215-AG215),$D215/$C215)</f>
        <v>0</v>
      </c>
      <c r="AK215" s="46">
        <f t="shared" si="266"/>
        <v>3839</v>
      </c>
      <c r="AL215" s="63">
        <f t="shared" si="280"/>
        <v>0</v>
      </c>
      <c r="AN215" s="12">
        <f>IF(AK215+($D215/$C215)&gt;$D215,($D215-AK215),$D215/$C215)</f>
        <v>0</v>
      </c>
      <c r="AO215" s="46">
        <f t="shared" si="262"/>
        <v>3839</v>
      </c>
      <c r="AQ215" s="12">
        <v>0</v>
      </c>
      <c r="AR215" s="46">
        <f t="shared" si="281"/>
        <v>3839</v>
      </c>
      <c r="AT215" s="12">
        <v>0</v>
      </c>
      <c r="AU215" s="46">
        <f t="shared" si="282"/>
        <v>3839</v>
      </c>
      <c r="AW215" s="12">
        <v>0</v>
      </c>
      <c r="AX215" s="46">
        <f t="shared" si="283"/>
        <v>3839</v>
      </c>
      <c r="AZ215" s="12">
        <v>0</v>
      </c>
      <c r="BA215" s="9">
        <f t="shared" si="267"/>
        <v>3839</v>
      </c>
      <c r="BB215" s="108"/>
      <c r="BC215" s="5">
        <f t="shared" si="232"/>
        <v>0</v>
      </c>
      <c r="BD215" s="9">
        <f t="shared" si="233"/>
        <v>3839</v>
      </c>
      <c r="BE215" s="9"/>
      <c r="BF215" s="128" t="s">
        <v>293</v>
      </c>
      <c r="BG215" s="124" t="s">
        <v>293</v>
      </c>
    </row>
    <row r="216" spans="1:60" s="78" customFormat="1" x14ac:dyDescent="0.2">
      <c r="A216" s="85" t="s">
        <v>244</v>
      </c>
      <c r="B216" s="78" t="s">
        <v>246</v>
      </c>
      <c r="C216" s="86"/>
      <c r="D216" s="80">
        <v>-3839</v>
      </c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C216" s="80"/>
      <c r="AD216" s="83"/>
      <c r="AF216" s="80"/>
      <c r="AG216" s="83"/>
      <c r="AH216" s="83"/>
      <c r="AJ216" s="80"/>
      <c r="AK216" s="83"/>
      <c r="AL216" s="84"/>
      <c r="AN216" s="80"/>
      <c r="AO216" s="83"/>
      <c r="AQ216" s="80"/>
      <c r="AR216" s="83">
        <v>-3839</v>
      </c>
      <c r="AT216" s="80"/>
      <c r="AU216" s="83">
        <v>-3839</v>
      </c>
      <c r="AW216" s="80"/>
      <c r="AX216" s="83">
        <v>-3839</v>
      </c>
      <c r="AZ216" s="80"/>
      <c r="BA216" s="9">
        <f t="shared" si="267"/>
        <v>-3839</v>
      </c>
      <c r="BC216" s="5">
        <f t="shared" si="232"/>
        <v>0</v>
      </c>
      <c r="BD216" s="9">
        <f t="shared" si="233"/>
        <v>-3839</v>
      </c>
      <c r="BE216" s="9"/>
      <c r="BF216" s="128" t="s">
        <v>293</v>
      </c>
      <c r="BG216" s="124" t="s">
        <v>293</v>
      </c>
    </row>
    <row r="217" spans="1:60" x14ac:dyDescent="0.2">
      <c r="A217" s="51">
        <v>35871</v>
      </c>
      <c r="B217" s="108" t="s">
        <v>110</v>
      </c>
      <c r="C217" s="23">
        <v>30</v>
      </c>
      <c r="D217" s="12">
        <v>3358770.25</v>
      </c>
      <c r="E217" s="11"/>
      <c r="F217" s="22"/>
      <c r="G217" s="22">
        <f t="shared" si="268"/>
        <v>0</v>
      </c>
      <c r="H217" s="22">
        <f>IF(G217+($D217/$C217)&gt;$D217,($D217-G217),$D217/$C217)</f>
        <v>111959.00833333333</v>
      </c>
      <c r="I217" s="22">
        <f t="shared" si="269"/>
        <v>111959.00833333333</v>
      </c>
      <c r="J217" s="22">
        <f>IF(I217+($D217/$C217)&gt;$D217,($D217-I217),$D217/$C217)</f>
        <v>111959.00833333333</v>
      </c>
      <c r="K217" s="22">
        <f t="shared" si="270"/>
        <v>223918.01666666666</v>
      </c>
      <c r="L217" s="22">
        <f>IF(K217+($D217/$C217)&gt;$D217,($D217-K217),$D217/$C217)</f>
        <v>111959.00833333333</v>
      </c>
      <c r="M217" s="22">
        <f t="shared" si="271"/>
        <v>335877.02500000002</v>
      </c>
      <c r="N217" s="22">
        <f>IF(M217+($D217/$C217)&gt;$D217,($D217-M217),$D217/$C217)</f>
        <v>111959.00833333333</v>
      </c>
      <c r="O217" s="22">
        <f t="shared" si="272"/>
        <v>447836.03333333333</v>
      </c>
      <c r="P217" s="22">
        <f>IF(O217+($D217/$C217)&gt;$D217,($D217-O217),$D217/$C217)</f>
        <v>111959.00833333333</v>
      </c>
      <c r="Q217" s="22">
        <f t="shared" si="273"/>
        <v>559795.04166666663</v>
      </c>
      <c r="R217" s="22">
        <f>IF(Q217+($D217/$C217)&gt;$D217,($D217-Q217),$D217/$C217)</f>
        <v>111959.00833333333</v>
      </c>
      <c r="S217" s="22">
        <f t="shared" si="274"/>
        <v>671754.04999999993</v>
      </c>
      <c r="T217" s="22">
        <f>IF(S217+($D217/$C217)&gt;$D217,($D217-S217),$D217/$C217)</f>
        <v>111959.00833333333</v>
      </c>
      <c r="U217" s="22">
        <f t="shared" si="275"/>
        <v>783713.05833333323</v>
      </c>
      <c r="V217" s="22"/>
      <c r="W217" s="22">
        <f>IF(U217+($D217/$C217)&gt;$D217,($D217-U217),$D217/$C217)</f>
        <v>111959.00833333333</v>
      </c>
      <c r="X217" s="22">
        <f t="shared" si="276"/>
        <v>895672.06666666653</v>
      </c>
      <c r="Y217" s="22"/>
      <c r="Z217" s="22">
        <f>IF(X217+($D217/$C217)&gt;$D217,($D217-X217),$D217/$C217)</f>
        <v>111959.00833333333</v>
      </c>
      <c r="AA217" s="22">
        <f t="shared" si="277"/>
        <v>1007631.0749999998</v>
      </c>
      <c r="AB217" s="11"/>
      <c r="AC217" s="12">
        <f>IF(AA217+($D217/$C217)&gt;$D217,($D217-AA217),$D217/$C217)</f>
        <v>111959.00833333333</v>
      </c>
      <c r="AD217" s="46">
        <f t="shared" si="278"/>
        <v>1119590.0833333333</v>
      </c>
      <c r="AE217" s="11"/>
      <c r="AF217" s="12">
        <f>IF(AD217+($D217/$C217)&gt;$D217,($D217-AD217),$D217/$C217)</f>
        <v>111959.00833333333</v>
      </c>
      <c r="AG217" s="46">
        <f t="shared" si="279"/>
        <v>1231549.0916666666</v>
      </c>
      <c r="AH217" s="46"/>
      <c r="AI217" s="11"/>
      <c r="AJ217" s="12">
        <f>IF(AG217+($D217/$C217)&gt;$D217,($D217-AG217),$D217/$C217)</f>
        <v>111959.00833333333</v>
      </c>
      <c r="AK217" s="46">
        <f t="shared" si="266"/>
        <v>1343508.0999999999</v>
      </c>
      <c r="AL217" s="63">
        <f t="shared" si="280"/>
        <v>-2015262.1500000001</v>
      </c>
      <c r="AM217" s="11"/>
      <c r="AN217" s="12">
        <f>IF(AK217+($D217/$C217)&gt;$D217,($D217-AK217),$D217/$C217)</f>
        <v>111959.00833333333</v>
      </c>
      <c r="AO217" s="46">
        <f t="shared" si="262"/>
        <v>1455467.1083333332</v>
      </c>
      <c r="AP217" s="11"/>
      <c r="AQ217" s="12">
        <f>IF(AN217+($D217/$C217)&gt;$D217,($D217-AN217),$D217/$C217)</f>
        <v>111959.00833333333</v>
      </c>
      <c r="AR217" s="9">
        <f t="shared" si="281"/>
        <v>1567426.1166666665</v>
      </c>
      <c r="AS217" s="11"/>
      <c r="AT217" s="12">
        <f>IF(AQ217+($D217/$C217)&gt;$D217,($D217-AQ217),$D217/$C217)</f>
        <v>111959.00833333333</v>
      </c>
      <c r="AU217" s="9">
        <f t="shared" ref="AU217:AU264" si="284">+AR217+AT217</f>
        <v>1679385.1249999998</v>
      </c>
      <c r="AV217" s="11"/>
      <c r="AW217" s="12">
        <f>IF(AT217+($D217/$C217)&gt;$D217,($D217-AT217),$D217/$C217)</f>
        <v>111959.00833333333</v>
      </c>
      <c r="AX217" s="9">
        <f t="shared" ref="AX217:AX264" si="285">+AU217+AW217</f>
        <v>1791344.1333333331</v>
      </c>
      <c r="AY217" s="11"/>
      <c r="AZ217" s="12">
        <f>IF(AW217+($D217/$C217)&gt;$D217,($D217-AW217),$D217/$C217)</f>
        <v>111959.00833333333</v>
      </c>
      <c r="BA217" s="9">
        <f t="shared" si="267"/>
        <v>1903303.1416666664</v>
      </c>
      <c r="BB217" s="108"/>
      <c r="BC217" s="5">
        <f t="shared" si="232"/>
        <v>111959.00833333333</v>
      </c>
      <c r="BD217" s="9">
        <f t="shared" si="233"/>
        <v>2015262.1499999997</v>
      </c>
      <c r="BE217" s="9"/>
      <c r="BF217" s="123">
        <v>37.5</v>
      </c>
      <c r="BG217" s="124">
        <f>D217/BF217</f>
        <v>89567.206666666665</v>
      </c>
      <c r="BH217" s="107"/>
    </row>
    <row r="218" spans="1:60" x14ac:dyDescent="0.2">
      <c r="A218" s="51" t="s">
        <v>238</v>
      </c>
      <c r="B218" s="11" t="s">
        <v>228</v>
      </c>
      <c r="C218" s="23"/>
      <c r="D218" s="12">
        <v>-73000</v>
      </c>
      <c r="E218" s="11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11"/>
      <c r="AC218" s="12"/>
      <c r="AD218" s="46"/>
      <c r="AE218" s="11"/>
      <c r="AF218" s="12"/>
      <c r="AG218" s="46"/>
      <c r="AH218" s="46"/>
      <c r="AI218" s="11"/>
      <c r="AJ218" s="12"/>
      <c r="AK218" s="46"/>
      <c r="AL218" s="63"/>
      <c r="AM218" s="11"/>
      <c r="AN218" s="12"/>
      <c r="AO218" s="46">
        <v>-29200</v>
      </c>
      <c r="AP218" s="11"/>
      <c r="AQ218" s="12"/>
      <c r="AR218" s="9">
        <f t="shared" si="281"/>
        <v>-29200</v>
      </c>
      <c r="AS218" s="11"/>
      <c r="AT218" s="12"/>
      <c r="AU218" s="9">
        <f t="shared" si="284"/>
        <v>-29200</v>
      </c>
      <c r="AV218" s="11"/>
      <c r="AW218" s="12"/>
      <c r="AX218" s="9">
        <f t="shared" si="285"/>
        <v>-29200</v>
      </c>
      <c r="AY218" s="11"/>
      <c r="AZ218" s="12"/>
      <c r="BA218" s="9">
        <f t="shared" si="267"/>
        <v>-29200</v>
      </c>
      <c r="BB218" s="108"/>
      <c r="BC218" s="5">
        <f t="shared" si="232"/>
        <v>0</v>
      </c>
      <c r="BD218" s="9">
        <f t="shared" si="233"/>
        <v>-29200</v>
      </c>
      <c r="BE218" s="9"/>
      <c r="BF218" s="123" t="s">
        <v>293</v>
      </c>
      <c r="BG218" s="124" t="s">
        <v>293</v>
      </c>
    </row>
    <row r="219" spans="1:60" x14ac:dyDescent="0.2">
      <c r="A219" s="32">
        <v>1999</v>
      </c>
      <c r="B219" s="108" t="s">
        <v>103</v>
      </c>
      <c r="C219" s="23">
        <v>30</v>
      </c>
      <c r="D219" s="12">
        <v>27917.41</v>
      </c>
      <c r="E219" s="11"/>
      <c r="F219" s="22">
        <v>0</v>
      </c>
      <c r="G219" s="22">
        <f t="shared" si="268"/>
        <v>0</v>
      </c>
      <c r="H219" s="22">
        <f>IF(G219+($D219/$C219)&gt;$D219,($D219-G219),$D219/$C219)</f>
        <v>930.58033333333333</v>
      </c>
      <c r="I219" s="22">
        <f t="shared" si="269"/>
        <v>930.58033333333333</v>
      </c>
      <c r="J219" s="22">
        <f>IF(I219+($D219/$C219)&gt;$D219,($D219-I219),$D219/$C219)</f>
        <v>930.58033333333333</v>
      </c>
      <c r="K219" s="22">
        <f t="shared" si="270"/>
        <v>1861.1606666666667</v>
      </c>
      <c r="L219" s="22">
        <f>IF(K219+($D219/$C219)&gt;$D219,($D219-K219),$D219/$C219)</f>
        <v>930.58033333333333</v>
      </c>
      <c r="M219" s="22">
        <f t="shared" si="271"/>
        <v>2791.741</v>
      </c>
      <c r="N219" s="22">
        <f>IF(M219+($D219/$C219)&gt;$D219,($D219-M219),$D219/$C219)</f>
        <v>930.58033333333333</v>
      </c>
      <c r="O219" s="22">
        <f t="shared" si="272"/>
        <v>3722.3213333333333</v>
      </c>
      <c r="P219" s="22">
        <f>IF(O219+($D219/$C219)&gt;$D219,($D219-O219),$D219/$C219)</f>
        <v>930.58033333333333</v>
      </c>
      <c r="Q219" s="22">
        <f t="shared" si="273"/>
        <v>4652.9016666666666</v>
      </c>
      <c r="R219" s="22">
        <f>IF(Q219+($D219/$C219)&gt;$D219,($D219-Q219),$D219/$C219)</f>
        <v>930.58033333333333</v>
      </c>
      <c r="S219" s="22">
        <f t="shared" si="274"/>
        <v>5583.482</v>
      </c>
      <c r="T219" s="22">
        <f>IF(S219+($D219/$C219)&gt;$D219,($D219-S219),$D219/$C219)</f>
        <v>930.58033333333333</v>
      </c>
      <c r="U219" s="22">
        <f t="shared" si="275"/>
        <v>6514.0623333333333</v>
      </c>
      <c r="V219" s="22"/>
      <c r="W219" s="22">
        <f>IF(U219+($D219/$C219)&gt;$D219,($D219-U219),$D219/$C219)</f>
        <v>930.58033333333333</v>
      </c>
      <c r="X219" s="22">
        <f t="shared" si="276"/>
        <v>7444.6426666666666</v>
      </c>
      <c r="Y219" s="25"/>
      <c r="Z219" s="3">
        <f>IF(X219+($D219/$C219)&gt;$D219,($D219-X219),$D219/$C219)</f>
        <v>930.58033333333333</v>
      </c>
      <c r="AA219" s="3">
        <f t="shared" si="277"/>
        <v>8375.223</v>
      </c>
      <c r="AC219" s="4">
        <f>IF(AA219+($D219/$C219)&gt;$D219,($D219-AA219),$D219/$C219)</f>
        <v>930.58033333333333</v>
      </c>
      <c r="AD219" s="9">
        <f t="shared" si="278"/>
        <v>9305.8033333333333</v>
      </c>
      <c r="AF219" s="4">
        <f>IF(AD219+($D219/$C219)&gt;$D219,($D219-AD219),$D219/$C219)</f>
        <v>930.58033333333333</v>
      </c>
      <c r="AG219" s="9">
        <f t="shared" si="279"/>
        <v>10236.383666666667</v>
      </c>
      <c r="AH219" s="9"/>
      <c r="AJ219" s="4">
        <f>IF(AG219+($D219/$C219)&gt;$D219,($D219-AG219),$D219/$C219)</f>
        <v>930.58033333333333</v>
      </c>
      <c r="AK219" s="9">
        <f t="shared" si="266"/>
        <v>11166.964</v>
      </c>
      <c r="AL219" s="49">
        <f t="shared" si="280"/>
        <v>-16750.446</v>
      </c>
      <c r="AN219" s="4">
        <f>IF(AK219+($D219/$C219)&gt;$D219,($D219-AK219),$D219/$C219)</f>
        <v>930.58033333333333</v>
      </c>
      <c r="AO219" s="9">
        <f t="shared" si="262"/>
        <v>12097.544333333333</v>
      </c>
      <c r="AQ219" s="4">
        <f>IF(AN219+($D219/$C219)&gt;$D219,($D219-AN219),$D219/$C219)</f>
        <v>930.58033333333333</v>
      </c>
      <c r="AR219" s="9">
        <f t="shared" si="281"/>
        <v>13028.124666666667</v>
      </c>
      <c r="AT219" s="4">
        <f>IF(AQ219+($D219/$C219)&gt;$D219,($D219-AQ219),$D219/$C219)</f>
        <v>930.58033333333333</v>
      </c>
      <c r="AU219" s="9">
        <f t="shared" si="284"/>
        <v>13958.705</v>
      </c>
      <c r="AW219" s="4">
        <f>IF(AT219+($D219/$C219)&gt;$D219,($D219-AT219),$D219/$C219)</f>
        <v>930.58033333333333</v>
      </c>
      <c r="AX219" s="9">
        <f t="shared" si="285"/>
        <v>14889.285333333333</v>
      </c>
      <c r="AZ219" s="4">
        <f>IF(AW219+($D219/$C219)&gt;$D219,($D219-AW219),$D219/$C219)</f>
        <v>930.58033333333333</v>
      </c>
      <c r="BA219" s="9">
        <f t="shared" si="267"/>
        <v>15819.865666666667</v>
      </c>
      <c r="BC219" s="5">
        <f t="shared" si="232"/>
        <v>930.58033333333333</v>
      </c>
      <c r="BD219" s="9">
        <f t="shared" si="233"/>
        <v>16750.446</v>
      </c>
      <c r="BE219" s="9"/>
      <c r="BF219" s="123">
        <v>37.5</v>
      </c>
      <c r="BG219" s="124">
        <f>D219/BF219</f>
        <v>744.46426666666662</v>
      </c>
    </row>
    <row r="220" spans="1:60" x14ac:dyDescent="0.2">
      <c r="A220" s="32">
        <v>1999</v>
      </c>
      <c r="B220" s="11" t="s">
        <v>104</v>
      </c>
      <c r="C220" s="23">
        <v>33.5</v>
      </c>
      <c r="D220" s="12">
        <v>14042.75</v>
      </c>
      <c r="E220" s="11"/>
      <c r="F220" s="22">
        <v>0</v>
      </c>
      <c r="G220" s="22">
        <f t="shared" si="268"/>
        <v>0</v>
      </c>
      <c r="H220" s="22">
        <f>IF(G220+($D220/$C220)&gt;$D220,($D220-G220),$D220/$C220)</f>
        <v>419.18656716417911</v>
      </c>
      <c r="I220" s="22">
        <f t="shared" si="269"/>
        <v>419.18656716417911</v>
      </c>
      <c r="J220" s="22">
        <f>IF(I220+($D220/$C220)&gt;$D220,($D220-I220),$D220/$C220)</f>
        <v>419.18656716417911</v>
      </c>
      <c r="K220" s="22">
        <f t="shared" si="270"/>
        <v>838.37313432835822</v>
      </c>
      <c r="L220" s="22">
        <f>IF(K220+($D220/$C220)&gt;$D220,($D220-K220),$D220/$C220)</f>
        <v>419.18656716417911</v>
      </c>
      <c r="M220" s="22">
        <f t="shared" si="271"/>
        <v>1257.5597014925374</v>
      </c>
      <c r="N220" s="22">
        <f>IF(M220+($D220/$C220)&gt;$D220,($D220-M220),$D220/$C220)</f>
        <v>419.18656716417911</v>
      </c>
      <c r="O220" s="22">
        <f t="shared" si="272"/>
        <v>1676.7462686567164</v>
      </c>
      <c r="P220" s="22">
        <f>IF(O220+($D220/$C220)&gt;$D220,($D220-O220),$D220/$C220)</f>
        <v>419.18656716417911</v>
      </c>
      <c r="Q220" s="22">
        <f t="shared" si="273"/>
        <v>2095.9328358208954</v>
      </c>
      <c r="R220" s="22">
        <f>IF(Q220+($D220/$C220)&gt;$D220,($D220-Q220),$D220/$C220)</f>
        <v>419.18656716417911</v>
      </c>
      <c r="S220" s="22">
        <f t="shared" si="274"/>
        <v>2515.1194029850744</v>
      </c>
      <c r="T220" s="22">
        <f>IF(S220+($D220/$C220)&gt;$D220,($D220-S220),$D220/$C220)</f>
        <v>419.18656716417911</v>
      </c>
      <c r="U220" s="22">
        <f t="shared" si="275"/>
        <v>2934.3059701492534</v>
      </c>
      <c r="V220" s="22"/>
      <c r="W220" s="22">
        <f>IF(U220+($D220/$C220)&gt;$D220,($D220-U220),$D220/$C220)</f>
        <v>419.18656716417911</v>
      </c>
      <c r="X220" s="22">
        <f t="shared" si="276"/>
        <v>3353.4925373134324</v>
      </c>
      <c r="Y220" s="25"/>
      <c r="Z220" s="3">
        <f>IF(X220+($D220/$C220)&gt;$D220,($D220-X220),$D220/$C220)</f>
        <v>419.18656716417911</v>
      </c>
      <c r="AA220" s="3">
        <f t="shared" si="277"/>
        <v>3772.6791044776114</v>
      </c>
      <c r="AC220" s="4">
        <f>IF(AA220+($D220/$C220)&gt;$D220,($D220-AA220),$D220/$C220)</f>
        <v>419.18656716417911</v>
      </c>
      <c r="AD220" s="9">
        <f t="shared" si="278"/>
        <v>4191.8656716417909</v>
      </c>
      <c r="AF220" s="4">
        <f>IF(AD220+($D220/$C220)&gt;$D220,($D220-AD220),$D220/$C220)</f>
        <v>419.18656716417911</v>
      </c>
      <c r="AG220" s="9">
        <f t="shared" si="279"/>
        <v>4611.0522388059699</v>
      </c>
      <c r="AH220" s="9"/>
      <c r="AJ220" s="4">
        <f>IF(AG220+($D220/$C220)&gt;$D220,($D220-AG220),$D220/$C220)</f>
        <v>419.18656716417911</v>
      </c>
      <c r="AK220" s="9">
        <f t="shared" si="266"/>
        <v>5030.2388059701489</v>
      </c>
      <c r="AL220" s="49">
        <f t="shared" si="280"/>
        <v>-9012.511194029852</v>
      </c>
      <c r="AN220" s="4">
        <f>IF(AK220+($D220/$C220)&gt;$D220,($D220-AK220),$D220/$C220)</f>
        <v>419.18656716417911</v>
      </c>
      <c r="AO220" s="9">
        <f t="shared" si="262"/>
        <v>5449.4253731343279</v>
      </c>
      <c r="AQ220" s="4">
        <f>IF(AN220+($D220/$C220)&gt;$D220,($D220-AN220),$D220/$C220)</f>
        <v>419.18656716417911</v>
      </c>
      <c r="AR220" s="9">
        <f t="shared" si="281"/>
        <v>5868.6119402985069</v>
      </c>
      <c r="AT220" s="4">
        <f>IF(AQ220+($D220/$C220)&gt;$D220,($D220-AQ220),$D220/$C220)</f>
        <v>419.18656716417911</v>
      </c>
      <c r="AU220" s="9">
        <f t="shared" si="284"/>
        <v>6287.7985074626858</v>
      </c>
      <c r="AW220" s="4">
        <f>IF(AT220+($D220/$C220)&gt;$D220,($D220-AT220),$D220/$C220)</f>
        <v>419.18656716417911</v>
      </c>
      <c r="AX220" s="9">
        <f t="shared" si="285"/>
        <v>6706.9850746268648</v>
      </c>
      <c r="AZ220" s="4">
        <f>IF(AW220+($D220/$C220)&gt;$D220,($D220-AW220),$D220/$C220)</f>
        <v>419.18656716417911</v>
      </c>
      <c r="BA220" s="9">
        <f t="shared" si="267"/>
        <v>7126.1716417910438</v>
      </c>
      <c r="BC220" s="5">
        <f t="shared" si="232"/>
        <v>419.18656716417911</v>
      </c>
      <c r="BD220" s="9">
        <f t="shared" si="233"/>
        <v>7545.3582089552228</v>
      </c>
      <c r="BE220" s="9"/>
      <c r="BF220" s="123">
        <v>62.5</v>
      </c>
      <c r="BG220" s="124">
        <f>D220/BF220</f>
        <v>224.684</v>
      </c>
    </row>
    <row r="221" spans="1:60" x14ac:dyDescent="0.2">
      <c r="A221" s="32">
        <v>1999</v>
      </c>
      <c r="B221" s="11" t="s">
        <v>106</v>
      </c>
      <c r="C221" s="23">
        <v>7</v>
      </c>
      <c r="D221" s="12">
        <v>4642.97</v>
      </c>
      <c r="E221" s="11"/>
      <c r="F221" s="22">
        <v>0</v>
      </c>
      <c r="G221" s="22">
        <f t="shared" si="268"/>
        <v>0</v>
      </c>
      <c r="H221" s="22">
        <f>IF(G221+($D221/$C221)&gt;$D221,($D221-G221),$D221/$C221)</f>
        <v>663.28142857142859</v>
      </c>
      <c r="I221" s="22">
        <f t="shared" si="269"/>
        <v>663.28142857142859</v>
      </c>
      <c r="J221" s="22">
        <f>IF(I221+($D221/$C221)&gt;$D221,($D221-I221),$D221/$C221)</f>
        <v>663.28142857142859</v>
      </c>
      <c r="K221" s="22">
        <f t="shared" si="270"/>
        <v>1326.5628571428572</v>
      </c>
      <c r="L221" s="22">
        <f>IF(K221+($D221/$C221)&gt;$D221,($D221-K221),$D221/$C221)</f>
        <v>663.28142857142859</v>
      </c>
      <c r="M221" s="22">
        <f t="shared" si="271"/>
        <v>1989.8442857142859</v>
      </c>
      <c r="N221" s="22">
        <f>IF(M221+($D221/$C221)&gt;$D221,($D221-M221),$D221/$C221)</f>
        <v>663.28142857142859</v>
      </c>
      <c r="O221" s="22">
        <f t="shared" si="272"/>
        <v>2653.1257142857144</v>
      </c>
      <c r="P221" s="22">
        <f>IF(O221+($D221/$C221)&gt;$D221,($D221-O221),$D221/$C221)</f>
        <v>663.28142857142859</v>
      </c>
      <c r="Q221" s="22">
        <f t="shared" si="273"/>
        <v>3316.4071428571428</v>
      </c>
      <c r="R221" s="22">
        <f>IF(Q221+($D221/$C221)&gt;$D221,($D221-Q221),$D221/$C221)</f>
        <v>663.28142857142859</v>
      </c>
      <c r="S221" s="22">
        <f t="shared" si="274"/>
        <v>3979.6885714285713</v>
      </c>
      <c r="T221" s="22">
        <f>IF(S221+($D221/$C221)&gt;$D221,($D221-S221),$D221/$C221)</f>
        <v>663.28142857142859</v>
      </c>
      <c r="U221" s="22">
        <f t="shared" si="275"/>
        <v>4642.97</v>
      </c>
      <c r="V221" s="22"/>
      <c r="W221" s="22">
        <f>IF(U221+($D221/$C221)&gt;$D221,($D221-U221),$D221/$C221)</f>
        <v>0</v>
      </c>
      <c r="X221" s="22">
        <f t="shared" si="276"/>
        <v>4642.97</v>
      </c>
      <c r="Y221" s="25"/>
      <c r="Z221" s="3">
        <f>IF(X221+($D221/$C221)&gt;$D221,($D221-X221),$D221/$C221)</f>
        <v>0</v>
      </c>
      <c r="AA221" s="3">
        <f t="shared" si="277"/>
        <v>4642.97</v>
      </c>
      <c r="AC221" s="4">
        <f>IF(AA221+($D221/$C221)&gt;$D221,($D221-AA221),$D221/$C221)</f>
        <v>0</v>
      </c>
      <c r="AD221" s="9">
        <f t="shared" si="278"/>
        <v>4642.97</v>
      </c>
      <c r="AF221" s="4">
        <f>IF(AD221+($D221/$C221)&gt;$D221,($D221-AD221),$D221/$C221)</f>
        <v>0</v>
      </c>
      <c r="AG221" s="9">
        <f t="shared" si="279"/>
        <v>4642.97</v>
      </c>
      <c r="AH221" s="9"/>
      <c r="AJ221" s="4">
        <f>IF(AG221+($D221/$C221)&gt;$D221,($D221-AG221),$D221/$C221)</f>
        <v>0</v>
      </c>
      <c r="AK221" s="9">
        <f t="shared" si="266"/>
        <v>4642.97</v>
      </c>
      <c r="AL221" s="49">
        <f t="shared" si="280"/>
        <v>0</v>
      </c>
      <c r="AN221" s="4">
        <f>IF(AK221+($D221/$C221)&gt;$D221,($D221-AK221),$D221/$C221)</f>
        <v>0</v>
      </c>
      <c r="AO221" s="9">
        <f t="shared" si="262"/>
        <v>4642.97</v>
      </c>
      <c r="AQ221" s="4">
        <v>0</v>
      </c>
      <c r="AR221" s="9">
        <f t="shared" si="281"/>
        <v>4642.97</v>
      </c>
      <c r="AT221" s="4">
        <v>0</v>
      </c>
      <c r="AU221" s="9">
        <f t="shared" si="284"/>
        <v>4642.97</v>
      </c>
      <c r="AW221" s="4">
        <v>0</v>
      </c>
      <c r="AX221" s="9">
        <f t="shared" si="285"/>
        <v>4642.97</v>
      </c>
      <c r="AZ221" s="4">
        <v>0</v>
      </c>
      <c r="BA221" s="9">
        <f t="shared" si="267"/>
        <v>4642.97</v>
      </c>
      <c r="BC221" s="5">
        <f t="shared" si="232"/>
        <v>0</v>
      </c>
      <c r="BD221" s="9">
        <f t="shared" si="233"/>
        <v>4642.97</v>
      </c>
      <c r="BE221" s="9"/>
      <c r="BF221" s="123" t="s">
        <v>293</v>
      </c>
      <c r="BG221" s="124" t="s">
        <v>293</v>
      </c>
    </row>
    <row r="222" spans="1:60" x14ac:dyDescent="0.2">
      <c r="A222" s="32">
        <v>1999</v>
      </c>
      <c r="B222" s="11" t="s">
        <v>107</v>
      </c>
      <c r="C222" s="23">
        <v>10</v>
      </c>
      <c r="D222" s="12">
        <v>2867</v>
      </c>
      <c r="E222" s="11"/>
      <c r="F222" s="22">
        <v>0</v>
      </c>
      <c r="G222" s="22">
        <f t="shared" si="268"/>
        <v>0</v>
      </c>
      <c r="H222" s="22">
        <f>IF(G222+($D222/$C222)&gt;$D222,($D222-G222),$D222/$C222)</f>
        <v>286.7</v>
      </c>
      <c r="I222" s="22">
        <f t="shared" si="269"/>
        <v>286.7</v>
      </c>
      <c r="J222" s="22">
        <f>IF(I222+($D222/$C222)&gt;$D222,($D222-I222),$D222/$C222)</f>
        <v>286.7</v>
      </c>
      <c r="K222" s="22">
        <f t="shared" si="270"/>
        <v>573.4</v>
      </c>
      <c r="L222" s="22">
        <f>IF(K222+($D222/$C222)&gt;$D222,($D222-K222),$D222/$C222)</f>
        <v>286.7</v>
      </c>
      <c r="M222" s="22">
        <f t="shared" si="271"/>
        <v>860.09999999999991</v>
      </c>
      <c r="N222" s="22">
        <f>IF(M222+($D222/$C222)&gt;$D222,($D222-M222),$D222/$C222)</f>
        <v>286.7</v>
      </c>
      <c r="O222" s="22">
        <f t="shared" si="272"/>
        <v>1146.8</v>
      </c>
      <c r="P222" s="22">
        <f>IF(O222+($D222/$C222)&gt;$D222,($D222-O222),$D222/$C222)</f>
        <v>286.7</v>
      </c>
      <c r="Q222" s="22">
        <f t="shared" si="273"/>
        <v>1433.5</v>
      </c>
      <c r="R222" s="22">
        <f>IF(Q222+($D222/$C222)&gt;$D222,($D222-Q222),$D222/$C222)</f>
        <v>286.7</v>
      </c>
      <c r="S222" s="22">
        <f t="shared" si="274"/>
        <v>1720.2</v>
      </c>
      <c r="T222" s="22">
        <f>IF(S222+($D222/$C222)&gt;$D222,($D222-S222),$D222/$C222)</f>
        <v>286.7</v>
      </c>
      <c r="U222" s="22">
        <f t="shared" si="275"/>
        <v>2006.9</v>
      </c>
      <c r="V222" s="22"/>
      <c r="W222" s="22">
        <f>IF(U222+($D222/$C222)&gt;$D222,($D222-U222),$D222/$C222)</f>
        <v>286.7</v>
      </c>
      <c r="X222" s="22">
        <f t="shared" si="276"/>
        <v>2293.6</v>
      </c>
      <c r="Y222" s="25"/>
      <c r="Z222" s="3">
        <f>IF(X222+($D222/$C222)&gt;$D222,($D222-X222),$D222/$C222)</f>
        <v>286.7</v>
      </c>
      <c r="AA222" s="3">
        <f t="shared" si="277"/>
        <v>2580.2999999999997</v>
      </c>
      <c r="AC222" s="4">
        <f>IF(AA222+($D222/$C222)&gt;$D222,($D222-AA222),$D222/$C222)</f>
        <v>286.7</v>
      </c>
      <c r="AD222" s="9">
        <f t="shared" si="278"/>
        <v>2866.9999999999995</v>
      </c>
      <c r="AF222" s="4">
        <f>IF(AD222+($D222/$C222)&gt;$D222,($D222-AD222),$D222/$C222)</f>
        <v>4.5474735088646412E-13</v>
      </c>
      <c r="AG222" s="9">
        <f t="shared" si="279"/>
        <v>2867</v>
      </c>
      <c r="AH222" s="9"/>
      <c r="AJ222" s="4">
        <f>IF(AG222+($D222/$C222)&gt;$D222,($D222-AG222),$D222/$C222)</f>
        <v>0</v>
      </c>
      <c r="AK222" s="9">
        <f t="shared" si="266"/>
        <v>2867</v>
      </c>
      <c r="AL222" s="49">
        <f t="shared" si="280"/>
        <v>0</v>
      </c>
      <c r="AN222" s="4">
        <f>IF(AK222+($D222/$C222)&gt;$D222,($D222-AK222),$D222/$C222)</f>
        <v>0</v>
      </c>
      <c r="AO222" s="9">
        <f t="shared" si="262"/>
        <v>2867</v>
      </c>
      <c r="AQ222" s="4">
        <v>0</v>
      </c>
      <c r="AR222" s="9">
        <f t="shared" si="281"/>
        <v>2867</v>
      </c>
      <c r="AT222" s="4">
        <v>0</v>
      </c>
      <c r="AU222" s="9">
        <f t="shared" si="284"/>
        <v>2867</v>
      </c>
      <c r="AW222" s="4">
        <v>0</v>
      </c>
      <c r="AX222" s="9">
        <f t="shared" si="285"/>
        <v>2867</v>
      </c>
      <c r="AZ222" s="4">
        <v>0</v>
      </c>
      <c r="BA222" s="9">
        <f t="shared" si="267"/>
        <v>2867</v>
      </c>
      <c r="BC222" s="5">
        <f t="shared" si="232"/>
        <v>0</v>
      </c>
      <c r="BD222" s="9">
        <f t="shared" si="233"/>
        <v>2867</v>
      </c>
      <c r="BE222" s="9"/>
      <c r="BF222" s="123" t="s">
        <v>293</v>
      </c>
      <c r="BG222" s="124" t="s">
        <v>293</v>
      </c>
    </row>
    <row r="223" spans="1:60" x14ac:dyDescent="0.2">
      <c r="A223" s="32">
        <v>1999</v>
      </c>
      <c r="B223" s="11" t="s">
        <v>108</v>
      </c>
      <c r="C223" s="23">
        <v>33.5</v>
      </c>
      <c r="D223" s="12">
        <v>88.85</v>
      </c>
      <c r="E223" s="11"/>
      <c r="F223" s="22">
        <v>0</v>
      </c>
      <c r="G223" s="22">
        <f t="shared" si="268"/>
        <v>0</v>
      </c>
      <c r="H223" s="22">
        <f>IF(G223+($D223/$C223)&gt;$D223,($D223-G223),$D223/$C223)</f>
        <v>2.6522388059701489</v>
      </c>
      <c r="I223" s="22">
        <f t="shared" si="269"/>
        <v>2.6522388059701489</v>
      </c>
      <c r="J223" s="22">
        <f>IF(I223+($D223/$C223)&gt;$D223,($D223-I223),$D223/$C223)</f>
        <v>2.6522388059701489</v>
      </c>
      <c r="K223" s="22">
        <f t="shared" si="270"/>
        <v>5.3044776119402979</v>
      </c>
      <c r="L223" s="22">
        <f>IF(K223+($D223/$C223)&gt;$D223,($D223-K223),$D223/$C223)</f>
        <v>2.6522388059701489</v>
      </c>
      <c r="M223" s="22">
        <f t="shared" si="271"/>
        <v>7.9567164179104468</v>
      </c>
      <c r="N223" s="22">
        <f>IF(M223+($D223/$C223)&gt;$D223,($D223-M223),$D223/$C223)</f>
        <v>2.6522388059701489</v>
      </c>
      <c r="O223" s="22">
        <f t="shared" si="272"/>
        <v>10.608955223880596</v>
      </c>
      <c r="P223" s="22">
        <f>IF(O223+($D223/$C223)&gt;$D223,($D223-O223),$D223/$C223)</f>
        <v>2.6522388059701489</v>
      </c>
      <c r="Q223" s="22">
        <f t="shared" si="273"/>
        <v>13.261194029850746</v>
      </c>
      <c r="R223" s="22">
        <f>IF(Q223+($D223/$C223)&gt;$D223,($D223-Q223),$D223/$C223)</f>
        <v>2.6522388059701489</v>
      </c>
      <c r="S223" s="22">
        <f t="shared" si="274"/>
        <v>15.913432835820895</v>
      </c>
      <c r="T223" s="22">
        <f>IF(S223+($D223/$C223)&gt;$D223,($D223-S223),$D223/$C223)</f>
        <v>2.6522388059701489</v>
      </c>
      <c r="U223" s="22">
        <f t="shared" si="275"/>
        <v>18.565671641791045</v>
      </c>
      <c r="V223" s="22"/>
      <c r="W223" s="22">
        <f>IF(U223+($D223/$C223)&gt;$D223,($D223-U223),$D223/$C223)</f>
        <v>2.6522388059701489</v>
      </c>
      <c r="X223" s="22">
        <f t="shared" si="276"/>
        <v>21.217910447761195</v>
      </c>
      <c r="Y223" s="25"/>
      <c r="Z223" s="3">
        <f>IF(X223+($D223/$C223)&gt;$D223,($D223-X223),$D223/$C223)</f>
        <v>2.6522388059701489</v>
      </c>
      <c r="AA223" s="3">
        <f t="shared" si="277"/>
        <v>23.870149253731345</v>
      </c>
      <c r="AC223" s="4">
        <f>IF(AA223+($D223/$C223)&gt;$D223,($D223-AA223),$D223/$C223)</f>
        <v>2.6522388059701489</v>
      </c>
      <c r="AD223" s="9">
        <f t="shared" si="278"/>
        <v>26.522388059701495</v>
      </c>
      <c r="AF223" s="4">
        <f>IF(AD223+($D223/$C223)&gt;$D223,($D223-AD223),$D223/$C223)</f>
        <v>2.6522388059701489</v>
      </c>
      <c r="AG223" s="9">
        <f t="shared" si="279"/>
        <v>29.174626865671645</v>
      </c>
      <c r="AH223" s="9"/>
      <c r="AJ223" s="4">
        <f>IF(AG223+($D223/$C223)&gt;$D223,($D223-AG223),$D223/$C223)</f>
        <v>2.6522388059701489</v>
      </c>
      <c r="AK223" s="9">
        <f t="shared" si="266"/>
        <v>31.826865671641794</v>
      </c>
      <c r="AL223" s="49">
        <f t="shared" si="280"/>
        <v>-57.023134328358196</v>
      </c>
      <c r="AN223" s="4">
        <f>IF(AK223+($D223/$C223)&gt;$D223,($D223-AK223),$D223/$C223)</f>
        <v>2.6522388059701489</v>
      </c>
      <c r="AO223" s="9">
        <f t="shared" si="262"/>
        <v>34.479104477611941</v>
      </c>
      <c r="AQ223" s="4">
        <f>IF(AN223+($D223/$C223)&gt;$D223,($D223-AN223),$D223/$C223)</f>
        <v>2.6522388059701489</v>
      </c>
      <c r="AR223" s="9">
        <f t="shared" si="281"/>
        <v>37.13134328358209</v>
      </c>
      <c r="AT223" s="4">
        <f>IF(AQ223+($D223/$C223)&gt;$D223,($D223-AQ223),$D223/$C223)</f>
        <v>2.6522388059701489</v>
      </c>
      <c r="AU223" s="9">
        <f t="shared" si="284"/>
        <v>39.78358208955224</v>
      </c>
      <c r="AW223" s="4">
        <f>IF(AT223+($D223/$C223)&gt;$D223,($D223-AT223),$D223/$C223)</f>
        <v>2.6522388059701489</v>
      </c>
      <c r="AX223" s="9">
        <f t="shared" si="285"/>
        <v>42.43582089552239</v>
      </c>
      <c r="AZ223" s="4">
        <f>IF(AW223+($D223/$C223)&gt;$D223,($D223-AW223),$D223/$C223)</f>
        <v>2.6522388059701489</v>
      </c>
      <c r="BA223" s="9">
        <f t="shared" si="267"/>
        <v>45.08805970149254</v>
      </c>
      <c r="BC223" s="5">
        <f t="shared" si="232"/>
        <v>2.6522388059701489</v>
      </c>
      <c r="BD223" s="9">
        <f t="shared" si="233"/>
        <v>47.74029850746269</v>
      </c>
      <c r="BE223" s="9"/>
      <c r="BF223" s="123">
        <v>50</v>
      </c>
      <c r="BG223" s="124">
        <f>D223/BF223</f>
        <v>1.7769999999999999</v>
      </c>
    </row>
    <row r="224" spans="1:60" x14ac:dyDescent="0.2">
      <c r="A224" s="32">
        <v>2000</v>
      </c>
      <c r="B224" s="11" t="s">
        <v>111</v>
      </c>
      <c r="C224" s="12"/>
      <c r="D224" s="12">
        <v>-9228.5</v>
      </c>
      <c r="E224" s="31"/>
      <c r="F224" s="31"/>
      <c r="G224" s="12"/>
      <c r="H224" s="31"/>
      <c r="I224" s="12"/>
      <c r="J224" s="31"/>
      <c r="K224" s="31">
        <v>-9228.5</v>
      </c>
      <c r="L224" s="31"/>
      <c r="M224" s="31">
        <v>-9228.5</v>
      </c>
      <c r="N224" s="31"/>
      <c r="O224" s="31">
        <v>-9228.5</v>
      </c>
      <c r="P224" s="31"/>
      <c r="Q224" s="31">
        <v>-9228.5</v>
      </c>
      <c r="R224" s="31"/>
      <c r="S224" s="31">
        <v>-9228.5</v>
      </c>
      <c r="T224" s="31"/>
      <c r="U224" s="31">
        <v>-9228.5</v>
      </c>
      <c r="V224" s="31"/>
      <c r="W224" s="22"/>
      <c r="X224" s="22">
        <f t="shared" si="276"/>
        <v>-9228.5</v>
      </c>
      <c r="Y224" s="25"/>
      <c r="Z224" s="3"/>
      <c r="AA224" s="3">
        <f t="shared" si="277"/>
        <v>-9228.5</v>
      </c>
      <c r="AC224" s="4"/>
      <c r="AD224" s="46">
        <f t="shared" si="278"/>
        <v>-9228.5</v>
      </c>
      <c r="AE224" s="11"/>
      <c r="AF224" s="12"/>
      <c r="AG224" s="46">
        <f t="shared" si="279"/>
        <v>-9228.5</v>
      </c>
      <c r="AH224" s="46"/>
      <c r="AJ224" s="4">
        <v>0</v>
      </c>
      <c r="AK224" s="9">
        <f t="shared" si="266"/>
        <v>-9228.5</v>
      </c>
      <c r="AL224" s="49">
        <f t="shared" si="280"/>
        <v>0</v>
      </c>
      <c r="AN224" s="4"/>
      <c r="AO224" s="9">
        <v>-9228.5</v>
      </c>
      <c r="AQ224" s="4"/>
      <c r="AR224" s="9">
        <f t="shared" si="281"/>
        <v>-9228.5</v>
      </c>
      <c r="AT224" s="4"/>
      <c r="AU224" s="9">
        <f t="shared" si="284"/>
        <v>-9228.5</v>
      </c>
      <c r="AW224" s="4"/>
      <c r="AX224" s="9">
        <f t="shared" si="285"/>
        <v>-9228.5</v>
      </c>
      <c r="AZ224" s="4"/>
      <c r="BA224" s="9">
        <f t="shared" si="267"/>
        <v>-9228.5</v>
      </c>
      <c r="BC224" s="5">
        <f t="shared" si="232"/>
        <v>0</v>
      </c>
      <c r="BD224" s="9">
        <f t="shared" si="233"/>
        <v>-9228.5</v>
      </c>
      <c r="BE224" s="9"/>
      <c r="BF224" s="123" t="s">
        <v>293</v>
      </c>
      <c r="BG224" s="124" t="s">
        <v>293</v>
      </c>
    </row>
    <row r="225" spans="1:60" x14ac:dyDescent="0.2">
      <c r="A225" s="32">
        <v>2000</v>
      </c>
      <c r="B225" s="11" t="s">
        <v>112</v>
      </c>
      <c r="C225" s="12"/>
      <c r="D225" s="12">
        <v>-4090</v>
      </c>
      <c r="E225" s="31"/>
      <c r="F225" s="31"/>
      <c r="G225" s="12"/>
      <c r="H225" s="31"/>
      <c r="I225" s="12"/>
      <c r="J225" s="31"/>
      <c r="K225" s="31">
        <v>-4090</v>
      </c>
      <c r="L225" s="31"/>
      <c r="M225" s="31">
        <v>-4090</v>
      </c>
      <c r="N225" s="31"/>
      <c r="O225" s="31">
        <v>-4090</v>
      </c>
      <c r="P225" s="31"/>
      <c r="Q225" s="31">
        <v>-4090</v>
      </c>
      <c r="R225" s="31"/>
      <c r="S225" s="31">
        <v>-4090</v>
      </c>
      <c r="T225" s="31"/>
      <c r="U225" s="31">
        <v>-4090</v>
      </c>
      <c r="V225" s="31"/>
      <c r="W225" s="22"/>
      <c r="X225" s="22">
        <f t="shared" si="276"/>
        <v>-4090</v>
      </c>
      <c r="Y225" s="25"/>
      <c r="Z225" s="3"/>
      <c r="AA225" s="3">
        <f t="shared" si="277"/>
        <v>-4090</v>
      </c>
      <c r="AC225" s="4"/>
      <c r="AD225" s="46">
        <f t="shared" si="278"/>
        <v>-4090</v>
      </c>
      <c r="AE225" s="11"/>
      <c r="AF225" s="12"/>
      <c r="AG225" s="46">
        <f t="shared" si="279"/>
        <v>-4090</v>
      </c>
      <c r="AH225" s="46"/>
      <c r="AJ225" s="4">
        <v>0</v>
      </c>
      <c r="AK225" s="9">
        <f t="shared" si="266"/>
        <v>-4090</v>
      </c>
      <c r="AL225" s="49">
        <f t="shared" si="280"/>
        <v>0</v>
      </c>
      <c r="AN225" s="4"/>
      <c r="AO225" s="9">
        <v>-4090</v>
      </c>
      <c r="AQ225" s="4"/>
      <c r="AR225" s="9">
        <f t="shared" si="281"/>
        <v>-4090</v>
      </c>
      <c r="AT225" s="4"/>
      <c r="AU225" s="9">
        <f t="shared" si="284"/>
        <v>-4090</v>
      </c>
      <c r="AW225" s="4"/>
      <c r="AX225" s="9">
        <f t="shared" si="285"/>
        <v>-4090</v>
      </c>
      <c r="AZ225" s="4"/>
      <c r="BA225" s="9">
        <f t="shared" si="267"/>
        <v>-4090</v>
      </c>
      <c r="BC225" s="5">
        <f t="shared" si="232"/>
        <v>0</v>
      </c>
      <c r="BD225" s="9">
        <f t="shared" si="233"/>
        <v>-4090</v>
      </c>
      <c r="BE225" s="9"/>
      <c r="BF225" s="123" t="s">
        <v>293</v>
      </c>
      <c r="BG225" s="124" t="s">
        <v>293</v>
      </c>
    </row>
    <row r="226" spans="1:60" x14ac:dyDescent="0.2">
      <c r="A226" s="32">
        <v>2000</v>
      </c>
      <c r="B226" s="11" t="s">
        <v>113</v>
      </c>
      <c r="C226" s="12">
        <v>10</v>
      </c>
      <c r="D226" s="12">
        <v>810.57</v>
      </c>
      <c r="E226" s="31"/>
      <c r="F226" s="31"/>
      <c r="G226" s="12"/>
      <c r="H226" s="31"/>
      <c r="I226" s="12"/>
      <c r="J226" s="22">
        <f t="shared" ref="J226:J233" si="286">IF(I226+($D226/$C226)&gt;$D226,($D226-I226),$D226/$C226)</f>
        <v>81.057000000000002</v>
      </c>
      <c r="K226" s="22">
        <f>I226+J226</f>
        <v>81.057000000000002</v>
      </c>
      <c r="L226" s="22">
        <f t="shared" ref="L226:L236" si="287">IF(K226+($D226/$C226)&gt;$D226,($D226-K226),$D226/$C226)</f>
        <v>81.057000000000002</v>
      </c>
      <c r="M226" s="22">
        <f t="shared" ref="M226:M236" si="288">K226+L226</f>
        <v>162.114</v>
      </c>
      <c r="N226" s="22">
        <f t="shared" ref="N226:N236" si="289">IF(M226+($D226/$C226)&gt;$D226,($D226-M226),$D226/$C226)</f>
        <v>81.057000000000002</v>
      </c>
      <c r="O226" s="22">
        <f t="shared" ref="O226:O236" si="290">M226+N226</f>
        <v>243.17099999999999</v>
      </c>
      <c r="P226" s="22">
        <f t="shared" ref="P226:P236" si="291">IF(O226+($D226/$C226)&gt;$D226,($D226-O226),$D226/$C226)</f>
        <v>81.057000000000002</v>
      </c>
      <c r="Q226" s="22">
        <f t="shared" ref="Q226:Q236" si="292">O226+P226</f>
        <v>324.22800000000001</v>
      </c>
      <c r="R226" s="22">
        <f t="shared" ref="R226:R236" si="293">IF(Q226+($D226/$C226)&gt;$D226,($D226-Q226),$D226/$C226)</f>
        <v>81.057000000000002</v>
      </c>
      <c r="S226" s="22">
        <f t="shared" ref="S226:S236" si="294">Q226+R226</f>
        <v>405.28500000000003</v>
      </c>
      <c r="T226" s="22">
        <f t="shared" ref="T226:T236" si="295">IF(S226+($D226/$C226)&gt;$D226,($D226-S226),$D226/$C226)</f>
        <v>81.057000000000002</v>
      </c>
      <c r="U226" s="22">
        <f t="shared" ref="U226:U236" si="296">S226+T226</f>
        <v>486.34200000000004</v>
      </c>
      <c r="V226" s="22"/>
      <c r="W226" s="22">
        <f t="shared" ref="W226:W236" si="297">IF(U226+($D226/$C226)&gt;$D226,($D226-U226),$D226/$C226)</f>
        <v>81.057000000000002</v>
      </c>
      <c r="X226" s="22">
        <f t="shared" si="276"/>
        <v>567.399</v>
      </c>
      <c r="Y226" s="25"/>
      <c r="Z226" s="3">
        <f t="shared" ref="Z226:Z236" si="298">IF(X226+($D226/$C226)&gt;$D226,($D226-X226),$D226/$C226)</f>
        <v>81.057000000000002</v>
      </c>
      <c r="AA226" s="3">
        <f t="shared" si="277"/>
        <v>648.45600000000002</v>
      </c>
      <c r="AC226" s="4">
        <f t="shared" ref="AC226:AC236" si="299">IF(AA226+($D226/$C226)&gt;$D226,($D226-AA226),$D226/$C226)</f>
        <v>81.057000000000002</v>
      </c>
      <c r="AD226" s="9">
        <f t="shared" si="278"/>
        <v>729.51300000000003</v>
      </c>
      <c r="AF226" s="4">
        <f t="shared" ref="AF226:AF236" si="300">IF(AD226+($D226/$C226)&gt;$D226,($D226-AD226),$D226/$C226)</f>
        <v>81.057000000000002</v>
      </c>
      <c r="AG226" s="9">
        <f t="shared" si="279"/>
        <v>810.57</v>
      </c>
      <c r="AH226" s="9"/>
      <c r="AJ226" s="4">
        <f t="shared" ref="AJ226:AJ236" si="301">IF(AG226+($D226/$C226)&gt;$D226,($D226-AG226),$D226/$C226)</f>
        <v>0</v>
      </c>
      <c r="AK226" s="9">
        <f t="shared" si="266"/>
        <v>810.57</v>
      </c>
      <c r="AL226" s="49">
        <f t="shared" si="280"/>
        <v>0</v>
      </c>
      <c r="AN226" s="4">
        <f t="shared" ref="AN226:AN236" si="302">IF(AK226+($D226/$C226)&gt;$D226,($D226-AK226),$D226/$C226)</f>
        <v>0</v>
      </c>
      <c r="AO226" s="9">
        <f t="shared" si="262"/>
        <v>810.57</v>
      </c>
      <c r="AQ226" s="4">
        <v>0</v>
      </c>
      <c r="AR226" s="9">
        <f t="shared" si="281"/>
        <v>810.57</v>
      </c>
      <c r="AT226" s="4">
        <v>0</v>
      </c>
      <c r="AU226" s="9">
        <f t="shared" si="284"/>
        <v>810.57</v>
      </c>
      <c r="AW226" s="4">
        <v>0</v>
      </c>
      <c r="AX226" s="9">
        <f t="shared" si="285"/>
        <v>810.57</v>
      </c>
      <c r="AZ226" s="4">
        <v>0</v>
      </c>
      <c r="BA226" s="9">
        <f t="shared" si="267"/>
        <v>810.57</v>
      </c>
      <c r="BC226" s="5">
        <f t="shared" si="232"/>
        <v>0</v>
      </c>
      <c r="BD226" s="9">
        <f t="shared" si="233"/>
        <v>810.57</v>
      </c>
      <c r="BE226" s="9"/>
      <c r="BF226" s="123" t="s">
        <v>293</v>
      </c>
      <c r="BG226" s="124" t="s">
        <v>293</v>
      </c>
    </row>
    <row r="227" spans="1:60" x14ac:dyDescent="0.2">
      <c r="A227" s="32">
        <v>2000</v>
      </c>
      <c r="B227" s="11" t="s">
        <v>104</v>
      </c>
      <c r="C227" s="12">
        <v>33.5</v>
      </c>
      <c r="D227" s="12">
        <v>6549.92</v>
      </c>
      <c r="E227" s="31"/>
      <c r="F227" s="31"/>
      <c r="G227" s="12"/>
      <c r="H227" s="31"/>
      <c r="I227" s="12"/>
      <c r="J227" s="22">
        <f t="shared" si="286"/>
        <v>195.52</v>
      </c>
      <c r="K227" s="22">
        <v>124.54</v>
      </c>
      <c r="L227" s="22">
        <f t="shared" si="287"/>
        <v>195.52</v>
      </c>
      <c r="M227" s="22">
        <f t="shared" si="288"/>
        <v>320.06</v>
      </c>
      <c r="N227" s="22">
        <f t="shared" si="289"/>
        <v>195.52</v>
      </c>
      <c r="O227" s="22">
        <f t="shared" si="290"/>
        <v>515.58000000000004</v>
      </c>
      <c r="P227" s="22">
        <f t="shared" si="291"/>
        <v>195.52</v>
      </c>
      <c r="Q227" s="22">
        <f t="shared" si="292"/>
        <v>711.1</v>
      </c>
      <c r="R227" s="22">
        <f t="shared" si="293"/>
        <v>195.52</v>
      </c>
      <c r="S227" s="22">
        <f t="shared" si="294"/>
        <v>906.62</v>
      </c>
      <c r="T227" s="22">
        <f t="shared" si="295"/>
        <v>195.52</v>
      </c>
      <c r="U227" s="22">
        <f t="shared" si="296"/>
        <v>1102.1400000000001</v>
      </c>
      <c r="V227" s="22"/>
      <c r="W227" s="22">
        <f t="shared" si="297"/>
        <v>195.52</v>
      </c>
      <c r="X227" s="22">
        <f t="shared" si="276"/>
        <v>1297.6600000000001</v>
      </c>
      <c r="Y227" s="25"/>
      <c r="Z227" s="3">
        <f t="shared" si="298"/>
        <v>195.52</v>
      </c>
      <c r="AA227" s="3">
        <f t="shared" si="277"/>
        <v>1493.18</v>
      </c>
      <c r="AC227" s="4">
        <f t="shared" si="299"/>
        <v>195.52</v>
      </c>
      <c r="AD227" s="9">
        <f t="shared" si="278"/>
        <v>1688.7</v>
      </c>
      <c r="AF227" s="4">
        <f t="shared" si="300"/>
        <v>195.52</v>
      </c>
      <c r="AG227" s="9">
        <f t="shared" si="279"/>
        <v>1884.22</v>
      </c>
      <c r="AH227" s="9"/>
      <c r="AJ227" s="4">
        <f t="shared" si="301"/>
        <v>195.52</v>
      </c>
      <c r="AK227" s="9">
        <f t="shared" si="266"/>
        <v>2079.7400000000002</v>
      </c>
      <c r="AL227" s="49">
        <f t="shared" si="280"/>
        <v>-4470.18</v>
      </c>
      <c r="AN227" s="4">
        <f t="shared" si="302"/>
        <v>195.52</v>
      </c>
      <c r="AO227" s="9">
        <f t="shared" si="262"/>
        <v>2275.2600000000002</v>
      </c>
      <c r="AQ227" s="4">
        <f>IF(AN227+($D227/$C227)&gt;$D227,($D227-AN227),$D227/$C227)</f>
        <v>195.52</v>
      </c>
      <c r="AR227" s="9">
        <f t="shared" si="281"/>
        <v>2470.7800000000002</v>
      </c>
      <c r="AT227" s="4">
        <f>IF(AQ227+($D227/$C227)&gt;$D227,($D227-AQ227),$D227/$C227)</f>
        <v>195.52</v>
      </c>
      <c r="AU227" s="9">
        <f t="shared" si="284"/>
        <v>2666.3</v>
      </c>
      <c r="AW227" s="4">
        <f>IF(AT227+($D227/$C227)&gt;$D227,($D227-AT227),$D227/$C227)</f>
        <v>195.52</v>
      </c>
      <c r="AX227" s="9">
        <f t="shared" si="285"/>
        <v>2861.82</v>
      </c>
      <c r="AZ227" s="4">
        <f>IF(AW227+($D227/$C227)&gt;$D227,($D227-AW227),$D227/$C227)</f>
        <v>195.52</v>
      </c>
      <c r="BA227" s="9">
        <f t="shared" si="267"/>
        <v>3057.34</v>
      </c>
      <c r="BC227" s="5">
        <f t="shared" si="232"/>
        <v>195.52</v>
      </c>
      <c r="BD227" s="9">
        <f t="shared" si="233"/>
        <v>3252.86</v>
      </c>
      <c r="BE227" s="9"/>
      <c r="BF227" s="123">
        <v>62.5</v>
      </c>
      <c r="BG227" s="124">
        <f>D227/BF227</f>
        <v>104.79872</v>
      </c>
    </row>
    <row r="228" spans="1:60" x14ac:dyDescent="0.2">
      <c r="A228" s="32">
        <v>2000</v>
      </c>
      <c r="B228" s="11" t="s">
        <v>108</v>
      </c>
      <c r="C228" s="12">
        <v>33.5</v>
      </c>
      <c r="D228" s="12">
        <v>3291.8</v>
      </c>
      <c r="E228" s="31"/>
      <c r="F228" s="31"/>
      <c r="G228" s="12"/>
      <c r="H228" s="31"/>
      <c r="I228" s="12"/>
      <c r="J228" s="22">
        <f t="shared" si="286"/>
        <v>98.262686567164181</v>
      </c>
      <c r="K228" s="22">
        <f t="shared" ref="K228:K233" si="303">I228+J228</f>
        <v>98.262686567164181</v>
      </c>
      <c r="L228" s="22">
        <f t="shared" si="287"/>
        <v>98.262686567164181</v>
      </c>
      <c r="M228" s="22">
        <f t="shared" si="288"/>
        <v>196.52537313432836</v>
      </c>
      <c r="N228" s="22">
        <f t="shared" si="289"/>
        <v>98.262686567164181</v>
      </c>
      <c r="O228" s="22">
        <f t="shared" si="290"/>
        <v>294.78805970149256</v>
      </c>
      <c r="P228" s="22">
        <f t="shared" si="291"/>
        <v>98.262686567164181</v>
      </c>
      <c r="Q228" s="22">
        <f t="shared" si="292"/>
        <v>393.05074626865672</v>
      </c>
      <c r="R228" s="22">
        <f t="shared" si="293"/>
        <v>98.262686567164181</v>
      </c>
      <c r="S228" s="22">
        <f t="shared" si="294"/>
        <v>491.31343283582089</v>
      </c>
      <c r="T228" s="22">
        <f t="shared" si="295"/>
        <v>98.262686567164181</v>
      </c>
      <c r="U228" s="22">
        <f t="shared" si="296"/>
        <v>589.57611940298511</v>
      </c>
      <c r="V228" s="22"/>
      <c r="W228" s="22">
        <f t="shared" si="297"/>
        <v>98.262686567164181</v>
      </c>
      <c r="X228" s="22">
        <f t="shared" si="276"/>
        <v>687.83880597014934</v>
      </c>
      <c r="Y228" s="25"/>
      <c r="Z228" s="3">
        <f t="shared" si="298"/>
        <v>98.262686567164181</v>
      </c>
      <c r="AA228" s="3">
        <f t="shared" si="277"/>
        <v>786.10149253731356</v>
      </c>
      <c r="AC228" s="4">
        <f t="shared" si="299"/>
        <v>98.262686567164181</v>
      </c>
      <c r="AD228" s="9">
        <f t="shared" si="278"/>
        <v>884.36417910447778</v>
      </c>
      <c r="AF228" s="4">
        <f t="shared" si="300"/>
        <v>98.262686567164181</v>
      </c>
      <c r="AG228" s="9">
        <f t="shared" si="279"/>
        <v>982.62686567164201</v>
      </c>
      <c r="AH228" s="9"/>
      <c r="AJ228" s="4">
        <f t="shared" si="301"/>
        <v>98.262686567164181</v>
      </c>
      <c r="AK228" s="9">
        <f t="shared" si="266"/>
        <v>1080.8895522388061</v>
      </c>
      <c r="AL228" s="49">
        <f t="shared" si="280"/>
        <v>-2210.9104477611941</v>
      </c>
      <c r="AN228" s="4">
        <f t="shared" si="302"/>
        <v>98.262686567164181</v>
      </c>
      <c r="AO228" s="9">
        <f t="shared" si="262"/>
        <v>1179.1522388059702</v>
      </c>
      <c r="AQ228" s="4">
        <f>IF(AN228+($D228/$C228)&gt;$D228,($D228-AN228),$D228/$C228)</f>
        <v>98.262686567164181</v>
      </c>
      <c r="AR228" s="9">
        <f t="shared" si="281"/>
        <v>1277.4149253731343</v>
      </c>
      <c r="AT228" s="4">
        <f>IF(AQ228+($D228/$C228)&gt;$D228,($D228-AQ228),$D228/$C228)</f>
        <v>98.262686567164181</v>
      </c>
      <c r="AU228" s="9">
        <f t="shared" si="284"/>
        <v>1375.6776119402984</v>
      </c>
      <c r="AW228" s="4">
        <f>IF(AT228+($D228/$C228)&gt;$D228,($D228-AT228),$D228/$C228)</f>
        <v>98.262686567164181</v>
      </c>
      <c r="AX228" s="9">
        <f t="shared" si="285"/>
        <v>1473.9402985074626</v>
      </c>
      <c r="AZ228" s="4">
        <f>IF(AW228+($D228/$C228)&gt;$D228,($D228-AW228),$D228/$C228)</f>
        <v>98.262686567164181</v>
      </c>
      <c r="BA228" s="9">
        <f t="shared" si="267"/>
        <v>1572.2029850746267</v>
      </c>
      <c r="BC228" s="5">
        <f t="shared" si="232"/>
        <v>98.262686567164181</v>
      </c>
      <c r="BD228" s="9">
        <f t="shared" si="233"/>
        <v>1670.4656716417908</v>
      </c>
      <c r="BE228" s="9"/>
      <c r="BF228" s="123">
        <v>50</v>
      </c>
      <c r="BG228" s="124">
        <f>D228/BF228</f>
        <v>65.835999999999999</v>
      </c>
    </row>
    <row r="229" spans="1:60" x14ac:dyDescent="0.2">
      <c r="A229" s="32">
        <v>2000</v>
      </c>
      <c r="B229" s="108" t="s">
        <v>114</v>
      </c>
      <c r="C229" s="12">
        <v>20</v>
      </c>
      <c r="D229" s="12">
        <v>9700</v>
      </c>
      <c r="E229" s="31"/>
      <c r="F229" s="31"/>
      <c r="G229" s="12"/>
      <c r="H229" s="31"/>
      <c r="I229" s="12"/>
      <c r="J229" s="22">
        <f t="shared" si="286"/>
        <v>485</v>
      </c>
      <c r="K229" s="22">
        <f t="shared" si="303"/>
        <v>485</v>
      </c>
      <c r="L229" s="22">
        <f t="shared" si="287"/>
        <v>485</v>
      </c>
      <c r="M229" s="22">
        <f t="shared" si="288"/>
        <v>970</v>
      </c>
      <c r="N229" s="22">
        <f t="shared" si="289"/>
        <v>485</v>
      </c>
      <c r="O229" s="22">
        <f t="shared" si="290"/>
        <v>1455</v>
      </c>
      <c r="P229" s="22">
        <f t="shared" si="291"/>
        <v>485</v>
      </c>
      <c r="Q229" s="22">
        <f t="shared" si="292"/>
        <v>1940</v>
      </c>
      <c r="R229" s="22">
        <f t="shared" si="293"/>
        <v>485</v>
      </c>
      <c r="S229" s="22">
        <f t="shared" si="294"/>
        <v>2425</v>
      </c>
      <c r="T229" s="22">
        <f t="shared" si="295"/>
        <v>485</v>
      </c>
      <c r="U229" s="22">
        <f t="shared" si="296"/>
        <v>2910</v>
      </c>
      <c r="V229" s="22"/>
      <c r="W229" s="22">
        <f t="shared" si="297"/>
        <v>485</v>
      </c>
      <c r="X229" s="22">
        <f t="shared" si="276"/>
        <v>3395</v>
      </c>
      <c r="Y229" s="25"/>
      <c r="Z229" s="3">
        <f t="shared" si="298"/>
        <v>485</v>
      </c>
      <c r="AA229" s="3">
        <f t="shared" si="277"/>
        <v>3880</v>
      </c>
      <c r="AC229" s="4">
        <f t="shared" si="299"/>
        <v>485</v>
      </c>
      <c r="AD229" s="9">
        <f t="shared" si="278"/>
        <v>4365</v>
      </c>
      <c r="AF229" s="4">
        <f t="shared" si="300"/>
        <v>485</v>
      </c>
      <c r="AG229" s="9">
        <f t="shared" si="279"/>
        <v>4850</v>
      </c>
      <c r="AH229" s="9"/>
      <c r="AJ229" s="4">
        <f t="shared" si="301"/>
        <v>485</v>
      </c>
      <c r="AK229" s="9">
        <f t="shared" si="266"/>
        <v>5335</v>
      </c>
      <c r="AL229" s="49">
        <f t="shared" si="280"/>
        <v>-4365</v>
      </c>
      <c r="AN229" s="4">
        <f t="shared" si="302"/>
        <v>485</v>
      </c>
      <c r="AO229" s="9">
        <f t="shared" si="262"/>
        <v>5820</v>
      </c>
      <c r="AQ229" s="4">
        <f>IF(AN229+($D229/$C229)&gt;$D229,($D229-AN229),$D229/$C229)</f>
        <v>485</v>
      </c>
      <c r="AR229" s="9">
        <f t="shared" si="281"/>
        <v>6305</v>
      </c>
      <c r="AT229" s="4">
        <f>IF(AQ229+($D229/$C229)&gt;$D229,($D229-AQ229),$D229/$C229)</f>
        <v>485</v>
      </c>
      <c r="AU229" s="9">
        <f t="shared" si="284"/>
        <v>6790</v>
      </c>
      <c r="AW229" s="4">
        <f>IF(AT229+($D229/$C229)&gt;$D229,($D229-AT229),$D229/$C229)</f>
        <v>485</v>
      </c>
      <c r="AX229" s="9">
        <f t="shared" si="285"/>
        <v>7275</v>
      </c>
      <c r="AZ229" s="4">
        <f>IF(AW229+($D229/$C229)&gt;$D229,($D229-AW229),$D229/$C229)</f>
        <v>485</v>
      </c>
      <c r="BA229" s="9">
        <f t="shared" si="267"/>
        <v>7760</v>
      </c>
      <c r="BC229" s="5">
        <f t="shared" si="232"/>
        <v>485</v>
      </c>
      <c r="BD229" s="9">
        <f t="shared" si="233"/>
        <v>8245</v>
      </c>
      <c r="BE229" s="9"/>
      <c r="BF229" s="123">
        <v>37.5</v>
      </c>
      <c r="BG229" s="124">
        <f>D229/BF229</f>
        <v>258.66666666666669</v>
      </c>
    </row>
    <row r="230" spans="1:60" x14ac:dyDescent="0.2">
      <c r="A230" s="32">
        <v>2000</v>
      </c>
      <c r="B230" s="11" t="s">
        <v>115</v>
      </c>
      <c r="C230" s="12">
        <v>7</v>
      </c>
      <c r="D230" s="12">
        <v>475</v>
      </c>
      <c r="E230" s="31"/>
      <c r="F230" s="31"/>
      <c r="G230" s="12"/>
      <c r="H230" s="31"/>
      <c r="I230" s="12"/>
      <c r="J230" s="22">
        <f t="shared" si="286"/>
        <v>67.857142857142861</v>
      </c>
      <c r="K230" s="22">
        <f t="shared" si="303"/>
        <v>67.857142857142861</v>
      </c>
      <c r="L230" s="22">
        <f t="shared" si="287"/>
        <v>67.857142857142861</v>
      </c>
      <c r="M230" s="22">
        <f t="shared" si="288"/>
        <v>135.71428571428572</v>
      </c>
      <c r="N230" s="22">
        <f t="shared" si="289"/>
        <v>67.857142857142861</v>
      </c>
      <c r="O230" s="22">
        <f t="shared" si="290"/>
        <v>203.57142857142858</v>
      </c>
      <c r="P230" s="22">
        <f t="shared" si="291"/>
        <v>67.857142857142861</v>
      </c>
      <c r="Q230" s="22">
        <f t="shared" si="292"/>
        <v>271.42857142857144</v>
      </c>
      <c r="R230" s="22">
        <f t="shared" si="293"/>
        <v>67.857142857142861</v>
      </c>
      <c r="S230" s="22">
        <f t="shared" si="294"/>
        <v>339.28571428571433</v>
      </c>
      <c r="T230" s="22">
        <f t="shared" si="295"/>
        <v>67.857142857142861</v>
      </c>
      <c r="U230" s="22">
        <f t="shared" si="296"/>
        <v>407.14285714285722</v>
      </c>
      <c r="V230" s="22"/>
      <c r="W230" s="22">
        <f t="shared" si="297"/>
        <v>67.857142857142861</v>
      </c>
      <c r="X230" s="22">
        <f t="shared" si="276"/>
        <v>475.00000000000011</v>
      </c>
      <c r="Y230" s="25"/>
      <c r="Z230" s="3">
        <f t="shared" si="298"/>
        <v>-1.1368683772161603E-13</v>
      </c>
      <c r="AA230" s="3">
        <f t="shared" si="277"/>
        <v>475</v>
      </c>
      <c r="AC230" s="4">
        <f t="shared" si="299"/>
        <v>0</v>
      </c>
      <c r="AD230" s="9">
        <f t="shared" si="278"/>
        <v>475</v>
      </c>
      <c r="AF230" s="4">
        <f t="shared" si="300"/>
        <v>0</v>
      </c>
      <c r="AG230" s="9">
        <f t="shared" si="279"/>
        <v>475</v>
      </c>
      <c r="AH230" s="9"/>
      <c r="AJ230" s="4">
        <f t="shared" si="301"/>
        <v>0</v>
      </c>
      <c r="AK230" s="9">
        <f t="shared" si="266"/>
        <v>475</v>
      </c>
      <c r="AL230" s="49">
        <f t="shared" si="280"/>
        <v>0</v>
      </c>
      <c r="AN230" s="4">
        <f t="shared" si="302"/>
        <v>0</v>
      </c>
      <c r="AO230" s="9">
        <f t="shared" si="262"/>
        <v>475</v>
      </c>
      <c r="AQ230" s="4">
        <v>0</v>
      </c>
      <c r="AR230" s="9">
        <f t="shared" si="281"/>
        <v>475</v>
      </c>
      <c r="AT230" s="4">
        <v>0</v>
      </c>
      <c r="AU230" s="9">
        <f t="shared" si="284"/>
        <v>475</v>
      </c>
      <c r="AW230" s="4">
        <v>0</v>
      </c>
      <c r="AX230" s="9">
        <f t="shared" si="285"/>
        <v>475</v>
      </c>
      <c r="AZ230" s="4">
        <v>0</v>
      </c>
      <c r="BA230" s="9">
        <f t="shared" si="267"/>
        <v>475</v>
      </c>
      <c r="BC230" s="5">
        <f t="shared" si="232"/>
        <v>0</v>
      </c>
      <c r="BD230" s="9">
        <f t="shared" si="233"/>
        <v>475</v>
      </c>
      <c r="BE230" s="9"/>
      <c r="BF230" s="123" t="s">
        <v>293</v>
      </c>
      <c r="BG230" s="124" t="s">
        <v>293</v>
      </c>
    </row>
    <row r="231" spans="1:60" x14ac:dyDescent="0.2">
      <c r="A231" s="32">
        <v>2000</v>
      </c>
      <c r="B231" s="11" t="s">
        <v>116</v>
      </c>
      <c r="C231" s="12">
        <v>10</v>
      </c>
      <c r="D231" s="12">
        <v>1850.24</v>
      </c>
      <c r="E231" s="31"/>
      <c r="F231" s="31"/>
      <c r="G231" s="12"/>
      <c r="H231" s="31"/>
      <c r="I231" s="12"/>
      <c r="J231" s="22">
        <f t="shared" si="286"/>
        <v>185.024</v>
      </c>
      <c r="K231" s="22">
        <f t="shared" si="303"/>
        <v>185.024</v>
      </c>
      <c r="L231" s="22">
        <f t="shared" si="287"/>
        <v>185.024</v>
      </c>
      <c r="M231" s="22">
        <f t="shared" si="288"/>
        <v>370.048</v>
      </c>
      <c r="N231" s="22">
        <f t="shared" si="289"/>
        <v>185.024</v>
      </c>
      <c r="O231" s="22">
        <f t="shared" si="290"/>
        <v>555.072</v>
      </c>
      <c r="P231" s="22">
        <f t="shared" si="291"/>
        <v>185.024</v>
      </c>
      <c r="Q231" s="22">
        <f t="shared" si="292"/>
        <v>740.096</v>
      </c>
      <c r="R231" s="22">
        <f t="shared" si="293"/>
        <v>185.024</v>
      </c>
      <c r="S231" s="22">
        <f t="shared" si="294"/>
        <v>925.12</v>
      </c>
      <c r="T231" s="22">
        <f t="shared" si="295"/>
        <v>185.024</v>
      </c>
      <c r="U231" s="22">
        <f t="shared" si="296"/>
        <v>1110.144</v>
      </c>
      <c r="V231" s="22"/>
      <c r="W231" s="22">
        <f t="shared" si="297"/>
        <v>185.024</v>
      </c>
      <c r="X231" s="22">
        <f t="shared" si="276"/>
        <v>1295.1680000000001</v>
      </c>
      <c r="Y231" s="25"/>
      <c r="Z231" s="3">
        <f t="shared" si="298"/>
        <v>185.024</v>
      </c>
      <c r="AA231" s="3">
        <f t="shared" si="277"/>
        <v>1480.192</v>
      </c>
      <c r="AC231" s="4">
        <f t="shared" si="299"/>
        <v>185.024</v>
      </c>
      <c r="AD231" s="9">
        <f t="shared" si="278"/>
        <v>1665.2159999999999</v>
      </c>
      <c r="AF231" s="4">
        <f t="shared" si="300"/>
        <v>185.024</v>
      </c>
      <c r="AG231" s="9">
        <f t="shared" si="279"/>
        <v>1850.2399999999998</v>
      </c>
      <c r="AH231" s="9"/>
      <c r="AJ231" s="4">
        <f t="shared" si="301"/>
        <v>2.2737367544323206E-13</v>
      </c>
      <c r="AK231" s="9">
        <f t="shared" si="266"/>
        <v>1850.24</v>
      </c>
      <c r="AL231" s="49">
        <f t="shared" si="280"/>
        <v>0</v>
      </c>
      <c r="AN231" s="4">
        <f t="shared" si="302"/>
        <v>0</v>
      </c>
      <c r="AO231" s="9">
        <f t="shared" si="262"/>
        <v>1850.24</v>
      </c>
      <c r="AQ231" s="4">
        <v>0</v>
      </c>
      <c r="AR231" s="9">
        <f t="shared" si="281"/>
        <v>1850.24</v>
      </c>
      <c r="AT231" s="4">
        <v>0</v>
      </c>
      <c r="AU231" s="9">
        <f t="shared" si="284"/>
        <v>1850.24</v>
      </c>
      <c r="AW231" s="4">
        <v>0</v>
      </c>
      <c r="AX231" s="9">
        <f t="shared" si="285"/>
        <v>1850.24</v>
      </c>
      <c r="AZ231" s="4">
        <v>0</v>
      </c>
      <c r="BA231" s="9">
        <f t="shared" si="267"/>
        <v>1850.24</v>
      </c>
      <c r="BC231" s="5">
        <f t="shared" si="232"/>
        <v>0</v>
      </c>
      <c r="BD231" s="9">
        <f t="shared" si="233"/>
        <v>1850.24</v>
      </c>
      <c r="BE231" s="9"/>
      <c r="BF231" s="123" t="s">
        <v>293</v>
      </c>
      <c r="BG231" s="124" t="s">
        <v>293</v>
      </c>
    </row>
    <row r="232" spans="1:60" x14ac:dyDescent="0.2">
      <c r="A232" s="32">
        <v>2000</v>
      </c>
      <c r="B232" s="11" t="s">
        <v>117</v>
      </c>
      <c r="C232" s="12">
        <v>10</v>
      </c>
      <c r="D232" s="12">
        <v>9850</v>
      </c>
      <c r="E232" s="31"/>
      <c r="F232" s="31"/>
      <c r="G232" s="12"/>
      <c r="H232" s="31"/>
      <c r="I232" s="12"/>
      <c r="J232" s="22">
        <f t="shared" si="286"/>
        <v>985</v>
      </c>
      <c r="K232" s="22">
        <f t="shared" si="303"/>
        <v>985</v>
      </c>
      <c r="L232" s="22">
        <f t="shared" si="287"/>
        <v>985</v>
      </c>
      <c r="M232" s="22">
        <f t="shared" si="288"/>
        <v>1970</v>
      </c>
      <c r="N232" s="22">
        <f t="shared" si="289"/>
        <v>985</v>
      </c>
      <c r="O232" s="22">
        <f t="shared" si="290"/>
        <v>2955</v>
      </c>
      <c r="P232" s="22">
        <f t="shared" si="291"/>
        <v>985</v>
      </c>
      <c r="Q232" s="22">
        <f t="shared" si="292"/>
        <v>3940</v>
      </c>
      <c r="R232" s="22">
        <f t="shared" si="293"/>
        <v>985</v>
      </c>
      <c r="S232" s="22">
        <f t="shared" si="294"/>
        <v>4925</v>
      </c>
      <c r="T232" s="22">
        <f t="shared" si="295"/>
        <v>985</v>
      </c>
      <c r="U232" s="22">
        <f t="shared" si="296"/>
        <v>5910</v>
      </c>
      <c r="V232" s="22"/>
      <c r="W232" s="22">
        <f t="shared" si="297"/>
        <v>985</v>
      </c>
      <c r="X232" s="22">
        <f t="shared" si="276"/>
        <v>6895</v>
      </c>
      <c r="Y232" s="25"/>
      <c r="Z232" s="3">
        <f t="shared" si="298"/>
        <v>985</v>
      </c>
      <c r="AA232" s="3">
        <f t="shared" si="277"/>
        <v>7880</v>
      </c>
      <c r="AC232" s="4">
        <f t="shared" si="299"/>
        <v>985</v>
      </c>
      <c r="AD232" s="9">
        <f t="shared" si="278"/>
        <v>8865</v>
      </c>
      <c r="AF232" s="4">
        <f t="shared" si="300"/>
        <v>985</v>
      </c>
      <c r="AG232" s="9">
        <f t="shared" si="279"/>
        <v>9850</v>
      </c>
      <c r="AH232" s="9"/>
      <c r="AJ232" s="4">
        <f t="shared" si="301"/>
        <v>0</v>
      </c>
      <c r="AK232" s="9">
        <f t="shared" si="266"/>
        <v>9850</v>
      </c>
      <c r="AL232" s="49">
        <f t="shared" si="280"/>
        <v>0</v>
      </c>
      <c r="AN232" s="4">
        <f t="shared" si="302"/>
        <v>0</v>
      </c>
      <c r="AO232" s="9">
        <f t="shared" si="262"/>
        <v>9850</v>
      </c>
      <c r="AQ232" s="4">
        <v>0</v>
      </c>
      <c r="AR232" s="9">
        <f t="shared" si="281"/>
        <v>9850</v>
      </c>
      <c r="AT232" s="4">
        <v>0</v>
      </c>
      <c r="AU232" s="9">
        <f t="shared" si="284"/>
        <v>9850</v>
      </c>
      <c r="AW232" s="4">
        <v>0</v>
      </c>
      <c r="AX232" s="9">
        <f t="shared" si="285"/>
        <v>9850</v>
      </c>
      <c r="AZ232" s="4">
        <v>0</v>
      </c>
      <c r="BA232" s="9">
        <f t="shared" si="267"/>
        <v>9850</v>
      </c>
      <c r="BC232" s="5">
        <f t="shared" si="232"/>
        <v>0</v>
      </c>
      <c r="BD232" s="9">
        <f t="shared" si="233"/>
        <v>9850</v>
      </c>
      <c r="BE232" s="9"/>
      <c r="BF232" s="123" t="s">
        <v>293</v>
      </c>
      <c r="BG232" s="124" t="s">
        <v>293</v>
      </c>
    </row>
    <row r="233" spans="1:60" x14ac:dyDescent="0.2">
      <c r="A233" s="32">
        <v>2000</v>
      </c>
      <c r="B233" s="108" t="s">
        <v>118</v>
      </c>
      <c r="C233" s="12">
        <v>33.5</v>
      </c>
      <c r="D233" s="12">
        <v>9269.85</v>
      </c>
      <c r="E233" s="31"/>
      <c r="F233" s="31"/>
      <c r="G233" s="12"/>
      <c r="H233" s="31"/>
      <c r="I233" s="12"/>
      <c r="J233" s="22">
        <f t="shared" si="286"/>
        <v>276.7119402985075</v>
      </c>
      <c r="K233" s="22">
        <f t="shared" si="303"/>
        <v>276.7119402985075</v>
      </c>
      <c r="L233" s="22">
        <f t="shared" si="287"/>
        <v>276.7119402985075</v>
      </c>
      <c r="M233" s="22">
        <f t="shared" si="288"/>
        <v>553.423880597015</v>
      </c>
      <c r="N233" s="22">
        <f t="shared" si="289"/>
        <v>276.7119402985075</v>
      </c>
      <c r="O233" s="22">
        <f t="shared" si="290"/>
        <v>830.13582089552256</v>
      </c>
      <c r="P233" s="22">
        <f t="shared" si="291"/>
        <v>276.7119402985075</v>
      </c>
      <c r="Q233" s="22">
        <f t="shared" si="292"/>
        <v>1106.84776119403</v>
      </c>
      <c r="R233" s="22">
        <f t="shared" si="293"/>
        <v>276.7119402985075</v>
      </c>
      <c r="S233" s="22">
        <f t="shared" si="294"/>
        <v>1383.5597014925374</v>
      </c>
      <c r="T233" s="22">
        <f t="shared" si="295"/>
        <v>276.7119402985075</v>
      </c>
      <c r="U233" s="22">
        <f t="shared" si="296"/>
        <v>1660.2716417910449</v>
      </c>
      <c r="V233" s="22"/>
      <c r="W233" s="22">
        <f t="shared" si="297"/>
        <v>276.7119402985075</v>
      </c>
      <c r="X233" s="22">
        <f t="shared" si="276"/>
        <v>1936.9835820895523</v>
      </c>
      <c r="Y233" s="25"/>
      <c r="Z233" s="3">
        <f t="shared" si="298"/>
        <v>276.7119402985075</v>
      </c>
      <c r="AA233" s="3">
        <f t="shared" si="277"/>
        <v>2213.69552238806</v>
      </c>
      <c r="AC233" s="4">
        <f t="shared" si="299"/>
        <v>276.7119402985075</v>
      </c>
      <c r="AD233" s="9">
        <f t="shared" si="278"/>
        <v>2490.4074626865677</v>
      </c>
      <c r="AF233" s="4">
        <f t="shared" si="300"/>
        <v>276.7119402985075</v>
      </c>
      <c r="AG233" s="9">
        <f t="shared" si="279"/>
        <v>2767.1194029850753</v>
      </c>
      <c r="AH233" s="9"/>
      <c r="AJ233" s="4">
        <f t="shared" si="301"/>
        <v>276.7119402985075</v>
      </c>
      <c r="AK233" s="9">
        <f t="shared" si="266"/>
        <v>3043.831343283583</v>
      </c>
      <c r="AL233" s="49">
        <f t="shared" si="280"/>
        <v>-6226.0186567164174</v>
      </c>
      <c r="AN233" s="4">
        <f t="shared" si="302"/>
        <v>276.7119402985075</v>
      </c>
      <c r="AO233" s="9">
        <f t="shared" si="262"/>
        <v>3320.5432835820907</v>
      </c>
      <c r="AQ233" s="4">
        <f>IF(AN233+($D233/$C233)&gt;$D233,($D233-AN233),$D233/$C233)</f>
        <v>276.7119402985075</v>
      </c>
      <c r="AR233" s="9">
        <f t="shared" si="281"/>
        <v>3597.2552238805984</v>
      </c>
      <c r="AT233" s="4">
        <f>IF(AQ233+($D233/$C233)&gt;$D233,($D233-AQ233),$D233/$C233)</f>
        <v>276.7119402985075</v>
      </c>
      <c r="AU233" s="9">
        <f t="shared" si="284"/>
        <v>3873.967164179106</v>
      </c>
      <c r="AW233" s="4">
        <f>IF(AT233+($D233/$C233)&gt;$D233,($D233-AT233),$D233/$C233)</f>
        <v>276.7119402985075</v>
      </c>
      <c r="AX233" s="9">
        <f t="shared" si="285"/>
        <v>4150.6791044776137</v>
      </c>
      <c r="AZ233" s="4">
        <f>IF(AW233+($D233/$C233)&gt;$D233,($D233-AW233),$D233/$C233)</f>
        <v>276.7119402985075</v>
      </c>
      <c r="BA233" s="9">
        <f t="shared" si="267"/>
        <v>4427.3910447761209</v>
      </c>
      <c r="BC233" s="5">
        <f t="shared" si="232"/>
        <v>276.7119402985075</v>
      </c>
      <c r="BD233" s="9">
        <f t="shared" si="233"/>
        <v>4704.1029850746281</v>
      </c>
      <c r="BE233" s="9"/>
      <c r="BF233" s="123">
        <v>20</v>
      </c>
      <c r="BG233" s="124">
        <f>D233/BF233</f>
        <v>463.49250000000001</v>
      </c>
      <c r="BH233" s="107" t="s">
        <v>300</v>
      </c>
    </row>
    <row r="234" spans="1:60" x14ac:dyDescent="0.2">
      <c r="A234" s="32">
        <v>2001</v>
      </c>
      <c r="B234" s="11" t="s">
        <v>119</v>
      </c>
      <c r="C234" s="12">
        <v>7</v>
      </c>
      <c r="D234" s="12">
        <v>17000</v>
      </c>
      <c r="E234" s="31"/>
      <c r="F234" s="31"/>
      <c r="G234" s="12"/>
      <c r="H234" s="31"/>
      <c r="I234" s="12"/>
      <c r="J234" s="22"/>
      <c r="K234" s="22"/>
      <c r="L234" s="22">
        <f t="shared" si="287"/>
        <v>2428.5714285714284</v>
      </c>
      <c r="M234" s="22">
        <f t="shared" si="288"/>
        <v>2428.5714285714284</v>
      </c>
      <c r="N234" s="22">
        <f t="shared" si="289"/>
        <v>2428.5714285714284</v>
      </c>
      <c r="O234" s="22">
        <f t="shared" si="290"/>
        <v>4857.1428571428569</v>
      </c>
      <c r="P234" s="22">
        <f t="shared" si="291"/>
        <v>2428.5714285714284</v>
      </c>
      <c r="Q234" s="22">
        <f t="shared" si="292"/>
        <v>7285.7142857142853</v>
      </c>
      <c r="R234" s="22">
        <f t="shared" si="293"/>
        <v>2428.5714285714284</v>
      </c>
      <c r="S234" s="22">
        <f t="shared" si="294"/>
        <v>9714.2857142857138</v>
      </c>
      <c r="T234" s="22">
        <f t="shared" si="295"/>
        <v>2428.5714285714284</v>
      </c>
      <c r="U234" s="22">
        <f t="shared" si="296"/>
        <v>12142.857142857141</v>
      </c>
      <c r="V234" s="22"/>
      <c r="W234" s="22">
        <f t="shared" si="297"/>
        <v>2428.5714285714284</v>
      </c>
      <c r="X234" s="22">
        <f t="shared" si="276"/>
        <v>14571.428571428569</v>
      </c>
      <c r="Y234" s="25"/>
      <c r="Z234" s="3">
        <f t="shared" si="298"/>
        <v>2428.5714285714284</v>
      </c>
      <c r="AA234" s="3">
        <f t="shared" si="277"/>
        <v>16999.999999999996</v>
      </c>
      <c r="AC234" s="4">
        <f t="shared" si="299"/>
        <v>3.637978807091713E-12</v>
      </c>
      <c r="AD234" s="9">
        <f t="shared" si="278"/>
        <v>17000</v>
      </c>
      <c r="AF234" s="4">
        <f t="shared" si="300"/>
        <v>0</v>
      </c>
      <c r="AG234" s="9">
        <f t="shared" si="279"/>
        <v>17000</v>
      </c>
      <c r="AH234" s="9"/>
      <c r="AJ234" s="4">
        <f t="shared" si="301"/>
        <v>0</v>
      </c>
      <c r="AK234" s="9">
        <f t="shared" si="266"/>
        <v>17000</v>
      </c>
      <c r="AL234" s="49">
        <f t="shared" si="280"/>
        <v>0</v>
      </c>
      <c r="AN234" s="4">
        <f t="shared" si="302"/>
        <v>0</v>
      </c>
      <c r="AO234" s="9">
        <f t="shared" si="262"/>
        <v>17000</v>
      </c>
      <c r="AQ234" s="4">
        <v>0</v>
      </c>
      <c r="AR234" s="9">
        <f t="shared" si="281"/>
        <v>17000</v>
      </c>
      <c r="AT234" s="4">
        <v>0</v>
      </c>
      <c r="AU234" s="9">
        <f t="shared" si="284"/>
        <v>17000</v>
      </c>
      <c r="AW234" s="4">
        <v>0</v>
      </c>
      <c r="AX234" s="9">
        <f t="shared" si="285"/>
        <v>17000</v>
      </c>
      <c r="AZ234" s="4">
        <v>0</v>
      </c>
      <c r="BA234" s="9">
        <f t="shared" si="267"/>
        <v>17000</v>
      </c>
      <c r="BC234" s="5">
        <f t="shared" si="232"/>
        <v>0</v>
      </c>
      <c r="BD234" s="9">
        <f t="shared" si="233"/>
        <v>17000</v>
      </c>
      <c r="BE234" s="9"/>
      <c r="BF234" s="123" t="s">
        <v>293</v>
      </c>
      <c r="BG234" s="124" t="s">
        <v>293</v>
      </c>
    </row>
    <row r="235" spans="1:60" x14ac:dyDescent="0.2">
      <c r="A235" s="32">
        <v>2001</v>
      </c>
      <c r="B235" s="11" t="s">
        <v>104</v>
      </c>
      <c r="C235" s="12">
        <v>33.5</v>
      </c>
      <c r="D235" s="12">
        <v>20915.3</v>
      </c>
      <c r="E235" s="31"/>
      <c r="F235" s="31"/>
      <c r="G235" s="12"/>
      <c r="H235" s="31"/>
      <c r="I235" s="12"/>
      <c r="J235" s="22"/>
      <c r="K235" s="22"/>
      <c r="L235" s="22">
        <f t="shared" si="287"/>
        <v>624.3373134328358</v>
      </c>
      <c r="M235" s="22">
        <f t="shared" si="288"/>
        <v>624.3373134328358</v>
      </c>
      <c r="N235" s="22">
        <f t="shared" si="289"/>
        <v>624.3373134328358</v>
      </c>
      <c r="O235" s="22">
        <f t="shared" si="290"/>
        <v>1248.6746268656716</v>
      </c>
      <c r="P235" s="22">
        <f t="shared" si="291"/>
        <v>624.3373134328358</v>
      </c>
      <c r="Q235" s="22">
        <f t="shared" si="292"/>
        <v>1873.0119402985074</v>
      </c>
      <c r="R235" s="22">
        <f t="shared" si="293"/>
        <v>624.3373134328358</v>
      </c>
      <c r="S235" s="22">
        <f t="shared" si="294"/>
        <v>2497.3492537313432</v>
      </c>
      <c r="T235" s="22">
        <f t="shared" si="295"/>
        <v>624.3373134328358</v>
      </c>
      <c r="U235" s="22">
        <f t="shared" si="296"/>
        <v>3121.686567164179</v>
      </c>
      <c r="V235" s="22"/>
      <c r="W235" s="22">
        <f t="shared" si="297"/>
        <v>624.3373134328358</v>
      </c>
      <c r="X235" s="22">
        <f t="shared" si="276"/>
        <v>3746.0238805970148</v>
      </c>
      <c r="Y235" s="25"/>
      <c r="Z235" s="3">
        <f t="shared" si="298"/>
        <v>624.3373134328358</v>
      </c>
      <c r="AA235" s="3">
        <f t="shared" si="277"/>
        <v>4370.3611940298506</v>
      </c>
      <c r="AC235" s="4">
        <f t="shared" si="299"/>
        <v>624.3373134328358</v>
      </c>
      <c r="AD235" s="9">
        <f t="shared" si="278"/>
        <v>4994.6985074626864</v>
      </c>
      <c r="AF235" s="4">
        <f t="shared" si="300"/>
        <v>624.3373134328358</v>
      </c>
      <c r="AG235" s="9">
        <f t="shared" si="279"/>
        <v>5619.0358208955222</v>
      </c>
      <c r="AH235" s="9"/>
      <c r="AJ235" s="4">
        <f t="shared" si="301"/>
        <v>624.3373134328358</v>
      </c>
      <c r="AK235" s="9">
        <f t="shared" si="266"/>
        <v>6243.373134328358</v>
      </c>
      <c r="AL235" s="49">
        <f t="shared" si="280"/>
        <v>-14671.926865671641</v>
      </c>
      <c r="AN235" s="4">
        <f t="shared" si="302"/>
        <v>624.3373134328358</v>
      </c>
      <c r="AO235" s="9">
        <f t="shared" si="262"/>
        <v>6867.7104477611938</v>
      </c>
      <c r="AQ235" s="4">
        <f>IF(AN235+($D235/$C235)&gt;$D235,($D235-AN235),$D235/$C235)</f>
        <v>624.3373134328358</v>
      </c>
      <c r="AR235" s="9">
        <f t="shared" si="281"/>
        <v>7492.0477611940296</v>
      </c>
      <c r="AT235" s="4">
        <f>IF(AQ235+($D235/$C235)&gt;$D235,($D235-AQ235),$D235/$C235)</f>
        <v>624.3373134328358</v>
      </c>
      <c r="AU235" s="9">
        <f t="shared" si="284"/>
        <v>8116.3850746268654</v>
      </c>
      <c r="AW235" s="4">
        <f>IF(AT235+($D235/$C235)&gt;$D235,($D235-AT235),$D235/$C235)</f>
        <v>624.3373134328358</v>
      </c>
      <c r="AX235" s="9">
        <f t="shared" si="285"/>
        <v>8740.7223880597012</v>
      </c>
      <c r="AZ235" s="4">
        <f>IF(AW235+($D235/$C235)&gt;$D235,($D235-AW235),$D235/$C235)</f>
        <v>624.3373134328358</v>
      </c>
      <c r="BA235" s="9">
        <f t="shared" si="267"/>
        <v>9365.059701492537</v>
      </c>
      <c r="BC235" s="5">
        <f t="shared" si="232"/>
        <v>624.3373134328358</v>
      </c>
      <c r="BD235" s="9">
        <f t="shared" si="233"/>
        <v>9989.3970149253728</v>
      </c>
      <c r="BE235" s="9"/>
      <c r="BF235" s="123">
        <v>62.5</v>
      </c>
      <c r="BG235" s="124">
        <f>D235/BF235</f>
        <v>334.64479999999998</v>
      </c>
    </row>
    <row r="236" spans="1:60" x14ac:dyDescent="0.2">
      <c r="A236" s="32">
        <v>2001</v>
      </c>
      <c r="B236" s="11" t="s">
        <v>120</v>
      </c>
      <c r="C236" s="12">
        <v>7</v>
      </c>
      <c r="D236" s="12">
        <v>9659</v>
      </c>
      <c r="E236" s="31"/>
      <c r="F236" s="31"/>
      <c r="G236" s="12"/>
      <c r="H236" s="31"/>
      <c r="I236" s="12"/>
      <c r="J236" s="22"/>
      <c r="K236" s="22"/>
      <c r="L236" s="22">
        <f t="shared" si="287"/>
        <v>1379.8571428571429</v>
      </c>
      <c r="M236" s="22">
        <f t="shared" si="288"/>
        <v>1379.8571428571429</v>
      </c>
      <c r="N236" s="22">
        <f t="shared" si="289"/>
        <v>1379.8571428571429</v>
      </c>
      <c r="O236" s="22">
        <f t="shared" si="290"/>
        <v>2759.7142857142858</v>
      </c>
      <c r="P236" s="22">
        <f t="shared" si="291"/>
        <v>1379.8571428571429</v>
      </c>
      <c r="Q236" s="22">
        <f t="shared" si="292"/>
        <v>4139.5714285714284</v>
      </c>
      <c r="R236" s="22">
        <f t="shared" si="293"/>
        <v>1379.8571428571429</v>
      </c>
      <c r="S236" s="22">
        <f t="shared" si="294"/>
        <v>5519.4285714285716</v>
      </c>
      <c r="T236" s="22">
        <f t="shared" si="295"/>
        <v>1379.8571428571429</v>
      </c>
      <c r="U236" s="22">
        <f t="shared" si="296"/>
        <v>6899.2857142857147</v>
      </c>
      <c r="V236" s="22"/>
      <c r="W236" s="22">
        <f t="shared" si="297"/>
        <v>1379.8571428571429</v>
      </c>
      <c r="X236" s="22">
        <f t="shared" si="276"/>
        <v>8279.1428571428569</v>
      </c>
      <c r="Y236" s="25"/>
      <c r="Z236" s="3">
        <f t="shared" si="298"/>
        <v>1379.8571428571429</v>
      </c>
      <c r="AA236" s="3">
        <f t="shared" si="277"/>
        <v>9659</v>
      </c>
      <c r="AC236" s="4">
        <f t="shared" si="299"/>
        <v>0</v>
      </c>
      <c r="AD236" s="9">
        <f t="shared" si="278"/>
        <v>9659</v>
      </c>
      <c r="AF236" s="4">
        <f t="shared" si="300"/>
        <v>0</v>
      </c>
      <c r="AG236" s="9">
        <f t="shared" si="279"/>
        <v>9659</v>
      </c>
      <c r="AH236" s="9"/>
      <c r="AJ236" s="4">
        <f t="shared" si="301"/>
        <v>0</v>
      </c>
      <c r="AK236" s="9">
        <f t="shared" si="266"/>
        <v>9659</v>
      </c>
      <c r="AL236" s="49">
        <f t="shared" si="280"/>
        <v>0</v>
      </c>
      <c r="AN236" s="4">
        <f t="shared" si="302"/>
        <v>0</v>
      </c>
      <c r="AO236" s="9">
        <f t="shared" si="262"/>
        <v>9659</v>
      </c>
      <c r="AQ236" s="4">
        <v>0</v>
      </c>
      <c r="AR236" s="9">
        <f t="shared" si="281"/>
        <v>9659</v>
      </c>
      <c r="AT236" s="4">
        <v>0</v>
      </c>
      <c r="AU236" s="9">
        <f t="shared" si="284"/>
        <v>9659</v>
      </c>
      <c r="AW236" s="4">
        <v>0</v>
      </c>
      <c r="AX236" s="9">
        <f t="shared" si="285"/>
        <v>9659</v>
      </c>
      <c r="AZ236" s="4">
        <v>0</v>
      </c>
      <c r="BA236" s="9">
        <f t="shared" si="267"/>
        <v>9659</v>
      </c>
      <c r="BC236" s="5">
        <f t="shared" si="232"/>
        <v>0</v>
      </c>
      <c r="BD236" s="9">
        <f t="shared" si="233"/>
        <v>9659</v>
      </c>
      <c r="BE236" s="9"/>
      <c r="BF236" s="123" t="s">
        <v>293</v>
      </c>
      <c r="BG236" s="124" t="s">
        <v>293</v>
      </c>
    </row>
    <row r="237" spans="1:60" s="11" customFormat="1" x14ac:dyDescent="0.2">
      <c r="A237" s="32"/>
      <c r="B237" s="11" t="s">
        <v>121</v>
      </c>
      <c r="C237" s="12"/>
      <c r="D237" s="12">
        <v>-2166</v>
      </c>
      <c r="E237" s="31"/>
      <c r="F237" s="31"/>
      <c r="G237" s="12"/>
      <c r="H237" s="31"/>
      <c r="I237" s="1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Z237" s="31"/>
      <c r="AA237" s="31"/>
      <c r="AC237" s="12"/>
      <c r="AD237" s="46"/>
      <c r="AF237" s="12"/>
      <c r="AG237" s="46"/>
      <c r="AH237" s="46"/>
      <c r="AJ237" s="4"/>
      <c r="AK237" s="9">
        <f t="shared" si="266"/>
        <v>0</v>
      </c>
      <c r="AL237" s="49"/>
      <c r="AN237" s="4"/>
      <c r="AO237" s="9"/>
      <c r="AQ237" s="4"/>
      <c r="AR237" s="9">
        <f t="shared" si="281"/>
        <v>0</v>
      </c>
      <c r="AT237" s="4"/>
      <c r="AU237" s="9">
        <f t="shared" si="284"/>
        <v>0</v>
      </c>
      <c r="AW237" s="4"/>
      <c r="AX237" s="9">
        <f t="shared" si="285"/>
        <v>0</v>
      </c>
      <c r="AZ237" s="4"/>
      <c r="BA237" s="9">
        <f t="shared" si="267"/>
        <v>0</v>
      </c>
      <c r="BB237" s="108"/>
      <c r="BC237" s="5">
        <f t="shared" si="232"/>
        <v>0</v>
      </c>
      <c r="BD237" s="9">
        <f t="shared" si="233"/>
        <v>0</v>
      </c>
      <c r="BE237" s="9"/>
      <c r="BF237" s="123" t="s">
        <v>293</v>
      </c>
      <c r="BG237" s="124" t="s">
        <v>293</v>
      </c>
    </row>
    <row r="238" spans="1:60" x14ac:dyDescent="0.2">
      <c r="A238" s="32">
        <v>2002</v>
      </c>
      <c r="B238" s="11" t="s">
        <v>122</v>
      </c>
      <c r="C238" s="12"/>
      <c r="D238" s="12">
        <v>10000</v>
      </c>
      <c r="E238" s="31"/>
      <c r="F238" s="31"/>
      <c r="G238" s="12"/>
      <c r="H238" s="31"/>
      <c r="I238" s="1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11"/>
      <c r="AC238" s="4"/>
      <c r="AD238" s="9"/>
      <c r="AF238" s="4"/>
      <c r="AG238" s="9"/>
      <c r="AH238" s="9"/>
      <c r="AJ238" s="4"/>
      <c r="AK238" s="9">
        <f t="shared" si="266"/>
        <v>0</v>
      </c>
      <c r="AL238" s="49"/>
      <c r="AN238" s="4"/>
      <c r="AO238" s="9"/>
      <c r="AQ238" s="4"/>
      <c r="AR238" s="9">
        <f t="shared" si="281"/>
        <v>0</v>
      </c>
      <c r="AT238" s="4"/>
      <c r="AU238" s="9">
        <f t="shared" si="284"/>
        <v>0</v>
      </c>
      <c r="AW238" s="4"/>
      <c r="AX238" s="9">
        <f t="shared" si="285"/>
        <v>0</v>
      </c>
      <c r="AZ238" s="4"/>
      <c r="BA238" s="9">
        <f t="shared" si="267"/>
        <v>0</v>
      </c>
      <c r="BC238" s="5">
        <f t="shared" si="232"/>
        <v>0</v>
      </c>
      <c r="BD238" s="9">
        <f t="shared" si="233"/>
        <v>0</v>
      </c>
      <c r="BE238" s="9"/>
      <c r="BF238" s="123" t="s">
        <v>293</v>
      </c>
      <c r="BG238" s="124" t="s">
        <v>293</v>
      </c>
    </row>
    <row r="239" spans="1:60" x14ac:dyDescent="0.2">
      <c r="A239" s="32">
        <v>2002</v>
      </c>
      <c r="B239" s="11" t="s">
        <v>123</v>
      </c>
      <c r="C239" s="12">
        <v>7</v>
      </c>
      <c r="D239" s="12">
        <v>1483</v>
      </c>
      <c r="E239" s="31"/>
      <c r="F239" s="31"/>
      <c r="G239" s="12"/>
      <c r="H239" s="31"/>
      <c r="I239" s="12"/>
      <c r="J239" s="22"/>
      <c r="K239" s="22">
        <f>I239+J239</f>
        <v>0</v>
      </c>
      <c r="L239" s="22"/>
      <c r="M239" s="22"/>
      <c r="N239" s="22">
        <f>IF(M239+($D239/$C239)&gt;$D239,($D239-M239),$D239/$C239)</f>
        <v>211.85714285714286</v>
      </c>
      <c r="O239" s="22">
        <f>M239+N239</f>
        <v>211.85714285714286</v>
      </c>
      <c r="P239" s="22">
        <f>IF(O239+($D239/$C239)&gt;$D239,($D239-O239),$D239/$C239)</f>
        <v>211.85714285714286</v>
      </c>
      <c r="Q239" s="22">
        <f>O239+P239</f>
        <v>423.71428571428572</v>
      </c>
      <c r="R239" s="22">
        <f>IF(Q239+($D239/$C239)&gt;$D239,($D239-Q239),$D239/$C239)</f>
        <v>211.85714285714286</v>
      </c>
      <c r="S239" s="22">
        <f>Q239+R239</f>
        <v>635.57142857142856</v>
      </c>
      <c r="T239" s="22">
        <f>IF(S239+($D239/$C239)&gt;$D239,($D239-S239),$D239/$C239)</f>
        <v>211.85714285714286</v>
      </c>
      <c r="U239" s="22">
        <f>S239+T239</f>
        <v>847.42857142857144</v>
      </c>
      <c r="V239" s="22"/>
      <c r="W239" s="22">
        <f>IF(U239+($D239/$C239)&gt;$D239,($D239-U239),$D239/$C239)</f>
        <v>211.85714285714286</v>
      </c>
      <c r="X239" s="22">
        <f t="shared" ref="X239:X245" si="304">U239+W239</f>
        <v>1059.2857142857142</v>
      </c>
      <c r="Y239" s="25"/>
      <c r="Z239" s="3">
        <f>IF(X239+($D239/$C239)&gt;$D239,($D239-X239),$D239/$C239)</f>
        <v>211.85714285714286</v>
      </c>
      <c r="AA239" s="3">
        <f t="shared" ref="AA239:AA245" si="305">X239+Z239</f>
        <v>1271.1428571428571</v>
      </c>
      <c r="AC239" s="4">
        <f>IF(AA239+($D239/$C239)&gt;$D239,($D239-AA239),$D239/$C239)</f>
        <v>211.85714285714286</v>
      </c>
      <c r="AD239" s="9">
        <f t="shared" ref="AD239:AD245" si="306">AA239+AC239</f>
        <v>1483</v>
      </c>
      <c r="AF239" s="4">
        <f>IF(AD239+($D239/$C239)&gt;$D239,($D239-AD239),$D239/$C239)</f>
        <v>0</v>
      </c>
      <c r="AG239" s="9">
        <f t="shared" ref="AG239:AG245" si="307">AD239+AF239</f>
        <v>1483</v>
      </c>
      <c r="AH239" s="9"/>
      <c r="AJ239" s="4">
        <f>IF(AG239+($D239/$C239)&gt;$D239,($D239-AG239),$D239/$C239)</f>
        <v>0</v>
      </c>
      <c r="AK239" s="9">
        <f t="shared" si="266"/>
        <v>1483</v>
      </c>
      <c r="AL239" s="49">
        <f t="shared" ref="AL239:AL245" si="308">+AK239-D239</f>
        <v>0</v>
      </c>
      <c r="AN239" s="4">
        <f>IF(AK239+($D239/$C239)&gt;$D239,($D239-AK239),$D239/$C239)</f>
        <v>0</v>
      </c>
      <c r="AO239" s="9">
        <f t="shared" si="262"/>
        <v>1483</v>
      </c>
      <c r="AQ239" s="4">
        <v>0</v>
      </c>
      <c r="AR239" s="9">
        <f t="shared" si="281"/>
        <v>1483</v>
      </c>
      <c r="AT239" s="4">
        <v>0</v>
      </c>
      <c r="AU239" s="9">
        <f t="shared" si="284"/>
        <v>1483</v>
      </c>
      <c r="AW239" s="4">
        <v>0</v>
      </c>
      <c r="AX239" s="9">
        <f t="shared" si="285"/>
        <v>1483</v>
      </c>
      <c r="AZ239" s="4">
        <v>0</v>
      </c>
      <c r="BA239" s="9">
        <f t="shared" si="267"/>
        <v>1483</v>
      </c>
      <c r="BC239" s="5">
        <f t="shared" si="232"/>
        <v>0</v>
      </c>
      <c r="BD239" s="9">
        <f t="shared" si="233"/>
        <v>1483</v>
      </c>
      <c r="BE239" s="9"/>
      <c r="BF239" s="123" t="s">
        <v>293</v>
      </c>
      <c r="BG239" s="124" t="s">
        <v>293</v>
      </c>
    </row>
    <row r="240" spans="1:60" x14ac:dyDescent="0.2">
      <c r="A240" s="32">
        <v>2002</v>
      </c>
      <c r="B240" s="11" t="s">
        <v>124</v>
      </c>
      <c r="C240" s="12">
        <v>10</v>
      </c>
      <c r="D240" s="12">
        <v>773.21</v>
      </c>
      <c r="E240" s="31"/>
      <c r="F240" s="31"/>
      <c r="G240" s="12"/>
      <c r="H240" s="31"/>
      <c r="I240" s="12"/>
      <c r="J240" s="22"/>
      <c r="K240" s="22"/>
      <c r="L240" s="22"/>
      <c r="M240" s="22"/>
      <c r="N240" s="22">
        <f>IF(M240+($D240/$C240)&gt;$D240,($D240-M240),$D240/$C240)</f>
        <v>77.320999999999998</v>
      </c>
      <c r="O240" s="22">
        <f>M240+N240</f>
        <v>77.320999999999998</v>
      </c>
      <c r="P240" s="22">
        <f>IF(O240+($D240/$C240)&gt;$D240,($D240-O240),$D240/$C240)</f>
        <v>77.320999999999998</v>
      </c>
      <c r="Q240" s="22">
        <f>O240+P240</f>
        <v>154.642</v>
      </c>
      <c r="R240" s="22">
        <f>IF(Q240+($D240/$C240)&gt;$D240,($D240-Q240),$D240/$C240)</f>
        <v>77.320999999999998</v>
      </c>
      <c r="S240" s="22">
        <f>Q240+R240</f>
        <v>231.96299999999999</v>
      </c>
      <c r="T240" s="22">
        <f>IF(S240+($D240/$C240)&gt;$D240,($D240-S240),$D240/$C240)</f>
        <v>77.320999999999998</v>
      </c>
      <c r="U240" s="22">
        <f>S240+T240</f>
        <v>309.28399999999999</v>
      </c>
      <c r="V240" s="22"/>
      <c r="W240" s="22">
        <f>IF(U240+($D240/$C240)&gt;$D240,($D240-U240),$D240/$C240)</f>
        <v>77.320999999999998</v>
      </c>
      <c r="X240" s="22">
        <f t="shared" si="304"/>
        <v>386.60500000000002</v>
      </c>
      <c r="Y240" s="25"/>
      <c r="Z240" s="3">
        <f>IF(X240+($D240/$C240)&gt;$D240,($D240-X240),$D240/$C240)</f>
        <v>77.320999999999998</v>
      </c>
      <c r="AA240" s="3">
        <f t="shared" si="305"/>
        <v>463.92600000000004</v>
      </c>
      <c r="AC240" s="4">
        <f>IF(AA240+($D240/$C240)&gt;$D240,($D240-AA240),$D240/$C240)</f>
        <v>77.320999999999998</v>
      </c>
      <c r="AD240" s="9">
        <f t="shared" si="306"/>
        <v>541.24700000000007</v>
      </c>
      <c r="AF240" s="4">
        <f>IF(AD240+($D240/$C240)&gt;$D240,($D240-AD240),$D240/$C240)</f>
        <v>77.320999999999998</v>
      </c>
      <c r="AG240" s="9">
        <f t="shared" si="307"/>
        <v>618.5680000000001</v>
      </c>
      <c r="AH240" s="9"/>
      <c r="AJ240" s="4">
        <f>IF(AG240+($D240/$C240)&gt;$D240,($D240-AG240),$D240/$C240)</f>
        <v>77.320999999999998</v>
      </c>
      <c r="AK240" s="9">
        <f t="shared" si="266"/>
        <v>695.88900000000012</v>
      </c>
      <c r="AL240" s="49">
        <f t="shared" si="308"/>
        <v>-77.320999999999913</v>
      </c>
      <c r="AN240" s="4">
        <f>IF(AK240+($D240/$C240)&gt;$D240,($D240-AK240),$D240/$C240)</f>
        <v>77.320999999999998</v>
      </c>
      <c r="AO240" s="9">
        <f t="shared" si="262"/>
        <v>773.21000000000015</v>
      </c>
      <c r="AQ240" s="4">
        <v>0</v>
      </c>
      <c r="AR240" s="9">
        <f t="shared" si="281"/>
        <v>773.21000000000015</v>
      </c>
      <c r="AT240" s="4">
        <v>0</v>
      </c>
      <c r="AU240" s="9">
        <f t="shared" si="284"/>
        <v>773.21000000000015</v>
      </c>
      <c r="AW240" s="4">
        <v>0</v>
      </c>
      <c r="AX240" s="9">
        <f t="shared" si="285"/>
        <v>773.21000000000015</v>
      </c>
      <c r="AZ240" s="4">
        <v>0</v>
      </c>
      <c r="BA240" s="9">
        <f t="shared" si="267"/>
        <v>773.21000000000015</v>
      </c>
      <c r="BC240" s="5">
        <f t="shared" si="232"/>
        <v>0</v>
      </c>
      <c r="BD240" s="9">
        <f t="shared" si="233"/>
        <v>773.21000000000015</v>
      </c>
      <c r="BE240" s="9"/>
      <c r="BF240" s="123" t="s">
        <v>293</v>
      </c>
      <c r="BG240" s="124" t="s">
        <v>293</v>
      </c>
    </row>
    <row r="241" spans="1:60" s="108" customFormat="1" x14ac:dyDescent="0.2">
      <c r="A241" s="32" t="s">
        <v>273</v>
      </c>
      <c r="B241" s="108" t="s">
        <v>283</v>
      </c>
      <c r="C241" s="12"/>
      <c r="D241" s="12">
        <v>-773</v>
      </c>
      <c r="E241" s="31"/>
      <c r="F241" s="31"/>
      <c r="G241" s="12"/>
      <c r="H241" s="31"/>
      <c r="I241" s="1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C241" s="12"/>
      <c r="AD241" s="46"/>
      <c r="AF241" s="12"/>
      <c r="AG241" s="46"/>
      <c r="AH241" s="46"/>
      <c r="AJ241" s="12"/>
      <c r="AK241" s="46"/>
      <c r="AL241" s="63"/>
      <c r="AN241" s="12"/>
      <c r="AO241" s="46"/>
      <c r="AQ241" s="12"/>
      <c r="AR241" s="46"/>
      <c r="AT241" s="12"/>
      <c r="AU241" s="46"/>
      <c r="AW241" s="12"/>
      <c r="AX241" s="46"/>
      <c r="AZ241" s="12"/>
      <c r="BA241" s="46">
        <v>-773</v>
      </c>
      <c r="BC241" s="5">
        <f t="shared" si="232"/>
        <v>0</v>
      </c>
      <c r="BD241" s="9">
        <f t="shared" si="233"/>
        <v>-773</v>
      </c>
      <c r="BE241" s="9"/>
      <c r="BF241" s="123" t="s">
        <v>293</v>
      </c>
      <c r="BG241" s="124" t="s">
        <v>293</v>
      </c>
    </row>
    <row r="242" spans="1:60" x14ac:dyDescent="0.2">
      <c r="A242" s="32">
        <v>2002</v>
      </c>
      <c r="B242" s="11" t="s">
        <v>125</v>
      </c>
      <c r="C242" s="12">
        <v>7</v>
      </c>
      <c r="D242" s="12">
        <v>2600</v>
      </c>
      <c r="E242" s="31"/>
      <c r="F242" s="31"/>
      <c r="G242" s="12"/>
      <c r="H242" s="31"/>
      <c r="I242" s="12"/>
      <c r="J242" s="31"/>
      <c r="K242" s="31"/>
      <c r="L242" s="31"/>
      <c r="M242" s="31"/>
      <c r="N242" s="22">
        <f>IF(M242+($D242/$C242)&gt;$D242,($D242-M242),$D242/$C242)</f>
        <v>371.42857142857144</v>
      </c>
      <c r="O242" s="22">
        <f>M242+N242</f>
        <v>371.42857142857144</v>
      </c>
      <c r="P242" s="22">
        <f>IF(O242+($D242/$C242)&gt;$D242,($D242-O242),$D242/$C242)</f>
        <v>371.42857142857144</v>
      </c>
      <c r="Q242" s="22">
        <f>O242+P242</f>
        <v>742.85714285714289</v>
      </c>
      <c r="R242" s="22">
        <f>IF(Q242+($D242/$C242)&gt;$D242,($D242-Q242),$D242/$C242)</f>
        <v>371.42857142857144</v>
      </c>
      <c r="S242" s="22">
        <f>Q242+R242</f>
        <v>1114.2857142857142</v>
      </c>
      <c r="T242" s="22">
        <f>IF(S242+($D242/$C242)&gt;$D242,($D242-S242),$D242/$C242)</f>
        <v>371.42857142857144</v>
      </c>
      <c r="U242" s="22">
        <f>S242+T242</f>
        <v>1485.7142857142858</v>
      </c>
      <c r="V242" s="22"/>
      <c r="W242" s="22">
        <f>IF(U242+($D242/$C242)&gt;$D242,($D242-U242),$D242/$C242)</f>
        <v>371.42857142857144</v>
      </c>
      <c r="X242" s="22">
        <f t="shared" si="304"/>
        <v>1857.1428571428573</v>
      </c>
      <c r="Y242" s="25"/>
      <c r="Z242" s="3">
        <f>IF(X242+($D242/$C242)&gt;$D242,($D242-X242),$D242/$C242)</f>
        <v>371.42857142857144</v>
      </c>
      <c r="AA242" s="3">
        <f t="shared" si="305"/>
        <v>2228.5714285714289</v>
      </c>
      <c r="AC242" s="4">
        <f>IF(AA242+($D242/$C242)&gt;$D242,($D242-AA242),$D242/$C242)</f>
        <v>371.42857142857144</v>
      </c>
      <c r="AD242" s="9">
        <f t="shared" si="306"/>
        <v>2600.0000000000005</v>
      </c>
      <c r="AF242" s="4">
        <f>IF(AD242+($D242/$C242)&gt;$D242,($D242-AD242),$D242/$C242)</f>
        <v>-4.5474735088646412E-13</v>
      </c>
      <c r="AG242" s="9">
        <f t="shared" si="307"/>
        <v>2600</v>
      </c>
      <c r="AH242" s="9"/>
      <c r="AJ242" s="4">
        <f>IF(AG242+($D242/$C242)&gt;$D242,($D242-AG242),$D242/$C242)</f>
        <v>0</v>
      </c>
      <c r="AK242" s="9">
        <f t="shared" si="266"/>
        <v>2600</v>
      </c>
      <c r="AL242" s="49">
        <f t="shared" si="308"/>
        <v>0</v>
      </c>
      <c r="AN242" s="4">
        <f>IF(AK242+($D242/$C242)&gt;$D242,($D242-AK242),$D242/$C242)</f>
        <v>0</v>
      </c>
      <c r="AO242" s="9">
        <f t="shared" si="262"/>
        <v>2600</v>
      </c>
      <c r="AQ242" s="4">
        <v>0</v>
      </c>
      <c r="AR242" s="9">
        <f t="shared" si="281"/>
        <v>2600</v>
      </c>
      <c r="AT242" s="4">
        <v>0</v>
      </c>
      <c r="AU242" s="9">
        <f t="shared" si="284"/>
        <v>2600</v>
      </c>
      <c r="AW242" s="4">
        <v>0</v>
      </c>
      <c r="AX242" s="9">
        <f t="shared" si="285"/>
        <v>2600</v>
      </c>
      <c r="AZ242" s="4">
        <v>0</v>
      </c>
      <c r="BA242" s="9">
        <f t="shared" si="267"/>
        <v>2600</v>
      </c>
      <c r="BC242" s="5">
        <f t="shared" si="232"/>
        <v>0</v>
      </c>
      <c r="BD242" s="9">
        <f t="shared" si="233"/>
        <v>2600</v>
      </c>
      <c r="BE242" s="9"/>
      <c r="BF242" s="123" t="s">
        <v>293</v>
      </c>
      <c r="BG242" s="124" t="s">
        <v>293</v>
      </c>
    </row>
    <row r="243" spans="1:60" x14ac:dyDescent="0.2">
      <c r="A243" s="32">
        <v>2002</v>
      </c>
      <c r="B243" s="11" t="s">
        <v>126</v>
      </c>
      <c r="C243" s="12">
        <v>10</v>
      </c>
      <c r="D243" s="12">
        <v>789.94</v>
      </c>
      <c r="E243" s="31"/>
      <c r="F243" s="31"/>
      <c r="G243" s="12"/>
      <c r="H243" s="31"/>
      <c r="I243" s="12"/>
      <c r="J243" s="31"/>
      <c r="K243" s="31"/>
      <c r="L243" s="31"/>
      <c r="M243" s="31"/>
      <c r="N243" s="22">
        <f>IF(M243+($D243/$C243)&gt;$D243,($D243-M243),$D243/$C243)</f>
        <v>78.994</v>
      </c>
      <c r="O243" s="22">
        <f>M243+N243</f>
        <v>78.994</v>
      </c>
      <c r="P243" s="22">
        <f>IF(O243+($D243/$C243)&gt;$D243,($D243-O243),$D243/$C243)</f>
        <v>78.994</v>
      </c>
      <c r="Q243" s="22">
        <f>O243+P243</f>
        <v>157.988</v>
      </c>
      <c r="R243" s="22">
        <f>IF(Q243+($D243/$C243)&gt;$D243,($D243-Q243),$D243/$C243)</f>
        <v>78.994</v>
      </c>
      <c r="S243" s="22">
        <f>Q243+R243</f>
        <v>236.982</v>
      </c>
      <c r="T243" s="22">
        <f>IF(S243+($D243/$C243)&gt;$D243,($D243-S243),$D243/$C243)</f>
        <v>78.994</v>
      </c>
      <c r="U243" s="22">
        <f>S243+T243</f>
        <v>315.976</v>
      </c>
      <c r="V243" s="22"/>
      <c r="W243" s="22">
        <f>IF(U243+($D243/$C243)&gt;$D243,($D243-U243),$D243/$C243)</f>
        <v>78.994</v>
      </c>
      <c r="X243" s="22">
        <f t="shared" si="304"/>
        <v>394.97</v>
      </c>
      <c r="Y243" s="25"/>
      <c r="Z243" s="3">
        <f>IF(X243+($D243/$C243)&gt;$D243,($D243-X243),$D243/$C243)</f>
        <v>78.994</v>
      </c>
      <c r="AA243" s="3">
        <f t="shared" si="305"/>
        <v>473.96400000000006</v>
      </c>
      <c r="AC243" s="4">
        <f>IF(AA243+($D243/$C243)&gt;$D243,($D243-AA243),$D243/$C243)</f>
        <v>78.994</v>
      </c>
      <c r="AD243" s="9">
        <f t="shared" si="306"/>
        <v>552.95800000000008</v>
      </c>
      <c r="AF243" s="4">
        <f>IF(AD243+($D243/$C243)&gt;$D243,($D243-AD243),$D243/$C243)</f>
        <v>78.994</v>
      </c>
      <c r="AG243" s="9">
        <f t="shared" si="307"/>
        <v>631.95200000000011</v>
      </c>
      <c r="AH243" s="9"/>
      <c r="AJ243" s="4">
        <f>IF(AG243+($D243/$C243)&gt;$D243,($D243-AG243),$D243/$C243)</f>
        <v>78.994</v>
      </c>
      <c r="AK243" s="9">
        <f t="shared" si="266"/>
        <v>710.94600000000014</v>
      </c>
      <c r="AL243" s="49">
        <f t="shared" si="308"/>
        <v>-78.993999999999915</v>
      </c>
      <c r="AN243" s="4">
        <f>IF(AK243+($D243/$C243)&gt;$D243,($D243-AK243),$D243/$C243)</f>
        <v>78.994</v>
      </c>
      <c r="AO243" s="9">
        <f t="shared" si="262"/>
        <v>789.94000000000017</v>
      </c>
      <c r="AQ243" s="4">
        <v>0</v>
      </c>
      <c r="AR243" s="9">
        <f t="shared" si="281"/>
        <v>789.94000000000017</v>
      </c>
      <c r="AT243" s="4">
        <v>0</v>
      </c>
      <c r="AU243" s="9">
        <f t="shared" si="284"/>
        <v>789.94000000000017</v>
      </c>
      <c r="AW243" s="4">
        <v>0</v>
      </c>
      <c r="AX243" s="9">
        <f t="shared" si="285"/>
        <v>789.94000000000017</v>
      </c>
      <c r="AZ243" s="4">
        <v>0</v>
      </c>
      <c r="BA243" s="9">
        <f t="shared" si="267"/>
        <v>789.94000000000017</v>
      </c>
      <c r="BC243" s="5">
        <f t="shared" si="232"/>
        <v>0</v>
      </c>
      <c r="BD243" s="9">
        <f t="shared" si="233"/>
        <v>789.94000000000017</v>
      </c>
      <c r="BE243" s="9"/>
      <c r="BF243" s="123" t="s">
        <v>293</v>
      </c>
      <c r="BG243" s="124" t="s">
        <v>293</v>
      </c>
    </row>
    <row r="244" spans="1:60" x14ac:dyDescent="0.2">
      <c r="A244" s="32">
        <v>2002</v>
      </c>
      <c r="B244" s="11" t="s">
        <v>127</v>
      </c>
      <c r="C244" s="12">
        <v>10</v>
      </c>
      <c r="D244" s="12">
        <v>9539</v>
      </c>
      <c r="E244" s="31"/>
      <c r="F244" s="31"/>
      <c r="G244" s="12"/>
      <c r="H244" s="31"/>
      <c r="I244" s="12"/>
      <c r="J244" s="31"/>
      <c r="K244" s="31"/>
      <c r="L244" s="31"/>
      <c r="M244" s="31"/>
      <c r="N244" s="22">
        <f>IF(M244+($D244/$C244)&gt;$D244,($D244-M244),$D244/$C244)</f>
        <v>953.9</v>
      </c>
      <c r="O244" s="22">
        <f>M244+N244</f>
        <v>953.9</v>
      </c>
      <c r="P244" s="22">
        <f>IF(O244+($D244/$C244)&gt;$D244,($D244-O244),$D244/$C244)</f>
        <v>953.9</v>
      </c>
      <c r="Q244" s="22">
        <f>O244+P244</f>
        <v>1907.8</v>
      </c>
      <c r="R244" s="22">
        <f>IF(Q244+($D244/$C244)&gt;$D244,($D244-Q244),$D244/$C244)</f>
        <v>953.9</v>
      </c>
      <c r="S244" s="22">
        <f>Q244+R244</f>
        <v>2861.7</v>
      </c>
      <c r="T244" s="22">
        <f>IF(S244+($D244/$C244)&gt;$D244,($D244-S244),$D244/$C244)</f>
        <v>953.9</v>
      </c>
      <c r="U244" s="22">
        <f>S244+T244</f>
        <v>3815.6</v>
      </c>
      <c r="V244" s="22"/>
      <c r="W244" s="22">
        <f>IF(U244+($D244/$C244)&gt;$D244,($D244-U244),$D244/$C244)</f>
        <v>953.9</v>
      </c>
      <c r="X244" s="22">
        <f t="shared" si="304"/>
        <v>4769.5</v>
      </c>
      <c r="Y244" s="25"/>
      <c r="Z244" s="3">
        <f>IF(X244+($D244/$C244)&gt;$D244,($D244-X244),$D244/$C244)</f>
        <v>953.9</v>
      </c>
      <c r="AA244" s="3">
        <f t="shared" si="305"/>
        <v>5723.4</v>
      </c>
      <c r="AC244" s="4">
        <f>IF(AA244+($D244/$C244)&gt;$D244,($D244-AA244),$D244/$C244)</f>
        <v>953.9</v>
      </c>
      <c r="AD244" s="9">
        <f t="shared" si="306"/>
        <v>6677.2999999999993</v>
      </c>
      <c r="AF244" s="4">
        <f>IF(AD244+($D244/$C244)&gt;$D244,($D244-AD244),$D244/$C244)</f>
        <v>953.9</v>
      </c>
      <c r="AG244" s="9">
        <f t="shared" si="307"/>
        <v>7631.1999999999989</v>
      </c>
      <c r="AH244" s="9"/>
      <c r="AJ244" s="4">
        <f>IF(AG244+($D244/$C244)&gt;$D244,($D244-AG244),$D244/$C244)</f>
        <v>953.9</v>
      </c>
      <c r="AK244" s="9">
        <f t="shared" si="266"/>
        <v>8585.0999999999985</v>
      </c>
      <c r="AL244" s="49">
        <f t="shared" si="308"/>
        <v>-953.90000000000146</v>
      </c>
      <c r="AN244" s="4">
        <f>IF(AK244+($D244/$C244)&gt;$D244,($D244-AK244),$D244/$C244)</f>
        <v>953.9</v>
      </c>
      <c r="AO244" s="9">
        <f t="shared" si="262"/>
        <v>9538.9999999999982</v>
      </c>
      <c r="AQ244" s="4">
        <v>0</v>
      </c>
      <c r="AR244" s="9">
        <f t="shared" si="281"/>
        <v>9538.9999999999982</v>
      </c>
      <c r="AT244" s="4">
        <v>0</v>
      </c>
      <c r="AU244" s="9">
        <f t="shared" si="284"/>
        <v>9538.9999999999982</v>
      </c>
      <c r="AW244" s="4">
        <v>0</v>
      </c>
      <c r="AX244" s="9">
        <f t="shared" si="285"/>
        <v>9538.9999999999982</v>
      </c>
      <c r="AZ244" s="4">
        <v>0</v>
      </c>
      <c r="BA244" s="9">
        <f t="shared" si="267"/>
        <v>9538.9999999999982</v>
      </c>
      <c r="BC244" s="5">
        <f t="shared" si="232"/>
        <v>0</v>
      </c>
      <c r="BD244" s="9">
        <f t="shared" si="233"/>
        <v>9538.9999999999982</v>
      </c>
      <c r="BE244" s="9"/>
      <c r="BF244" s="123" t="s">
        <v>293</v>
      </c>
      <c r="BG244" s="124" t="s">
        <v>293</v>
      </c>
    </row>
    <row r="245" spans="1:60" x14ac:dyDescent="0.2">
      <c r="A245" s="32">
        <v>2002</v>
      </c>
      <c r="B245" s="11" t="s">
        <v>128</v>
      </c>
      <c r="C245" s="12">
        <v>10</v>
      </c>
      <c r="D245" s="12">
        <v>-8000</v>
      </c>
      <c r="E245" s="31"/>
      <c r="F245" s="31"/>
      <c r="G245" s="12"/>
      <c r="H245" s="31"/>
      <c r="I245" s="12"/>
      <c r="J245" s="31"/>
      <c r="K245" s="31"/>
      <c r="L245" s="31"/>
      <c r="M245" s="31"/>
      <c r="N245" s="31"/>
      <c r="O245" s="31">
        <v>-3200</v>
      </c>
      <c r="P245" s="31"/>
      <c r="Q245" s="31">
        <v>-3200</v>
      </c>
      <c r="R245" s="31"/>
      <c r="S245" s="31">
        <v>-3200</v>
      </c>
      <c r="T245" s="31"/>
      <c r="U245" s="31">
        <v>-3200</v>
      </c>
      <c r="V245" s="31"/>
      <c r="W245" s="22"/>
      <c r="X245" s="22">
        <f t="shared" si="304"/>
        <v>-3200</v>
      </c>
      <c r="Y245" s="25"/>
      <c r="Z245" s="3"/>
      <c r="AA245" s="3">
        <f t="shared" si="305"/>
        <v>-3200</v>
      </c>
      <c r="AC245" s="4"/>
      <c r="AD245" s="9">
        <f t="shared" si="306"/>
        <v>-3200</v>
      </c>
      <c r="AF245" s="12">
        <v>0</v>
      </c>
      <c r="AG245" s="46">
        <f t="shared" si="307"/>
        <v>-3200</v>
      </c>
      <c r="AH245" s="46"/>
      <c r="AJ245" s="4">
        <v>0</v>
      </c>
      <c r="AK245" s="9">
        <f t="shared" si="266"/>
        <v>-3200</v>
      </c>
      <c r="AL245" s="49">
        <f t="shared" si="308"/>
        <v>4800</v>
      </c>
      <c r="AN245" s="4">
        <v>0</v>
      </c>
      <c r="AO245" s="9">
        <f t="shared" si="262"/>
        <v>-3200</v>
      </c>
      <c r="AQ245" s="4">
        <v>0</v>
      </c>
      <c r="AR245" s="9">
        <f t="shared" si="281"/>
        <v>-3200</v>
      </c>
      <c r="AT245" s="4">
        <v>0</v>
      </c>
      <c r="AU245" s="9">
        <f t="shared" si="284"/>
        <v>-3200</v>
      </c>
      <c r="AW245" s="4">
        <v>0</v>
      </c>
      <c r="AX245" s="9">
        <f t="shared" si="285"/>
        <v>-3200</v>
      </c>
      <c r="AZ245" s="4">
        <v>0</v>
      </c>
      <c r="BA245" s="9">
        <f t="shared" si="267"/>
        <v>-3200</v>
      </c>
      <c r="BC245" s="5">
        <f t="shared" si="232"/>
        <v>0</v>
      </c>
      <c r="BD245" s="9">
        <f t="shared" si="233"/>
        <v>-3200</v>
      </c>
      <c r="BE245" s="9"/>
      <c r="BF245" s="123" t="s">
        <v>293</v>
      </c>
      <c r="BG245" s="124" t="s">
        <v>293</v>
      </c>
    </row>
    <row r="246" spans="1:60" x14ac:dyDescent="0.2">
      <c r="A246" s="32">
        <v>2002</v>
      </c>
      <c r="B246" s="11" t="s">
        <v>129</v>
      </c>
      <c r="C246" s="12">
        <v>0</v>
      </c>
      <c r="D246" s="12">
        <v>22000</v>
      </c>
      <c r="E246" s="31"/>
      <c r="F246" s="31"/>
      <c r="G246" s="12"/>
      <c r="H246" s="31"/>
      <c r="I246" s="1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22"/>
      <c r="X246" s="11"/>
      <c r="Z246" s="3"/>
      <c r="AA246" s="1"/>
      <c r="AC246" s="4"/>
      <c r="AD246" s="9"/>
      <c r="AF246" s="4"/>
      <c r="AG246" s="9"/>
      <c r="AH246" s="9"/>
      <c r="AJ246" s="4"/>
      <c r="AK246" s="9">
        <f t="shared" si="266"/>
        <v>0</v>
      </c>
      <c r="AL246" s="49"/>
      <c r="AN246" s="4"/>
      <c r="AO246" s="9"/>
      <c r="AQ246" s="4"/>
      <c r="AR246" s="9">
        <f t="shared" si="281"/>
        <v>0</v>
      </c>
      <c r="AT246" s="4"/>
      <c r="AU246" s="9">
        <f t="shared" si="284"/>
        <v>0</v>
      </c>
      <c r="AW246" s="4"/>
      <c r="AX246" s="9">
        <f t="shared" si="285"/>
        <v>0</v>
      </c>
      <c r="AZ246" s="4"/>
      <c r="BA246" s="9">
        <f t="shared" si="267"/>
        <v>0</v>
      </c>
      <c r="BC246" s="5">
        <f t="shared" si="232"/>
        <v>0</v>
      </c>
      <c r="BD246" s="9">
        <f t="shared" si="233"/>
        <v>0</v>
      </c>
      <c r="BE246" s="9"/>
      <c r="BF246" s="123" t="s">
        <v>293</v>
      </c>
      <c r="BG246" s="124" t="s">
        <v>293</v>
      </c>
    </row>
    <row r="247" spans="1:60" x14ac:dyDescent="0.2">
      <c r="A247" s="32">
        <v>2002</v>
      </c>
      <c r="B247" s="11" t="s">
        <v>104</v>
      </c>
      <c r="C247" s="12">
        <v>33.5</v>
      </c>
      <c r="D247" s="12">
        <v>634.5</v>
      </c>
      <c r="E247" s="31"/>
      <c r="F247" s="31"/>
      <c r="G247" s="12"/>
      <c r="H247" s="31"/>
      <c r="I247" s="12"/>
      <c r="J247" s="31"/>
      <c r="K247" s="31"/>
      <c r="L247" s="31"/>
      <c r="M247" s="31"/>
      <c r="N247" s="22">
        <f>IF(M247+($D247/$C247)&gt;$D247,($D247-M247),$D247/$C247)</f>
        <v>18.940298507462686</v>
      </c>
      <c r="O247" s="22">
        <f t="shared" ref="O247:O258" si="309">M247+N247</f>
        <v>18.940298507462686</v>
      </c>
      <c r="P247" s="22">
        <f t="shared" ref="P247:P258" si="310">IF(O247+($D247/$C247)&gt;$D247,($D247-O247),$D247/$C247)</f>
        <v>18.940298507462686</v>
      </c>
      <c r="Q247" s="22">
        <f t="shared" ref="Q247:Q280" si="311">O247+P247</f>
        <v>37.880597014925371</v>
      </c>
      <c r="R247" s="22">
        <f t="shared" ref="R247:R258" si="312">IF(Q247+($D247/$C247)&gt;$D247,($D247-Q247),$D247/$C247)</f>
        <v>18.940298507462686</v>
      </c>
      <c r="S247" s="22">
        <f t="shared" ref="S247:S280" si="313">Q247+R247</f>
        <v>56.820895522388057</v>
      </c>
      <c r="T247" s="22">
        <f t="shared" ref="T247:T258" si="314">IF(S247+($D247/$C247)&gt;$D247,($D247-S247),$D247/$C247)</f>
        <v>18.940298507462686</v>
      </c>
      <c r="U247" s="22">
        <f t="shared" ref="U247:U280" si="315">S247+T247</f>
        <v>75.761194029850742</v>
      </c>
      <c r="V247" s="22"/>
      <c r="W247" s="22">
        <f t="shared" ref="W247:W258" si="316">IF(U247+($D247/$C247)&gt;$D247,($D247-U247),$D247/$C247)</f>
        <v>18.940298507462686</v>
      </c>
      <c r="X247" s="22">
        <f t="shared" ref="X247:X280" si="317">U247+W247</f>
        <v>94.701492537313428</v>
      </c>
      <c r="Y247" s="25"/>
      <c r="Z247" s="3">
        <f t="shared" ref="Z247:Z258" si="318">IF(X247+($D247/$C247)&gt;$D247,($D247-X247),$D247/$C247)</f>
        <v>18.940298507462686</v>
      </c>
      <c r="AA247" s="3">
        <f t="shared" ref="AA247:AA280" si="319">X247+Z247</f>
        <v>113.64179104477611</v>
      </c>
      <c r="AC247" s="4">
        <f t="shared" ref="AC247:AC258" si="320">IF(AA247+($D247/$C247)&gt;$D247,($D247-AA247),$D247/$C247)</f>
        <v>18.940298507462686</v>
      </c>
      <c r="AD247" s="9">
        <f t="shared" ref="AD247:AD280" si="321">AA247+AC247</f>
        <v>132.58208955223881</v>
      </c>
      <c r="AF247" s="4">
        <f t="shared" ref="AF247:AF258" si="322">IF(AD247+($D247/$C247)&gt;$D247,($D247-AD247),$D247/$C247)</f>
        <v>18.940298507462686</v>
      </c>
      <c r="AG247" s="9">
        <f t="shared" ref="AG247:AG280" si="323">AD247+AF247</f>
        <v>151.52238805970148</v>
      </c>
      <c r="AH247" s="9"/>
      <c r="AJ247" s="4">
        <f t="shared" ref="AJ247:AJ258" si="324">IF(AG247+($D247/$C247)&gt;$D247,($D247-AG247),$D247/$C247)</f>
        <v>18.940298507462686</v>
      </c>
      <c r="AK247" s="9">
        <f t="shared" si="266"/>
        <v>170.46268656716416</v>
      </c>
      <c r="AL247" s="49">
        <f t="shared" ref="AL247:AL280" si="325">+AK247-D247</f>
        <v>-464.03731343283584</v>
      </c>
      <c r="AN247" s="4">
        <f t="shared" ref="AN247:AN258" si="326">IF(AK247+($D247/$C247)&gt;$D247,($D247-AK247),$D247/$C247)</f>
        <v>18.940298507462686</v>
      </c>
      <c r="AO247" s="9">
        <f t="shared" si="262"/>
        <v>189.40298507462683</v>
      </c>
      <c r="AQ247" s="4">
        <f>IF(AN247+($D247/$C247)&gt;$D247,($D247-AN247),$D247/$C247)</f>
        <v>18.940298507462686</v>
      </c>
      <c r="AR247" s="9">
        <f t="shared" si="281"/>
        <v>208.3432835820895</v>
      </c>
      <c r="AT247" s="4">
        <f>IF(AQ247+($D247/$C247)&gt;$D247,($D247-AQ247),$D247/$C247)</f>
        <v>18.940298507462686</v>
      </c>
      <c r="AU247" s="9">
        <f t="shared" si="284"/>
        <v>227.28358208955217</v>
      </c>
      <c r="AW247" s="4">
        <f>IF(AT247+($D247/$C247)&gt;$D247,($D247-AT247),$D247/$C247)</f>
        <v>18.940298507462686</v>
      </c>
      <c r="AX247" s="9">
        <f t="shared" si="285"/>
        <v>246.22388059701484</v>
      </c>
      <c r="AZ247" s="4">
        <f>IF(AW247+($D247/$C247)&gt;$D247,($D247-AW247),$D247/$C247)</f>
        <v>18.940298507462686</v>
      </c>
      <c r="BA247" s="9">
        <f t="shared" si="267"/>
        <v>265.16417910447751</v>
      </c>
      <c r="BC247" s="5">
        <f t="shared" si="232"/>
        <v>18.940298507462686</v>
      </c>
      <c r="BD247" s="9">
        <f t="shared" si="233"/>
        <v>284.10447761194018</v>
      </c>
      <c r="BE247" s="9"/>
      <c r="BF247" s="123">
        <v>62.5</v>
      </c>
      <c r="BG247" s="124">
        <f>D247/BF247</f>
        <v>10.151999999999999</v>
      </c>
    </row>
    <row r="248" spans="1:60" x14ac:dyDescent="0.2">
      <c r="A248" s="32">
        <v>2002</v>
      </c>
      <c r="B248" s="11" t="s">
        <v>132</v>
      </c>
      <c r="C248" s="12">
        <v>33.5</v>
      </c>
      <c r="D248" s="12">
        <v>3226.46</v>
      </c>
      <c r="E248" s="31"/>
      <c r="F248" s="31"/>
      <c r="G248" s="12"/>
      <c r="H248" s="31"/>
      <c r="I248" s="12"/>
      <c r="J248" s="31"/>
      <c r="K248" s="31"/>
      <c r="L248" s="31"/>
      <c r="M248" s="31"/>
      <c r="N248" s="22">
        <f>IF(M248+($D248/$C248)&gt;$D248,($D248-M248),$D248/$C248)</f>
        <v>96.312238805970154</v>
      </c>
      <c r="O248" s="22">
        <f t="shared" si="309"/>
        <v>96.312238805970154</v>
      </c>
      <c r="P248" s="22">
        <f t="shared" si="310"/>
        <v>96.312238805970154</v>
      </c>
      <c r="Q248" s="22">
        <f t="shared" si="311"/>
        <v>192.62447761194031</v>
      </c>
      <c r="R248" s="22">
        <f t="shared" si="312"/>
        <v>96.312238805970154</v>
      </c>
      <c r="S248" s="22">
        <f t="shared" si="313"/>
        <v>288.93671641791047</v>
      </c>
      <c r="T248" s="22">
        <f t="shared" si="314"/>
        <v>96.312238805970154</v>
      </c>
      <c r="U248" s="22">
        <f t="shared" si="315"/>
        <v>385.24895522388061</v>
      </c>
      <c r="V248" s="22"/>
      <c r="W248" s="22">
        <f t="shared" si="316"/>
        <v>96.312238805970154</v>
      </c>
      <c r="X248" s="22">
        <f t="shared" si="317"/>
        <v>481.56119402985075</v>
      </c>
      <c r="Y248" s="25"/>
      <c r="Z248" s="3">
        <f t="shared" si="318"/>
        <v>96.312238805970154</v>
      </c>
      <c r="AA248" s="3">
        <f t="shared" si="319"/>
        <v>577.87343283582095</v>
      </c>
      <c r="AC248" s="4">
        <f t="shared" si="320"/>
        <v>96.312238805970154</v>
      </c>
      <c r="AD248" s="9">
        <f t="shared" si="321"/>
        <v>674.18567164179115</v>
      </c>
      <c r="AF248" s="4">
        <f t="shared" si="322"/>
        <v>96.312238805970154</v>
      </c>
      <c r="AG248" s="9">
        <f t="shared" si="323"/>
        <v>770.49791044776134</v>
      </c>
      <c r="AH248" s="9"/>
      <c r="AJ248" s="4">
        <f t="shared" si="324"/>
        <v>96.312238805970154</v>
      </c>
      <c r="AK248" s="9">
        <f t="shared" si="266"/>
        <v>866.81014925373154</v>
      </c>
      <c r="AL248" s="49">
        <f t="shared" si="325"/>
        <v>-2359.6498507462684</v>
      </c>
      <c r="AN248" s="4">
        <f t="shared" si="326"/>
        <v>96.312238805970154</v>
      </c>
      <c r="AO248" s="9">
        <f t="shared" si="262"/>
        <v>963.12238805970173</v>
      </c>
      <c r="AQ248" s="4">
        <f>IF(AN248+($D248/$C248)&gt;$D248,($D248-AN248),$D248/$C248)</f>
        <v>96.312238805970154</v>
      </c>
      <c r="AR248" s="9">
        <f t="shared" si="281"/>
        <v>1059.4346268656718</v>
      </c>
      <c r="AT248" s="4">
        <f>IF(AQ248+($D248/$C248)&gt;$D248,($D248-AQ248),$D248/$C248)</f>
        <v>96.312238805970154</v>
      </c>
      <c r="AU248" s="9">
        <f t="shared" si="284"/>
        <v>1155.7468656716419</v>
      </c>
      <c r="AW248" s="4">
        <f>IF(AT248+($D248/$C248)&gt;$D248,($D248-AT248),$D248/$C248)</f>
        <v>96.312238805970154</v>
      </c>
      <c r="AX248" s="9">
        <f t="shared" si="285"/>
        <v>1252.059104477612</v>
      </c>
      <c r="AZ248" s="4">
        <f>IF(AW248+($D248/$C248)&gt;$D248,($D248-AW248),$D248/$C248)</f>
        <v>96.312238805970154</v>
      </c>
      <c r="BA248" s="9">
        <f t="shared" si="267"/>
        <v>1348.3713432835821</v>
      </c>
      <c r="BC248" s="5">
        <f t="shared" si="232"/>
        <v>96.312238805970154</v>
      </c>
      <c r="BD248" s="9">
        <f t="shared" si="233"/>
        <v>1444.6835820895521</v>
      </c>
      <c r="BE248" s="9"/>
      <c r="BF248" s="123">
        <v>50</v>
      </c>
      <c r="BG248" s="124">
        <f>D248/BF248</f>
        <v>64.529200000000003</v>
      </c>
    </row>
    <row r="249" spans="1:60" x14ac:dyDescent="0.2">
      <c r="A249" s="32">
        <v>2002</v>
      </c>
      <c r="B249" s="108" t="s">
        <v>130</v>
      </c>
      <c r="C249" s="12">
        <v>20</v>
      </c>
      <c r="D249" s="12">
        <v>60528.74</v>
      </c>
      <c r="E249" s="31"/>
      <c r="F249" s="31"/>
      <c r="G249" s="12"/>
      <c r="H249" s="31"/>
      <c r="I249" s="12"/>
      <c r="J249" s="31"/>
      <c r="K249" s="31"/>
      <c r="L249" s="31"/>
      <c r="M249" s="31"/>
      <c r="N249" s="22">
        <f>IF(M249+($D249/$C249)&gt;$D249,($D249-M249),$D249/$C249)</f>
        <v>3026.4369999999999</v>
      </c>
      <c r="O249" s="22">
        <f t="shared" si="309"/>
        <v>3026.4369999999999</v>
      </c>
      <c r="P249" s="22">
        <f t="shared" si="310"/>
        <v>3026.4369999999999</v>
      </c>
      <c r="Q249" s="22">
        <f t="shared" si="311"/>
        <v>6052.8739999999998</v>
      </c>
      <c r="R249" s="22">
        <f t="shared" si="312"/>
        <v>3026.4369999999999</v>
      </c>
      <c r="S249" s="22">
        <f t="shared" si="313"/>
        <v>9079.3109999999997</v>
      </c>
      <c r="T249" s="22">
        <f t="shared" si="314"/>
        <v>3026.4369999999999</v>
      </c>
      <c r="U249" s="22">
        <f t="shared" si="315"/>
        <v>12105.748</v>
      </c>
      <c r="V249" s="22"/>
      <c r="W249" s="22">
        <f t="shared" si="316"/>
        <v>3026.4369999999999</v>
      </c>
      <c r="X249" s="22">
        <f t="shared" si="317"/>
        <v>15132.184999999999</v>
      </c>
      <c r="Y249" s="25"/>
      <c r="Z249" s="3">
        <f t="shared" si="318"/>
        <v>3026.4369999999999</v>
      </c>
      <c r="AA249" s="3">
        <f t="shared" si="319"/>
        <v>18158.621999999999</v>
      </c>
      <c r="AC249" s="4">
        <f t="shared" si="320"/>
        <v>3026.4369999999999</v>
      </c>
      <c r="AD249" s="9">
        <f t="shared" si="321"/>
        <v>21185.059000000001</v>
      </c>
      <c r="AF249" s="4">
        <f t="shared" si="322"/>
        <v>3026.4369999999999</v>
      </c>
      <c r="AG249" s="9">
        <f t="shared" si="323"/>
        <v>24211.495999999999</v>
      </c>
      <c r="AH249" s="9"/>
      <c r="AJ249" s="4">
        <f t="shared" si="324"/>
        <v>3026.4369999999999</v>
      </c>
      <c r="AK249" s="9">
        <f t="shared" si="266"/>
        <v>27237.932999999997</v>
      </c>
      <c r="AL249" s="49">
        <f t="shared" si="325"/>
        <v>-33290.807000000001</v>
      </c>
      <c r="AN249" s="4">
        <f t="shared" si="326"/>
        <v>3026.4369999999999</v>
      </c>
      <c r="AO249" s="9">
        <f t="shared" si="262"/>
        <v>30264.369999999995</v>
      </c>
      <c r="AQ249" s="4">
        <f>IF(AN249+($D249/$C249)&gt;$D249,($D249-AN249),$D249/$C249)</f>
        <v>3026.4369999999999</v>
      </c>
      <c r="AR249" s="9">
        <f t="shared" si="281"/>
        <v>33290.806999999993</v>
      </c>
      <c r="AT249" s="4">
        <f>IF(AQ249+($D249/$C249)&gt;$D249,($D249-AQ249),$D249/$C249)</f>
        <v>3026.4369999999999</v>
      </c>
      <c r="AU249" s="9">
        <f t="shared" si="284"/>
        <v>36317.243999999992</v>
      </c>
      <c r="AW249" s="4">
        <f>IF(AT249+($D249/$C249)&gt;$D249,($D249-AT249),$D249/$C249)</f>
        <v>3026.4369999999999</v>
      </c>
      <c r="AX249" s="9">
        <f t="shared" si="285"/>
        <v>39343.68099999999</v>
      </c>
      <c r="AZ249" s="4">
        <f>IF(AW249+($D249/$C249)&gt;$D249,($D249-AW249),$D249/$C249)</f>
        <v>3026.4369999999999</v>
      </c>
      <c r="BA249" s="9">
        <f t="shared" si="267"/>
        <v>42370.117999999988</v>
      </c>
      <c r="BC249" s="5">
        <f t="shared" si="232"/>
        <v>3026.4369999999999</v>
      </c>
      <c r="BD249" s="9">
        <f t="shared" si="233"/>
        <v>45396.554999999986</v>
      </c>
      <c r="BE249" s="9"/>
      <c r="BF249" s="123">
        <v>20</v>
      </c>
      <c r="BG249" s="124">
        <f>D249/BF249</f>
        <v>3026.4369999999999</v>
      </c>
      <c r="BH249" s="107" t="s">
        <v>303</v>
      </c>
    </row>
    <row r="250" spans="1:60" x14ac:dyDescent="0.2">
      <c r="A250" s="32">
        <v>2002</v>
      </c>
      <c r="B250" s="11" t="s">
        <v>134</v>
      </c>
      <c r="C250" s="12">
        <v>7</v>
      </c>
      <c r="D250" s="12">
        <v>1872</v>
      </c>
      <c r="E250" s="31"/>
      <c r="F250" s="31"/>
      <c r="G250" s="12"/>
      <c r="H250" s="31"/>
      <c r="I250" s="12"/>
      <c r="J250" s="31"/>
      <c r="K250" s="31"/>
      <c r="L250" s="31"/>
      <c r="M250" s="31"/>
      <c r="N250" s="22">
        <f>IF(M250+($D250/$C250)&gt;$D250,($D250-M250),$D250/$C250)</f>
        <v>267.42857142857144</v>
      </c>
      <c r="O250" s="22">
        <f t="shared" si="309"/>
        <v>267.42857142857144</v>
      </c>
      <c r="P250" s="22">
        <f t="shared" si="310"/>
        <v>267.42857142857144</v>
      </c>
      <c r="Q250" s="22">
        <f t="shared" si="311"/>
        <v>534.85714285714289</v>
      </c>
      <c r="R250" s="22">
        <f t="shared" si="312"/>
        <v>267.42857142857144</v>
      </c>
      <c r="S250" s="22">
        <f t="shared" si="313"/>
        <v>802.28571428571433</v>
      </c>
      <c r="T250" s="22">
        <f t="shared" si="314"/>
        <v>267.42857142857144</v>
      </c>
      <c r="U250" s="22">
        <f t="shared" si="315"/>
        <v>1069.7142857142858</v>
      </c>
      <c r="V250" s="22"/>
      <c r="W250" s="22">
        <f t="shared" si="316"/>
        <v>267.42857142857144</v>
      </c>
      <c r="X250" s="22">
        <f t="shared" si="317"/>
        <v>1337.1428571428573</v>
      </c>
      <c r="Y250" s="25"/>
      <c r="Z250" s="3">
        <f t="shared" si="318"/>
        <v>267.42857142857144</v>
      </c>
      <c r="AA250" s="3">
        <f t="shared" si="319"/>
        <v>1604.5714285714289</v>
      </c>
      <c r="AC250" s="4">
        <f t="shared" si="320"/>
        <v>267.42857142857144</v>
      </c>
      <c r="AD250" s="9">
        <f t="shared" si="321"/>
        <v>1872.0000000000005</v>
      </c>
      <c r="AF250" s="4">
        <f t="shared" si="322"/>
        <v>-4.5474735088646412E-13</v>
      </c>
      <c r="AG250" s="9">
        <f t="shared" si="323"/>
        <v>1872</v>
      </c>
      <c r="AH250" s="9"/>
      <c r="AJ250" s="4">
        <f t="shared" si="324"/>
        <v>0</v>
      </c>
      <c r="AK250" s="9">
        <f t="shared" si="266"/>
        <v>1872</v>
      </c>
      <c r="AL250" s="49">
        <f t="shared" si="325"/>
        <v>0</v>
      </c>
      <c r="AN250" s="4">
        <f t="shared" si="326"/>
        <v>0</v>
      </c>
      <c r="AO250" s="9">
        <f t="shared" si="262"/>
        <v>1872</v>
      </c>
      <c r="AQ250" s="4">
        <v>0</v>
      </c>
      <c r="AR250" s="9">
        <f t="shared" si="281"/>
        <v>1872</v>
      </c>
      <c r="AT250" s="4">
        <v>0</v>
      </c>
      <c r="AU250" s="9">
        <f t="shared" si="284"/>
        <v>1872</v>
      </c>
      <c r="AW250" s="4">
        <v>0</v>
      </c>
      <c r="AX250" s="9">
        <f t="shared" si="285"/>
        <v>1872</v>
      </c>
      <c r="AZ250" s="4">
        <v>0</v>
      </c>
      <c r="BA250" s="9">
        <f t="shared" si="267"/>
        <v>1872</v>
      </c>
      <c r="BC250" s="5">
        <f t="shared" si="232"/>
        <v>0</v>
      </c>
      <c r="BD250" s="9">
        <f t="shared" si="233"/>
        <v>1872</v>
      </c>
      <c r="BE250" s="9"/>
      <c r="BF250" s="123" t="s">
        <v>293</v>
      </c>
      <c r="BG250" s="124" t="s">
        <v>293</v>
      </c>
    </row>
    <row r="251" spans="1:60" x14ac:dyDescent="0.2">
      <c r="A251" s="32">
        <v>2003</v>
      </c>
      <c r="B251" s="11" t="s">
        <v>135</v>
      </c>
      <c r="C251" s="12">
        <v>7</v>
      </c>
      <c r="D251" s="12">
        <v>4260</v>
      </c>
      <c r="E251" s="31"/>
      <c r="F251" s="31"/>
      <c r="G251" s="12"/>
      <c r="H251" s="31"/>
      <c r="I251" s="12"/>
      <c r="J251" s="31"/>
      <c r="K251" s="31"/>
      <c r="L251" s="31"/>
      <c r="M251" s="31"/>
      <c r="N251" s="22">
        <v>0</v>
      </c>
      <c r="O251" s="22">
        <f t="shared" si="309"/>
        <v>0</v>
      </c>
      <c r="P251" s="22">
        <f t="shared" si="310"/>
        <v>608.57142857142856</v>
      </c>
      <c r="Q251" s="22">
        <f t="shared" si="311"/>
        <v>608.57142857142856</v>
      </c>
      <c r="R251" s="22">
        <f t="shared" si="312"/>
        <v>608.57142857142856</v>
      </c>
      <c r="S251" s="22">
        <f t="shared" si="313"/>
        <v>1217.1428571428571</v>
      </c>
      <c r="T251" s="22">
        <f t="shared" si="314"/>
        <v>608.57142857142856</v>
      </c>
      <c r="U251" s="22">
        <f t="shared" si="315"/>
        <v>1825.7142857142858</v>
      </c>
      <c r="V251" s="22"/>
      <c r="W251" s="22">
        <f t="shared" si="316"/>
        <v>608.57142857142856</v>
      </c>
      <c r="X251" s="22">
        <f t="shared" si="317"/>
        <v>2434.2857142857142</v>
      </c>
      <c r="Y251" s="25"/>
      <c r="Z251" s="3">
        <f t="shared" si="318"/>
        <v>608.57142857142856</v>
      </c>
      <c r="AA251" s="3">
        <f t="shared" si="319"/>
        <v>3042.8571428571427</v>
      </c>
      <c r="AC251" s="4">
        <f t="shared" si="320"/>
        <v>608.57142857142856</v>
      </c>
      <c r="AD251" s="9">
        <f t="shared" si="321"/>
        <v>3651.4285714285711</v>
      </c>
      <c r="AF251" s="4">
        <f t="shared" si="322"/>
        <v>608.57142857142856</v>
      </c>
      <c r="AG251" s="9">
        <f t="shared" si="323"/>
        <v>4260</v>
      </c>
      <c r="AH251" s="9"/>
      <c r="AJ251" s="4">
        <f t="shared" si="324"/>
        <v>0</v>
      </c>
      <c r="AK251" s="9">
        <f t="shared" si="266"/>
        <v>4260</v>
      </c>
      <c r="AL251" s="49">
        <f t="shared" si="325"/>
        <v>0</v>
      </c>
      <c r="AN251" s="4">
        <f t="shared" si="326"/>
        <v>0</v>
      </c>
      <c r="AO251" s="9">
        <f t="shared" si="262"/>
        <v>4260</v>
      </c>
      <c r="AQ251" s="4">
        <v>0</v>
      </c>
      <c r="AR251" s="9">
        <f t="shared" si="281"/>
        <v>4260</v>
      </c>
      <c r="AT251" s="4">
        <v>0</v>
      </c>
      <c r="AU251" s="9">
        <f t="shared" si="284"/>
        <v>4260</v>
      </c>
      <c r="AW251" s="4">
        <v>0</v>
      </c>
      <c r="AX251" s="9">
        <f t="shared" si="285"/>
        <v>4260</v>
      </c>
      <c r="AZ251" s="4">
        <v>0</v>
      </c>
      <c r="BA251" s="9">
        <f t="shared" si="267"/>
        <v>4260</v>
      </c>
      <c r="BC251" s="5">
        <f t="shared" si="232"/>
        <v>0</v>
      </c>
      <c r="BD251" s="9">
        <f t="shared" si="233"/>
        <v>4260</v>
      </c>
      <c r="BE251" s="9"/>
      <c r="BF251" s="123" t="s">
        <v>293</v>
      </c>
      <c r="BG251" s="124" t="s">
        <v>293</v>
      </c>
    </row>
    <row r="252" spans="1:60" x14ac:dyDescent="0.2">
      <c r="A252" s="32">
        <v>2003</v>
      </c>
      <c r="B252" s="11" t="s">
        <v>136</v>
      </c>
      <c r="C252" s="12">
        <v>7</v>
      </c>
      <c r="D252" s="12">
        <v>910.26</v>
      </c>
      <c r="E252" s="31"/>
      <c r="F252" s="31"/>
      <c r="G252" s="12"/>
      <c r="H252" s="31"/>
      <c r="I252" s="12"/>
      <c r="J252" s="31"/>
      <c r="K252" s="31"/>
      <c r="L252" s="31"/>
      <c r="M252" s="31"/>
      <c r="N252" s="22">
        <v>0</v>
      </c>
      <c r="O252" s="22">
        <f t="shared" si="309"/>
        <v>0</v>
      </c>
      <c r="P252" s="22">
        <f t="shared" si="310"/>
        <v>130.03714285714287</v>
      </c>
      <c r="Q252" s="22">
        <f t="shared" si="311"/>
        <v>130.03714285714287</v>
      </c>
      <c r="R252" s="22">
        <f t="shared" si="312"/>
        <v>130.03714285714287</v>
      </c>
      <c r="S252" s="22">
        <f t="shared" si="313"/>
        <v>260.07428571428574</v>
      </c>
      <c r="T252" s="22">
        <f t="shared" si="314"/>
        <v>130.03714285714287</v>
      </c>
      <c r="U252" s="22">
        <f t="shared" si="315"/>
        <v>390.11142857142863</v>
      </c>
      <c r="V252" s="22"/>
      <c r="W252" s="22">
        <f t="shared" si="316"/>
        <v>130.03714285714287</v>
      </c>
      <c r="X252" s="22">
        <f t="shared" si="317"/>
        <v>520.14857142857147</v>
      </c>
      <c r="Y252" s="25"/>
      <c r="Z252" s="3">
        <f t="shared" si="318"/>
        <v>130.03714285714287</v>
      </c>
      <c r="AA252" s="3">
        <f t="shared" si="319"/>
        <v>650.18571428571431</v>
      </c>
      <c r="AC252" s="4">
        <f t="shared" si="320"/>
        <v>130.03714285714287</v>
      </c>
      <c r="AD252" s="9">
        <f t="shared" si="321"/>
        <v>780.22285714285715</v>
      </c>
      <c r="AF252" s="4">
        <f t="shared" si="322"/>
        <v>130.03714285714287</v>
      </c>
      <c r="AG252" s="9">
        <f t="shared" si="323"/>
        <v>910.26</v>
      </c>
      <c r="AH252" s="9"/>
      <c r="AJ252" s="4">
        <f t="shared" si="324"/>
        <v>0</v>
      </c>
      <c r="AK252" s="9">
        <f t="shared" si="266"/>
        <v>910.26</v>
      </c>
      <c r="AL252" s="49">
        <f t="shared" si="325"/>
        <v>0</v>
      </c>
      <c r="AN252" s="4">
        <f t="shared" si="326"/>
        <v>0</v>
      </c>
      <c r="AO252" s="9">
        <f t="shared" si="262"/>
        <v>910.26</v>
      </c>
      <c r="AQ252" s="4">
        <v>0</v>
      </c>
      <c r="AR252" s="9">
        <f t="shared" si="281"/>
        <v>910.26</v>
      </c>
      <c r="AT252" s="4">
        <v>0</v>
      </c>
      <c r="AU252" s="9">
        <f t="shared" si="284"/>
        <v>910.26</v>
      </c>
      <c r="AW252" s="4">
        <v>0</v>
      </c>
      <c r="AX252" s="9">
        <f t="shared" si="285"/>
        <v>910.26</v>
      </c>
      <c r="AZ252" s="4">
        <v>0</v>
      </c>
      <c r="BA252" s="9">
        <f t="shared" si="267"/>
        <v>910.26</v>
      </c>
      <c r="BC252" s="5">
        <f t="shared" ref="BC252:BC315" si="327">AZ252</f>
        <v>0</v>
      </c>
      <c r="BD252" s="9">
        <f t="shared" ref="BD252:BD315" si="328">BA252+BC252</f>
        <v>910.26</v>
      </c>
      <c r="BE252" s="9"/>
      <c r="BF252" s="123" t="s">
        <v>293</v>
      </c>
      <c r="BG252" s="124" t="s">
        <v>293</v>
      </c>
    </row>
    <row r="253" spans="1:60" x14ac:dyDescent="0.2">
      <c r="A253" s="32">
        <v>2003</v>
      </c>
      <c r="B253" s="11" t="s">
        <v>145</v>
      </c>
      <c r="C253" s="12">
        <v>7</v>
      </c>
      <c r="D253" s="12">
        <v>1500</v>
      </c>
      <c r="E253" s="31"/>
      <c r="F253" s="31"/>
      <c r="G253" s="12"/>
      <c r="H253" s="31"/>
      <c r="I253" s="12"/>
      <c r="J253" s="31"/>
      <c r="K253" s="31"/>
      <c r="L253" s="31"/>
      <c r="M253" s="31"/>
      <c r="N253" s="22">
        <v>0</v>
      </c>
      <c r="O253" s="22">
        <f t="shared" si="309"/>
        <v>0</v>
      </c>
      <c r="P253" s="22">
        <f t="shared" si="310"/>
        <v>214.28571428571428</v>
      </c>
      <c r="Q253" s="22">
        <f t="shared" si="311"/>
        <v>214.28571428571428</v>
      </c>
      <c r="R253" s="22">
        <f t="shared" si="312"/>
        <v>214.28571428571428</v>
      </c>
      <c r="S253" s="22">
        <f t="shared" si="313"/>
        <v>428.57142857142856</v>
      </c>
      <c r="T253" s="22">
        <f t="shared" si="314"/>
        <v>214.28571428571428</v>
      </c>
      <c r="U253" s="22">
        <f t="shared" si="315"/>
        <v>642.85714285714289</v>
      </c>
      <c r="V253" s="22"/>
      <c r="W253" s="22">
        <f t="shared" si="316"/>
        <v>214.28571428571428</v>
      </c>
      <c r="X253" s="22">
        <f t="shared" si="317"/>
        <v>857.14285714285711</v>
      </c>
      <c r="Y253" s="25"/>
      <c r="Z253" s="3">
        <f t="shared" si="318"/>
        <v>214.28571428571428</v>
      </c>
      <c r="AA253" s="3">
        <f t="shared" si="319"/>
        <v>1071.4285714285713</v>
      </c>
      <c r="AC253" s="4">
        <f t="shared" si="320"/>
        <v>214.28571428571428</v>
      </c>
      <c r="AD253" s="9">
        <f t="shared" si="321"/>
        <v>1285.7142857142856</v>
      </c>
      <c r="AF253" s="4">
        <f t="shared" si="322"/>
        <v>214.28571428571428</v>
      </c>
      <c r="AG253" s="9">
        <f t="shared" si="323"/>
        <v>1499.9999999999998</v>
      </c>
      <c r="AH253" s="9"/>
      <c r="AJ253" s="4">
        <f t="shared" si="324"/>
        <v>2.2737367544323206E-13</v>
      </c>
      <c r="AK253" s="9">
        <f t="shared" si="266"/>
        <v>1500</v>
      </c>
      <c r="AL253" s="49">
        <f t="shared" si="325"/>
        <v>0</v>
      </c>
      <c r="AN253" s="4">
        <f t="shared" si="326"/>
        <v>0</v>
      </c>
      <c r="AO253" s="9">
        <f t="shared" si="262"/>
        <v>1500</v>
      </c>
      <c r="AQ253" s="4">
        <v>0</v>
      </c>
      <c r="AR253" s="9">
        <f t="shared" si="281"/>
        <v>1500</v>
      </c>
      <c r="AT253" s="4">
        <v>0</v>
      </c>
      <c r="AU253" s="9">
        <f t="shared" si="284"/>
        <v>1500</v>
      </c>
      <c r="AW253" s="4">
        <v>0</v>
      </c>
      <c r="AX253" s="9">
        <f t="shared" si="285"/>
        <v>1500</v>
      </c>
      <c r="AZ253" s="4">
        <v>0</v>
      </c>
      <c r="BA253" s="9">
        <f t="shared" si="267"/>
        <v>1500</v>
      </c>
      <c r="BC253" s="5">
        <f t="shared" si="327"/>
        <v>0</v>
      </c>
      <c r="BD253" s="9">
        <f t="shared" si="328"/>
        <v>1500</v>
      </c>
      <c r="BE253" s="9"/>
      <c r="BF253" s="123" t="s">
        <v>293</v>
      </c>
      <c r="BG253" s="124" t="s">
        <v>293</v>
      </c>
    </row>
    <row r="254" spans="1:60" x14ac:dyDescent="0.2">
      <c r="A254" s="32">
        <v>2003</v>
      </c>
      <c r="B254" s="11" t="s">
        <v>137</v>
      </c>
      <c r="C254" s="12">
        <v>5</v>
      </c>
      <c r="D254" s="12">
        <v>1710.28</v>
      </c>
      <c r="E254" s="31"/>
      <c r="F254" s="31"/>
      <c r="G254" s="12"/>
      <c r="H254" s="31"/>
      <c r="I254" s="12"/>
      <c r="J254" s="31"/>
      <c r="K254" s="31"/>
      <c r="L254" s="31"/>
      <c r="M254" s="31"/>
      <c r="N254" s="22">
        <v>0</v>
      </c>
      <c r="O254" s="22">
        <f t="shared" si="309"/>
        <v>0</v>
      </c>
      <c r="P254" s="22">
        <f t="shared" si="310"/>
        <v>342.05599999999998</v>
      </c>
      <c r="Q254" s="22">
        <f t="shared" si="311"/>
        <v>342.05599999999998</v>
      </c>
      <c r="R254" s="22">
        <f t="shared" si="312"/>
        <v>342.05599999999998</v>
      </c>
      <c r="S254" s="22">
        <f t="shared" si="313"/>
        <v>684.11199999999997</v>
      </c>
      <c r="T254" s="22">
        <f t="shared" si="314"/>
        <v>342.05599999999998</v>
      </c>
      <c r="U254" s="22">
        <f t="shared" si="315"/>
        <v>1026.1679999999999</v>
      </c>
      <c r="V254" s="22"/>
      <c r="W254" s="22">
        <f t="shared" si="316"/>
        <v>342.05599999999998</v>
      </c>
      <c r="X254" s="22">
        <f t="shared" si="317"/>
        <v>1368.2239999999999</v>
      </c>
      <c r="Y254" s="25"/>
      <c r="Z254" s="3">
        <f t="shared" si="318"/>
        <v>342.05599999999998</v>
      </c>
      <c r="AA254" s="3">
        <f t="shared" si="319"/>
        <v>1710.28</v>
      </c>
      <c r="AC254" s="4">
        <f t="shared" si="320"/>
        <v>0</v>
      </c>
      <c r="AD254" s="9">
        <f t="shared" si="321"/>
        <v>1710.28</v>
      </c>
      <c r="AF254" s="4">
        <f t="shared" si="322"/>
        <v>0</v>
      </c>
      <c r="AG254" s="9">
        <f t="shared" si="323"/>
        <v>1710.28</v>
      </c>
      <c r="AH254" s="9"/>
      <c r="AJ254" s="4">
        <f t="shared" si="324"/>
        <v>0</v>
      </c>
      <c r="AK254" s="9">
        <f t="shared" si="266"/>
        <v>1710.28</v>
      </c>
      <c r="AL254" s="49">
        <f t="shared" si="325"/>
        <v>0</v>
      </c>
      <c r="AN254" s="4">
        <f t="shared" si="326"/>
        <v>0</v>
      </c>
      <c r="AO254" s="9">
        <f t="shared" si="262"/>
        <v>1710.28</v>
      </c>
      <c r="AQ254" s="4">
        <v>0</v>
      </c>
      <c r="AR254" s="9">
        <f t="shared" si="281"/>
        <v>1710.28</v>
      </c>
      <c r="AT254" s="4">
        <v>0</v>
      </c>
      <c r="AU254" s="9">
        <f t="shared" si="284"/>
        <v>1710.28</v>
      </c>
      <c r="AW254" s="4">
        <v>0</v>
      </c>
      <c r="AX254" s="9">
        <f t="shared" si="285"/>
        <v>1710.28</v>
      </c>
      <c r="AZ254" s="4">
        <v>0</v>
      </c>
      <c r="BA254" s="9">
        <f t="shared" si="267"/>
        <v>1710.28</v>
      </c>
      <c r="BC254" s="5">
        <f t="shared" si="327"/>
        <v>0</v>
      </c>
      <c r="BD254" s="9">
        <f t="shared" si="328"/>
        <v>1710.28</v>
      </c>
      <c r="BE254" s="9"/>
      <c r="BF254" s="123" t="s">
        <v>293</v>
      </c>
      <c r="BG254" s="124" t="s">
        <v>293</v>
      </c>
    </row>
    <row r="255" spans="1:60" x14ac:dyDescent="0.2">
      <c r="A255" s="32">
        <v>2003</v>
      </c>
      <c r="B255" s="11" t="s">
        <v>138</v>
      </c>
      <c r="C255" s="12">
        <v>7</v>
      </c>
      <c r="D255" s="12">
        <v>2175</v>
      </c>
      <c r="E255" s="31"/>
      <c r="F255" s="31"/>
      <c r="G255" s="12"/>
      <c r="H255" s="31"/>
      <c r="I255" s="12"/>
      <c r="J255" s="31"/>
      <c r="K255" s="31"/>
      <c r="L255" s="31"/>
      <c r="M255" s="31"/>
      <c r="N255" s="22">
        <v>0</v>
      </c>
      <c r="O255" s="22">
        <f t="shared" si="309"/>
        <v>0</v>
      </c>
      <c r="P255" s="22">
        <f t="shared" si="310"/>
        <v>310.71428571428572</v>
      </c>
      <c r="Q255" s="22">
        <f t="shared" si="311"/>
        <v>310.71428571428572</v>
      </c>
      <c r="R255" s="22">
        <f t="shared" si="312"/>
        <v>310.71428571428572</v>
      </c>
      <c r="S255" s="22">
        <f t="shared" si="313"/>
        <v>621.42857142857144</v>
      </c>
      <c r="T255" s="22">
        <f t="shared" si="314"/>
        <v>310.71428571428572</v>
      </c>
      <c r="U255" s="22">
        <f t="shared" si="315"/>
        <v>932.14285714285711</v>
      </c>
      <c r="V255" s="22"/>
      <c r="W255" s="22">
        <f t="shared" si="316"/>
        <v>310.71428571428572</v>
      </c>
      <c r="X255" s="22">
        <f t="shared" si="317"/>
        <v>1242.8571428571429</v>
      </c>
      <c r="Y255" s="25"/>
      <c r="Z255" s="3">
        <f t="shared" si="318"/>
        <v>310.71428571428572</v>
      </c>
      <c r="AA255" s="3">
        <f t="shared" si="319"/>
        <v>1553.5714285714287</v>
      </c>
      <c r="AC255" s="4">
        <f t="shared" si="320"/>
        <v>310.71428571428572</v>
      </c>
      <c r="AD255" s="9">
        <f t="shared" si="321"/>
        <v>1864.2857142857144</v>
      </c>
      <c r="AF255" s="4">
        <f t="shared" si="322"/>
        <v>310.71428571428572</v>
      </c>
      <c r="AG255" s="9">
        <f t="shared" si="323"/>
        <v>2175</v>
      </c>
      <c r="AH255" s="9"/>
      <c r="AJ255" s="4">
        <f t="shared" si="324"/>
        <v>0</v>
      </c>
      <c r="AK255" s="9">
        <f t="shared" si="266"/>
        <v>2175</v>
      </c>
      <c r="AL255" s="49">
        <f t="shared" si="325"/>
        <v>0</v>
      </c>
      <c r="AN255" s="4">
        <f t="shared" si="326"/>
        <v>0</v>
      </c>
      <c r="AO255" s="9">
        <f t="shared" si="262"/>
        <v>2175</v>
      </c>
      <c r="AQ255" s="4">
        <v>0</v>
      </c>
      <c r="AR255" s="9">
        <f t="shared" si="281"/>
        <v>2175</v>
      </c>
      <c r="AT255" s="4">
        <v>0</v>
      </c>
      <c r="AU255" s="9">
        <f t="shared" si="284"/>
        <v>2175</v>
      </c>
      <c r="AW255" s="4">
        <v>0</v>
      </c>
      <c r="AX255" s="9">
        <f t="shared" si="285"/>
        <v>2175</v>
      </c>
      <c r="AZ255" s="4">
        <v>0</v>
      </c>
      <c r="BA255" s="9">
        <f t="shared" si="267"/>
        <v>2175</v>
      </c>
      <c r="BC255" s="5">
        <f t="shared" si="327"/>
        <v>0</v>
      </c>
      <c r="BD255" s="9">
        <f t="shared" si="328"/>
        <v>2175</v>
      </c>
      <c r="BE255" s="9"/>
      <c r="BF255" s="123" t="s">
        <v>293</v>
      </c>
      <c r="BG255" s="124" t="s">
        <v>293</v>
      </c>
    </row>
    <row r="256" spans="1:60" x14ac:dyDescent="0.2">
      <c r="A256" s="32">
        <v>2003</v>
      </c>
      <c r="B256" s="11" t="s">
        <v>139</v>
      </c>
      <c r="C256" s="12">
        <v>10</v>
      </c>
      <c r="D256" s="12">
        <v>9107</v>
      </c>
      <c r="E256" s="31"/>
      <c r="F256" s="31"/>
      <c r="G256" s="12"/>
      <c r="H256" s="31"/>
      <c r="I256" s="12"/>
      <c r="J256" s="31"/>
      <c r="K256" s="31"/>
      <c r="L256" s="31"/>
      <c r="M256" s="31"/>
      <c r="N256" s="22">
        <v>0</v>
      </c>
      <c r="O256" s="22">
        <f t="shared" si="309"/>
        <v>0</v>
      </c>
      <c r="P256" s="22">
        <f t="shared" si="310"/>
        <v>910.7</v>
      </c>
      <c r="Q256" s="22">
        <f t="shared" si="311"/>
        <v>910.7</v>
      </c>
      <c r="R256" s="22">
        <f t="shared" si="312"/>
        <v>910.7</v>
      </c>
      <c r="S256" s="22">
        <f t="shared" si="313"/>
        <v>1821.4</v>
      </c>
      <c r="T256" s="22">
        <f t="shared" si="314"/>
        <v>910.7</v>
      </c>
      <c r="U256" s="22">
        <f t="shared" si="315"/>
        <v>2732.1000000000004</v>
      </c>
      <c r="V256" s="22"/>
      <c r="W256" s="22">
        <f t="shared" si="316"/>
        <v>910.7</v>
      </c>
      <c r="X256" s="22">
        <f t="shared" si="317"/>
        <v>3642.8</v>
      </c>
      <c r="Y256" s="25"/>
      <c r="Z256" s="3">
        <f t="shared" si="318"/>
        <v>910.7</v>
      </c>
      <c r="AA256" s="3">
        <f t="shared" si="319"/>
        <v>4553.5</v>
      </c>
      <c r="AC256" s="4">
        <f t="shared" si="320"/>
        <v>910.7</v>
      </c>
      <c r="AD256" s="9">
        <f t="shared" si="321"/>
        <v>5464.2</v>
      </c>
      <c r="AF256" s="4">
        <f t="shared" si="322"/>
        <v>910.7</v>
      </c>
      <c r="AG256" s="9">
        <f t="shared" si="323"/>
        <v>6374.9</v>
      </c>
      <c r="AH256" s="9"/>
      <c r="AJ256" s="4">
        <f t="shared" si="324"/>
        <v>910.7</v>
      </c>
      <c r="AK256" s="9">
        <f t="shared" si="266"/>
        <v>7285.5999999999995</v>
      </c>
      <c r="AL256" s="49">
        <f t="shared" si="325"/>
        <v>-1821.4000000000005</v>
      </c>
      <c r="AN256" s="4">
        <f t="shared" si="326"/>
        <v>910.7</v>
      </c>
      <c r="AO256" s="9">
        <f t="shared" si="262"/>
        <v>8196.2999999999993</v>
      </c>
      <c r="AQ256" s="4">
        <f>IF(AN256+($D256/$C256)&gt;$D256,($D256-AN256),$D256/$C256)</f>
        <v>910.7</v>
      </c>
      <c r="AR256" s="9">
        <f t="shared" si="281"/>
        <v>9107</v>
      </c>
      <c r="AT256" s="4">
        <f>IF(AQ256+($D256/$C256)&gt;$D256,($D256-AQ256),$D256/$C256)</f>
        <v>910.7</v>
      </c>
      <c r="AU256" s="9">
        <f t="shared" si="284"/>
        <v>10017.700000000001</v>
      </c>
      <c r="AW256" s="4">
        <v>0</v>
      </c>
      <c r="AX256" s="9">
        <f t="shared" si="285"/>
        <v>10017.700000000001</v>
      </c>
      <c r="AZ256" s="4">
        <v>0</v>
      </c>
      <c r="BA256" s="9">
        <f t="shared" si="267"/>
        <v>10017.700000000001</v>
      </c>
      <c r="BC256" s="5">
        <f t="shared" si="327"/>
        <v>0</v>
      </c>
      <c r="BD256" s="9">
        <f t="shared" si="328"/>
        <v>10017.700000000001</v>
      </c>
      <c r="BE256" s="9"/>
      <c r="BF256" s="123" t="s">
        <v>293</v>
      </c>
      <c r="BG256" s="124" t="s">
        <v>293</v>
      </c>
    </row>
    <row r="257" spans="1:60" x14ac:dyDescent="0.2">
      <c r="A257" s="32">
        <v>2003</v>
      </c>
      <c r="B257" s="11" t="s">
        <v>156</v>
      </c>
      <c r="C257" s="12">
        <v>7</v>
      </c>
      <c r="D257" s="12">
        <v>959</v>
      </c>
      <c r="E257" s="31"/>
      <c r="F257" s="31"/>
      <c r="G257" s="12"/>
      <c r="H257" s="31"/>
      <c r="I257" s="12"/>
      <c r="J257" s="31"/>
      <c r="K257" s="31"/>
      <c r="L257" s="31"/>
      <c r="M257" s="31"/>
      <c r="N257" s="22">
        <v>0</v>
      </c>
      <c r="O257" s="22">
        <f t="shared" si="309"/>
        <v>0</v>
      </c>
      <c r="P257" s="22">
        <f t="shared" si="310"/>
        <v>137</v>
      </c>
      <c r="Q257" s="22">
        <f t="shared" si="311"/>
        <v>137</v>
      </c>
      <c r="R257" s="22">
        <f t="shared" si="312"/>
        <v>137</v>
      </c>
      <c r="S257" s="22">
        <f t="shared" si="313"/>
        <v>274</v>
      </c>
      <c r="T257" s="22">
        <f t="shared" si="314"/>
        <v>137</v>
      </c>
      <c r="U257" s="22">
        <f t="shared" si="315"/>
        <v>411</v>
      </c>
      <c r="V257" s="22"/>
      <c r="W257" s="22">
        <f t="shared" si="316"/>
        <v>137</v>
      </c>
      <c r="X257" s="22">
        <f t="shared" si="317"/>
        <v>548</v>
      </c>
      <c r="Y257" s="25"/>
      <c r="Z257" s="3">
        <f t="shared" si="318"/>
        <v>137</v>
      </c>
      <c r="AA257" s="3">
        <f t="shared" si="319"/>
        <v>685</v>
      </c>
      <c r="AC257" s="4">
        <f t="shared" si="320"/>
        <v>137</v>
      </c>
      <c r="AD257" s="9">
        <f t="shared" si="321"/>
        <v>822</v>
      </c>
      <c r="AF257" s="4">
        <f t="shared" si="322"/>
        <v>137</v>
      </c>
      <c r="AG257" s="9">
        <f t="shared" si="323"/>
        <v>959</v>
      </c>
      <c r="AH257" s="9"/>
      <c r="AJ257" s="4">
        <f t="shared" si="324"/>
        <v>0</v>
      </c>
      <c r="AK257" s="9">
        <f t="shared" si="266"/>
        <v>959</v>
      </c>
      <c r="AL257" s="49">
        <f t="shared" si="325"/>
        <v>0</v>
      </c>
      <c r="AN257" s="4">
        <f t="shared" si="326"/>
        <v>0</v>
      </c>
      <c r="AO257" s="9">
        <f t="shared" si="262"/>
        <v>959</v>
      </c>
      <c r="AQ257" s="4">
        <v>0</v>
      </c>
      <c r="AR257" s="9">
        <f t="shared" si="281"/>
        <v>959</v>
      </c>
      <c r="AT257" s="4">
        <v>0</v>
      </c>
      <c r="AU257" s="9">
        <f t="shared" si="284"/>
        <v>959</v>
      </c>
      <c r="AW257" s="4">
        <v>0</v>
      </c>
      <c r="AX257" s="9">
        <f t="shared" si="285"/>
        <v>959</v>
      </c>
      <c r="AZ257" s="4">
        <v>0</v>
      </c>
      <c r="BA257" s="9">
        <f t="shared" si="267"/>
        <v>959</v>
      </c>
      <c r="BC257" s="5">
        <f t="shared" si="327"/>
        <v>0</v>
      </c>
      <c r="BD257" s="9">
        <f t="shared" si="328"/>
        <v>959</v>
      </c>
      <c r="BE257" s="9"/>
      <c r="BF257" s="123" t="s">
        <v>293</v>
      </c>
      <c r="BG257" s="124" t="s">
        <v>293</v>
      </c>
    </row>
    <row r="258" spans="1:60" x14ac:dyDescent="0.2">
      <c r="A258" s="32">
        <v>2003</v>
      </c>
      <c r="B258" s="11" t="s">
        <v>140</v>
      </c>
      <c r="C258" s="12">
        <v>7</v>
      </c>
      <c r="D258" s="12">
        <v>1447</v>
      </c>
      <c r="E258" s="31"/>
      <c r="F258" s="31"/>
      <c r="G258" s="12"/>
      <c r="H258" s="31"/>
      <c r="I258" s="12"/>
      <c r="J258" s="31"/>
      <c r="K258" s="31"/>
      <c r="L258" s="31"/>
      <c r="M258" s="31"/>
      <c r="N258" s="22">
        <v>0</v>
      </c>
      <c r="O258" s="22">
        <f t="shared" si="309"/>
        <v>0</v>
      </c>
      <c r="P258" s="22">
        <f t="shared" si="310"/>
        <v>206.71428571428572</v>
      </c>
      <c r="Q258" s="22">
        <f t="shared" si="311"/>
        <v>206.71428571428572</v>
      </c>
      <c r="R258" s="22">
        <f t="shared" si="312"/>
        <v>206.71428571428572</v>
      </c>
      <c r="S258" s="22">
        <f t="shared" si="313"/>
        <v>413.42857142857144</v>
      </c>
      <c r="T258" s="22">
        <f t="shared" si="314"/>
        <v>206.71428571428572</v>
      </c>
      <c r="U258" s="22">
        <f t="shared" si="315"/>
        <v>620.14285714285711</v>
      </c>
      <c r="V258" s="22"/>
      <c r="W258" s="22">
        <f t="shared" si="316"/>
        <v>206.71428571428572</v>
      </c>
      <c r="X258" s="22">
        <f t="shared" si="317"/>
        <v>826.85714285714289</v>
      </c>
      <c r="Y258" s="25"/>
      <c r="Z258" s="3">
        <f t="shared" si="318"/>
        <v>206.71428571428572</v>
      </c>
      <c r="AA258" s="3">
        <f t="shared" si="319"/>
        <v>1033.5714285714287</v>
      </c>
      <c r="AC258" s="4">
        <f t="shared" si="320"/>
        <v>206.71428571428572</v>
      </c>
      <c r="AD258" s="9">
        <f t="shared" si="321"/>
        <v>1240.2857142857144</v>
      </c>
      <c r="AF258" s="4">
        <f t="shared" si="322"/>
        <v>206.71428571428572</v>
      </c>
      <c r="AG258" s="9">
        <f t="shared" si="323"/>
        <v>1447.0000000000002</v>
      </c>
      <c r="AH258" s="9"/>
      <c r="AJ258" s="4">
        <f t="shared" si="324"/>
        <v>-2.2737367544323206E-13</v>
      </c>
      <c r="AK258" s="9">
        <f t="shared" si="266"/>
        <v>1447</v>
      </c>
      <c r="AL258" s="49">
        <f t="shared" si="325"/>
        <v>0</v>
      </c>
      <c r="AN258" s="4">
        <f t="shared" si="326"/>
        <v>0</v>
      </c>
      <c r="AO258" s="9">
        <f t="shared" si="262"/>
        <v>1447</v>
      </c>
      <c r="AQ258" s="4">
        <v>0</v>
      </c>
      <c r="AR258" s="9">
        <f t="shared" si="281"/>
        <v>1447</v>
      </c>
      <c r="AT258" s="4">
        <v>0</v>
      </c>
      <c r="AU258" s="9">
        <f t="shared" si="284"/>
        <v>1447</v>
      </c>
      <c r="AW258" s="4">
        <v>0</v>
      </c>
      <c r="AX258" s="9">
        <f t="shared" si="285"/>
        <v>1447</v>
      </c>
      <c r="AZ258" s="4">
        <v>0</v>
      </c>
      <c r="BA258" s="9">
        <f t="shared" si="267"/>
        <v>1447</v>
      </c>
      <c r="BC258" s="5">
        <f t="shared" si="327"/>
        <v>0</v>
      </c>
      <c r="BD258" s="9">
        <f t="shared" si="328"/>
        <v>1447</v>
      </c>
      <c r="BE258" s="9"/>
      <c r="BF258" s="123" t="s">
        <v>293</v>
      </c>
      <c r="BG258" s="124" t="s">
        <v>293</v>
      </c>
    </row>
    <row r="259" spans="1:60" s="108" customFormat="1" x14ac:dyDescent="0.2">
      <c r="A259" s="32" t="s">
        <v>273</v>
      </c>
      <c r="B259" s="108" t="s">
        <v>283</v>
      </c>
      <c r="C259" s="12"/>
      <c r="D259" s="12">
        <v>-1447</v>
      </c>
      <c r="E259" s="31"/>
      <c r="F259" s="31"/>
      <c r="G259" s="12"/>
      <c r="H259" s="31"/>
      <c r="I259" s="1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C259" s="12"/>
      <c r="AD259" s="46"/>
      <c r="AF259" s="12"/>
      <c r="AG259" s="46"/>
      <c r="AH259" s="46"/>
      <c r="AJ259" s="12"/>
      <c r="AK259" s="46"/>
      <c r="AL259" s="63"/>
      <c r="AN259" s="12"/>
      <c r="AO259" s="46"/>
      <c r="AQ259" s="12"/>
      <c r="AR259" s="46"/>
      <c r="AT259" s="12"/>
      <c r="AU259" s="46"/>
      <c r="AW259" s="12"/>
      <c r="AX259" s="46"/>
      <c r="AZ259" s="12"/>
      <c r="BA259" s="46">
        <v>-1447</v>
      </c>
      <c r="BC259" s="5">
        <f t="shared" si="327"/>
        <v>0</v>
      </c>
      <c r="BD259" s="9">
        <f t="shared" si="328"/>
        <v>-1447</v>
      </c>
      <c r="BE259" s="9"/>
      <c r="BF259" s="123" t="s">
        <v>293</v>
      </c>
      <c r="BG259" s="124" t="s">
        <v>293</v>
      </c>
    </row>
    <row r="260" spans="1:60" x14ac:dyDescent="0.2">
      <c r="A260" s="32">
        <v>2003</v>
      </c>
      <c r="B260" s="11" t="s">
        <v>104</v>
      </c>
      <c r="C260" s="12">
        <v>33.5</v>
      </c>
      <c r="D260" s="12">
        <v>3326.11</v>
      </c>
      <c r="E260" s="31"/>
      <c r="F260" s="31"/>
      <c r="G260" s="12"/>
      <c r="H260" s="31"/>
      <c r="I260" s="12"/>
      <c r="J260" s="31"/>
      <c r="K260" s="31"/>
      <c r="L260" s="31"/>
      <c r="M260" s="31"/>
      <c r="N260" s="22"/>
      <c r="O260" s="22"/>
      <c r="P260" s="22">
        <f>IF(O260+($D260/$C260)&gt;$D260,($D260-O260),$D260/$C260)</f>
        <v>99.286865671641792</v>
      </c>
      <c r="Q260" s="22">
        <f t="shared" si="311"/>
        <v>99.286865671641792</v>
      </c>
      <c r="R260" s="22">
        <f>IF(Q260+($D260/$C260)&gt;$D260,($D260-Q260),$D260/$C260)</f>
        <v>99.286865671641792</v>
      </c>
      <c r="S260" s="22">
        <f t="shared" si="313"/>
        <v>198.57373134328358</v>
      </c>
      <c r="T260" s="22">
        <f>IF(S260+($D260/$C260)&gt;$D260,($D260-S260),$D260/$C260)</f>
        <v>99.286865671641792</v>
      </c>
      <c r="U260" s="22">
        <f t="shared" si="315"/>
        <v>297.86059701492536</v>
      </c>
      <c r="V260" s="22"/>
      <c r="W260" s="22">
        <f>IF(U260+($D260/$C260)&gt;$D260,($D260-U260),$D260/$C260)</f>
        <v>99.286865671641792</v>
      </c>
      <c r="X260" s="22">
        <f t="shared" si="317"/>
        <v>397.14746268656717</v>
      </c>
      <c r="Y260" s="25"/>
      <c r="Z260" s="3">
        <f>IF(X260+($D260/$C260)&gt;$D260,($D260-X260),$D260/$C260)</f>
        <v>99.286865671641792</v>
      </c>
      <c r="AA260" s="3">
        <f t="shared" si="319"/>
        <v>496.43432835820897</v>
      </c>
      <c r="AC260" s="4">
        <f>IF(AA260+($D260/$C260)&gt;$D260,($D260-AA260),$D260/$C260)</f>
        <v>99.286865671641792</v>
      </c>
      <c r="AD260" s="9">
        <f t="shared" si="321"/>
        <v>595.72119402985072</v>
      </c>
      <c r="AF260" s="4">
        <f>IF(AD260+($D260/$C260)&gt;$D260,($D260-AD260),$D260/$C260)</f>
        <v>99.286865671641792</v>
      </c>
      <c r="AG260" s="9">
        <f t="shared" si="323"/>
        <v>695.00805970149247</v>
      </c>
      <c r="AH260" s="9"/>
      <c r="AJ260" s="4">
        <f>IF(AG260+($D260/$C260)&gt;$D260,($D260-AG260),$D260/$C260)</f>
        <v>99.286865671641792</v>
      </c>
      <c r="AK260" s="9">
        <f t="shared" si="266"/>
        <v>794.29492537313422</v>
      </c>
      <c r="AL260" s="49">
        <f t="shared" si="325"/>
        <v>-2531.8150746268657</v>
      </c>
      <c r="AN260" s="4">
        <f>IF(AK260+($D260/$C260)&gt;$D260,($D260-AK260),$D260/$C260)</f>
        <v>99.286865671641792</v>
      </c>
      <c r="AO260" s="9">
        <f t="shared" si="262"/>
        <v>893.58179104477597</v>
      </c>
      <c r="AQ260" s="4">
        <f>IF(AN260+($D260/$C260)&gt;$D260,($D260-AN260),$D260/$C260)</f>
        <v>99.286865671641792</v>
      </c>
      <c r="AR260" s="9">
        <f t="shared" si="281"/>
        <v>992.86865671641772</v>
      </c>
      <c r="AT260" s="4">
        <f>IF(AQ260+($D260/$C260)&gt;$D260,($D260-AQ260),$D260/$C260)</f>
        <v>99.286865671641792</v>
      </c>
      <c r="AU260" s="9">
        <f t="shared" si="284"/>
        <v>1092.1555223880596</v>
      </c>
      <c r="AW260" s="4">
        <f>IF(AT260+($D260/$C260)&gt;$D260,($D260-AT260),$D260/$C260)</f>
        <v>99.286865671641792</v>
      </c>
      <c r="AX260" s="9">
        <f t="shared" si="285"/>
        <v>1191.4423880597014</v>
      </c>
      <c r="AZ260" s="4">
        <f>IF(AW260+($D260/$C260)&gt;$D260,($D260-AW260),$D260/$C260)</f>
        <v>99.286865671641792</v>
      </c>
      <c r="BA260" s="9">
        <f t="shared" si="267"/>
        <v>1290.7292537313433</v>
      </c>
      <c r="BC260" s="5">
        <f t="shared" si="327"/>
        <v>99.286865671641792</v>
      </c>
      <c r="BD260" s="9">
        <f t="shared" si="328"/>
        <v>1390.0161194029852</v>
      </c>
      <c r="BE260" s="9"/>
      <c r="BF260" s="123">
        <v>62.5</v>
      </c>
      <c r="BG260" s="124">
        <f>D260/BF260</f>
        <v>53.217760000000006</v>
      </c>
    </row>
    <row r="261" spans="1:60" x14ac:dyDescent="0.2">
      <c r="A261" s="32">
        <v>2003</v>
      </c>
      <c r="B261" s="11" t="s">
        <v>132</v>
      </c>
      <c r="C261" s="12">
        <v>33.5</v>
      </c>
      <c r="D261" s="12">
        <v>1490.5</v>
      </c>
      <c r="E261" s="31"/>
      <c r="F261" s="31"/>
      <c r="G261" s="12"/>
      <c r="H261" s="31"/>
      <c r="I261" s="12"/>
      <c r="J261" s="31"/>
      <c r="K261" s="31"/>
      <c r="L261" s="31"/>
      <c r="M261" s="31"/>
      <c r="N261" s="22"/>
      <c r="O261" s="22"/>
      <c r="P261" s="22">
        <f>IF(O261+($D261/$C261)&gt;$D261,($D261-O261),$D261/$C261)</f>
        <v>44.492537313432834</v>
      </c>
      <c r="Q261" s="22">
        <f t="shared" si="311"/>
        <v>44.492537313432834</v>
      </c>
      <c r="R261" s="22">
        <f>IF(Q261+($D261/$C261)&gt;$D261,($D261-Q261),$D261/$C261)</f>
        <v>44.492537313432834</v>
      </c>
      <c r="S261" s="22">
        <f t="shared" si="313"/>
        <v>88.985074626865668</v>
      </c>
      <c r="T261" s="22">
        <f>IF(S261+($D261/$C261)&gt;$D261,($D261-S261),$D261/$C261)</f>
        <v>44.492537313432834</v>
      </c>
      <c r="U261" s="22">
        <f t="shared" si="315"/>
        <v>133.47761194029852</v>
      </c>
      <c r="V261" s="22"/>
      <c r="W261" s="22">
        <f>IF(U261+($D261/$C261)&gt;$D261,($D261-U261),$D261/$C261)</f>
        <v>44.492537313432834</v>
      </c>
      <c r="X261" s="22">
        <f t="shared" si="317"/>
        <v>177.97014925373134</v>
      </c>
      <c r="Y261" s="25"/>
      <c r="Z261" s="3">
        <f>IF(X261+($D261/$C261)&gt;$D261,($D261-X261),$D261/$C261)</f>
        <v>44.492537313432834</v>
      </c>
      <c r="AA261" s="3">
        <f t="shared" si="319"/>
        <v>222.46268656716416</v>
      </c>
      <c r="AC261" s="4">
        <f>IF(AA261+($D261/$C261)&gt;$D261,($D261-AA261),$D261/$C261)</f>
        <v>44.492537313432834</v>
      </c>
      <c r="AD261" s="9">
        <f t="shared" si="321"/>
        <v>266.95522388059698</v>
      </c>
      <c r="AF261" s="4">
        <f>IF(AD261+($D261/$C261)&gt;$D261,($D261-AD261),$D261/$C261)</f>
        <v>44.492537313432834</v>
      </c>
      <c r="AG261" s="9">
        <f t="shared" si="323"/>
        <v>311.44776119402979</v>
      </c>
      <c r="AH261" s="9"/>
      <c r="AJ261" s="4">
        <f>IF(AG261+($D261/$C261)&gt;$D261,($D261-AG261),$D261/$C261)</f>
        <v>44.492537313432834</v>
      </c>
      <c r="AK261" s="9">
        <f t="shared" si="266"/>
        <v>355.94029850746261</v>
      </c>
      <c r="AL261" s="49">
        <f t="shared" si="325"/>
        <v>-1134.5597014925374</v>
      </c>
      <c r="AN261" s="4">
        <f>IF(AK261+($D261/$C261)&gt;$D261,($D261-AK261),$D261/$C261)</f>
        <v>44.492537313432834</v>
      </c>
      <c r="AO261" s="9">
        <f t="shared" si="262"/>
        <v>400.43283582089543</v>
      </c>
      <c r="AQ261" s="4">
        <f>IF(AN261+($D261/$C261)&gt;$D261,($D261-AN261),$D261/$C261)</f>
        <v>44.492537313432834</v>
      </c>
      <c r="AR261" s="9">
        <f t="shared" si="281"/>
        <v>444.92537313432825</v>
      </c>
      <c r="AT261" s="4">
        <f>IF(AQ261+($D261/$C261)&gt;$D261,($D261-AQ261),$D261/$C261)</f>
        <v>44.492537313432834</v>
      </c>
      <c r="AU261" s="9">
        <f t="shared" si="284"/>
        <v>489.41791044776107</v>
      </c>
      <c r="AW261" s="4">
        <f>IF(AT261+($D261/$C261)&gt;$D261,($D261-AT261),$D261/$C261)</f>
        <v>44.492537313432834</v>
      </c>
      <c r="AX261" s="9">
        <f t="shared" si="285"/>
        <v>533.91044776119395</v>
      </c>
      <c r="AZ261" s="4">
        <f>IF(AW261+($D261/$C261)&gt;$D261,($D261-AW261),$D261/$C261)</f>
        <v>44.492537313432834</v>
      </c>
      <c r="BA261" s="9">
        <f t="shared" si="267"/>
        <v>578.40298507462683</v>
      </c>
      <c r="BC261" s="5">
        <f t="shared" si="327"/>
        <v>44.492537313432834</v>
      </c>
      <c r="BD261" s="9">
        <f t="shared" si="328"/>
        <v>622.8955223880597</v>
      </c>
      <c r="BE261" s="9"/>
      <c r="BF261" s="123">
        <v>20</v>
      </c>
      <c r="BG261" s="124">
        <f>D261/BF261</f>
        <v>74.525000000000006</v>
      </c>
      <c r="BH261" s="107" t="s">
        <v>303</v>
      </c>
    </row>
    <row r="262" spans="1:60" x14ac:dyDescent="0.2">
      <c r="A262" s="32">
        <v>2003</v>
      </c>
      <c r="B262" s="108" t="s">
        <v>130</v>
      </c>
      <c r="C262" s="12">
        <v>20</v>
      </c>
      <c r="D262" s="12">
        <v>10067.23</v>
      </c>
      <c r="E262" s="31"/>
      <c r="F262" s="31"/>
      <c r="G262" s="12"/>
      <c r="H262" s="31"/>
      <c r="I262" s="12"/>
      <c r="J262" s="31"/>
      <c r="K262" s="31"/>
      <c r="L262" s="31"/>
      <c r="M262" s="31"/>
      <c r="N262" s="22"/>
      <c r="O262" s="22"/>
      <c r="P262" s="22">
        <f>IF(O262+($D262/$C262)&gt;$D262,($D262-O262),$D262/$C262)</f>
        <v>503.36149999999998</v>
      </c>
      <c r="Q262" s="22">
        <f t="shared" si="311"/>
        <v>503.36149999999998</v>
      </c>
      <c r="R262" s="22">
        <f>IF(Q262+($D262/$C262)&gt;$D262,($D262-Q262),$D262/$C262)</f>
        <v>503.36149999999998</v>
      </c>
      <c r="S262" s="22">
        <f t="shared" si="313"/>
        <v>1006.723</v>
      </c>
      <c r="T262" s="22">
        <f>IF(S262+($D262/$C262)&gt;$D262,($D262-S262),$D262/$C262)</f>
        <v>503.36149999999998</v>
      </c>
      <c r="U262" s="22">
        <f t="shared" si="315"/>
        <v>1510.0844999999999</v>
      </c>
      <c r="V262" s="22"/>
      <c r="W262" s="22">
        <f>IF(U262+($D262/$C262)&gt;$D262,($D262-U262),$D262/$C262)</f>
        <v>503.36149999999998</v>
      </c>
      <c r="X262" s="22">
        <f t="shared" si="317"/>
        <v>2013.4459999999999</v>
      </c>
      <c r="Y262" s="25"/>
      <c r="Z262" s="3">
        <f>IF(X262+($D262/$C262)&gt;$D262,($D262-X262),$D262/$C262)</f>
        <v>503.36149999999998</v>
      </c>
      <c r="AA262" s="3">
        <f t="shared" si="319"/>
        <v>2516.8074999999999</v>
      </c>
      <c r="AC262" s="4">
        <f>IF(AA262+($D262/$C262)&gt;$D262,($D262-AA262),$D262/$C262)</f>
        <v>503.36149999999998</v>
      </c>
      <c r="AD262" s="9">
        <f t="shared" si="321"/>
        <v>3020.1689999999999</v>
      </c>
      <c r="AF262" s="4">
        <f>IF(AD262+($D262/$C262)&gt;$D262,($D262-AD262),$D262/$C262)</f>
        <v>503.36149999999998</v>
      </c>
      <c r="AG262" s="9">
        <f t="shared" si="323"/>
        <v>3523.5304999999998</v>
      </c>
      <c r="AH262" s="9"/>
      <c r="AJ262" s="4">
        <f>IF(AG262+($D262/$C262)&gt;$D262,($D262-AG262),$D262/$C262)</f>
        <v>503.36149999999998</v>
      </c>
      <c r="AK262" s="9">
        <f t="shared" si="266"/>
        <v>4026.8919999999998</v>
      </c>
      <c r="AL262" s="49">
        <f t="shared" si="325"/>
        <v>-6040.3379999999997</v>
      </c>
      <c r="AN262" s="4">
        <f>IF(AK262+($D262/$C262)&gt;$D262,($D262-AK262),$D262/$C262)</f>
        <v>503.36149999999998</v>
      </c>
      <c r="AO262" s="9">
        <f t="shared" si="262"/>
        <v>4530.2534999999998</v>
      </c>
      <c r="AQ262" s="4">
        <f>IF(AN262+($D262/$C262)&gt;$D262,($D262-AN262),$D262/$C262)</f>
        <v>503.36149999999998</v>
      </c>
      <c r="AR262" s="9">
        <f t="shared" si="281"/>
        <v>5033.6149999999998</v>
      </c>
      <c r="AT262" s="4">
        <f>IF(AQ262+($D262/$C262)&gt;$D262,($D262-AQ262),$D262/$C262)</f>
        <v>503.36149999999998</v>
      </c>
      <c r="AU262" s="9">
        <f t="shared" si="284"/>
        <v>5536.9764999999998</v>
      </c>
      <c r="AW262" s="4">
        <f>IF(AT262+($D262/$C262)&gt;$D262,($D262-AT262),$D262/$C262)</f>
        <v>503.36149999999998</v>
      </c>
      <c r="AX262" s="9">
        <f t="shared" si="285"/>
        <v>6040.3379999999997</v>
      </c>
      <c r="AZ262" s="4">
        <f>IF(AW262+($D262/$C262)&gt;$D262,($D262-AW262),$D262/$C262)</f>
        <v>503.36149999999998</v>
      </c>
      <c r="BA262" s="9">
        <f t="shared" si="267"/>
        <v>6543.6994999999997</v>
      </c>
      <c r="BC262" s="5">
        <f t="shared" si="327"/>
        <v>503.36149999999998</v>
      </c>
      <c r="BD262" s="9">
        <f t="shared" si="328"/>
        <v>7047.0609999999997</v>
      </c>
      <c r="BE262" s="9"/>
      <c r="BF262" s="123">
        <v>22.5</v>
      </c>
      <c r="BG262" s="124">
        <f>D262/BF262</f>
        <v>447.4324444444444</v>
      </c>
    </row>
    <row r="263" spans="1:60" x14ac:dyDescent="0.2">
      <c r="A263" s="32">
        <v>2003</v>
      </c>
      <c r="B263" s="11" t="s">
        <v>141</v>
      </c>
      <c r="C263" s="12">
        <v>5</v>
      </c>
      <c r="D263" s="12">
        <v>419</v>
      </c>
      <c r="E263" s="31"/>
      <c r="F263" s="31"/>
      <c r="G263" s="12"/>
      <c r="H263" s="31"/>
      <c r="I263" s="12"/>
      <c r="J263" s="31"/>
      <c r="K263" s="31"/>
      <c r="L263" s="31"/>
      <c r="M263" s="31"/>
      <c r="N263" s="22"/>
      <c r="O263" s="22"/>
      <c r="P263" s="22">
        <f>IF(O263+($D263/$C263)&gt;$D263,($D263-O263),$D263/$C263)</f>
        <v>83.8</v>
      </c>
      <c r="Q263" s="22">
        <f t="shared" si="311"/>
        <v>83.8</v>
      </c>
      <c r="R263" s="22">
        <f>IF(Q263+($D263/$C263)&gt;$D263,($D263-Q263),$D263/$C263)</f>
        <v>83.8</v>
      </c>
      <c r="S263" s="22">
        <f t="shared" si="313"/>
        <v>167.6</v>
      </c>
      <c r="T263" s="22">
        <f>IF(S263+($D263/$C263)&gt;$D263,($D263-S263),$D263/$C263)</f>
        <v>83.8</v>
      </c>
      <c r="U263" s="22">
        <f t="shared" si="315"/>
        <v>251.39999999999998</v>
      </c>
      <c r="V263" s="22"/>
      <c r="W263" s="22">
        <f>IF(U263+($D263/$C263)&gt;$D263,($D263-U263),$D263/$C263)</f>
        <v>83.8</v>
      </c>
      <c r="X263" s="22">
        <f t="shared" si="317"/>
        <v>335.2</v>
      </c>
      <c r="Y263" s="25"/>
      <c r="Z263" s="3">
        <f>IF(X263+($D263/$C263)&gt;$D263,($D263-X263),$D263/$C263)</f>
        <v>83.8</v>
      </c>
      <c r="AA263" s="3">
        <f t="shared" si="319"/>
        <v>419</v>
      </c>
      <c r="AC263" s="4">
        <f>IF(AA263+($D263/$C263)&gt;$D263,($D263-AA263),$D263/$C263)</f>
        <v>0</v>
      </c>
      <c r="AD263" s="9">
        <f t="shared" si="321"/>
        <v>419</v>
      </c>
      <c r="AF263" s="4">
        <f>IF(AD263+($D263/$C263)&gt;$D263,($D263-AD263),$D263/$C263)</f>
        <v>0</v>
      </c>
      <c r="AG263" s="9">
        <f t="shared" si="323"/>
        <v>419</v>
      </c>
      <c r="AH263" s="9"/>
      <c r="AJ263" s="4">
        <f>IF(AG263+($D263/$C263)&gt;$D263,($D263-AG263),$D263/$C263)</f>
        <v>0</v>
      </c>
      <c r="AK263" s="9">
        <f t="shared" si="266"/>
        <v>419</v>
      </c>
      <c r="AL263" s="49">
        <f t="shared" si="325"/>
        <v>0</v>
      </c>
      <c r="AN263" s="4">
        <f>IF(AK263+($D263/$C263)&gt;$D263,($D263-AK263),$D263/$C263)</f>
        <v>0</v>
      </c>
      <c r="AO263" s="9">
        <f t="shared" si="262"/>
        <v>419</v>
      </c>
      <c r="AQ263" s="4">
        <v>0</v>
      </c>
      <c r="AR263" s="9">
        <f t="shared" si="281"/>
        <v>419</v>
      </c>
      <c r="AT263" s="4">
        <v>0</v>
      </c>
      <c r="AU263" s="9">
        <f t="shared" si="284"/>
        <v>419</v>
      </c>
      <c r="AW263" s="4">
        <v>0</v>
      </c>
      <c r="AX263" s="9">
        <f t="shared" si="285"/>
        <v>419</v>
      </c>
      <c r="AZ263" s="4">
        <v>0</v>
      </c>
      <c r="BA263" s="9">
        <f t="shared" si="267"/>
        <v>419</v>
      </c>
      <c r="BC263" s="5">
        <f t="shared" si="327"/>
        <v>0</v>
      </c>
      <c r="BD263" s="9">
        <f t="shared" si="328"/>
        <v>419</v>
      </c>
      <c r="BE263" s="9"/>
      <c r="BF263" s="123" t="s">
        <v>293</v>
      </c>
      <c r="BG263" s="124" t="s">
        <v>293</v>
      </c>
    </row>
    <row r="264" spans="1:60" s="11" customFormat="1" x14ac:dyDescent="0.2">
      <c r="A264" s="32">
        <v>2003</v>
      </c>
      <c r="B264" s="11" t="s">
        <v>142</v>
      </c>
      <c r="C264" s="12">
        <v>5</v>
      </c>
      <c r="D264" s="12">
        <v>2360</v>
      </c>
      <c r="E264" s="31"/>
      <c r="F264" s="31"/>
      <c r="G264" s="12"/>
      <c r="H264" s="31"/>
      <c r="I264" s="12"/>
      <c r="J264" s="31"/>
      <c r="K264" s="31"/>
      <c r="L264" s="31"/>
      <c r="M264" s="31"/>
      <c r="N264" s="22"/>
      <c r="O264" s="22"/>
      <c r="P264" s="22">
        <f>IF(O264+($D264/$C264)&gt;$D264,($D264-O264),$D264/$C264)</f>
        <v>472</v>
      </c>
      <c r="Q264" s="22">
        <f t="shared" si="311"/>
        <v>472</v>
      </c>
      <c r="R264" s="22">
        <f>IF(Q264+($D264/$C264)&gt;$D264,($D264-Q264),$D264/$C264)</f>
        <v>472</v>
      </c>
      <c r="S264" s="22">
        <f t="shared" si="313"/>
        <v>944</v>
      </c>
      <c r="T264" s="22">
        <f>IF(S264+($D264/$C264)&gt;$D264,($D264-S264),$D264/$C264)</f>
        <v>472</v>
      </c>
      <c r="U264" s="22">
        <f t="shared" si="315"/>
        <v>1416</v>
      </c>
      <c r="V264" s="22"/>
      <c r="W264" s="22">
        <f>IF(U264+($D264/$C264)&gt;$D264,($D264-U264),$D264/$C264)</f>
        <v>472</v>
      </c>
      <c r="X264" s="22">
        <f t="shared" si="317"/>
        <v>1888</v>
      </c>
      <c r="Y264" s="22"/>
      <c r="Z264" s="22">
        <f>IF(X264+($D264/$C264)&gt;$D264,($D264-X264),$D264/$C264)</f>
        <v>472</v>
      </c>
      <c r="AA264" s="22">
        <f t="shared" si="319"/>
        <v>2360</v>
      </c>
      <c r="AC264" s="12">
        <f>IF(AA264+($D264/$C264)&gt;$D264,($D264-AA264),$D264/$C264)</f>
        <v>0</v>
      </c>
      <c r="AD264" s="46">
        <f t="shared" si="321"/>
        <v>2360</v>
      </c>
      <c r="AF264" s="12">
        <f>IF(AD264+($D264/$C264)&gt;$D264,($D264-AD264),$D264/$C264)</f>
        <v>0</v>
      </c>
      <c r="AG264" s="46">
        <f t="shared" si="323"/>
        <v>2360</v>
      </c>
      <c r="AH264" s="46"/>
      <c r="AJ264" s="12">
        <f>IF(AG264+($D264/$C264)&gt;$D264,($D264-AG264),$D264/$C264)</f>
        <v>0</v>
      </c>
      <c r="AK264" s="46">
        <f t="shared" si="266"/>
        <v>2360</v>
      </c>
      <c r="AL264" s="63">
        <f t="shared" si="325"/>
        <v>0</v>
      </c>
      <c r="AN264" s="12">
        <f>IF(AK264+($D264/$C264)&gt;$D264,($D264-AK264),$D264/$C264)</f>
        <v>0</v>
      </c>
      <c r="AO264" s="46">
        <f t="shared" si="262"/>
        <v>2360</v>
      </c>
      <c r="AQ264" s="12">
        <v>0</v>
      </c>
      <c r="AR264" s="46">
        <f t="shared" si="281"/>
        <v>2360</v>
      </c>
      <c r="AT264" s="12">
        <v>0</v>
      </c>
      <c r="AU264" s="46">
        <f t="shared" si="284"/>
        <v>2360</v>
      </c>
      <c r="AW264" s="12">
        <v>0</v>
      </c>
      <c r="AX264" s="46">
        <f t="shared" si="285"/>
        <v>2360</v>
      </c>
      <c r="AZ264" s="12">
        <v>0</v>
      </c>
      <c r="BA264" s="9">
        <f t="shared" si="267"/>
        <v>2360</v>
      </c>
      <c r="BB264" s="108"/>
      <c r="BC264" s="5">
        <f t="shared" si="327"/>
        <v>0</v>
      </c>
      <c r="BD264" s="9">
        <f t="shared" si="328"/>
        <v>2360</v>
      </c>
      <c r="BE264" s="9"/>
      <c r="BF264" s="123" t="s">
        <v>293</v>
      </c>
      <c r="BG264" s="124" t="s">
        <v>293</v>
      </c>
    </row>
    <row r="265" spans="1:60" s="78" customFormat="1" x14ac:dyDescent="0.2">
      <c r="A265" s="79" t="s">
        <v>244</v>
      </c>
      <c r="B265" s="78" t="s">
        <v>245</v>
      </c>
      <c r="C265" s="80"/>
      <c r="D265" s="80">
        <v>-2360</v>
      </c>
      <c r="E265" s="81"/>
      <c r="F265" s="81"/>
      <c r="G265" s="80"/>
      <c r="H265" s="81"/>
      <c r="I265" s="80"/>
      <c r="J265" s="81"/>
      <c r="K265" s="81"/>
      <c r="L265" s="81"/>
      <c r="M265" s="81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C265" s="80"/>
      <c r="AD265" s="83"/>
      <c r="AF265" s="80"/>
      <c r="AG265" s="83"/>
      <c r="AH265" s="83"/>
      <c r="AJ265" s="80"/>
      <c r="AK265" s="83"/>
      <c r="AL265" s="84"/>
      <c r="AN265" s="80"/>
      <c r="AO265" s="83"/>
      <c r="AQ265" s="80"/>
      <c r="AR265" s="83">
        <v>-2360</v>
      </c>
      <c r="AT265" s="80"/>
      <c r="AU265" s="83">
        <v>-2360</v>
      </c>
      <c r="AW265" s="80"/>
      <c r="AX265" s="83">
        <v>-2360</v>
      </c>
      <c r="AZ265" s="80"/>
      <c r="BA265" s="9">
        <f t="shared" si="267"/>
        <v>-2360</v>
      </c>
      <c r="BC265" s="5">
        <f t="shared" si="327"/>
        <v>0</v>
      </c>
      <c r="BD265" s="9">
        <f t="shared" si="328"/>
        <v>-2360</v>
      </c>
      <c r="BE265" s="9"/>
      <c r="BF265" s="123" t="s">
        <v>293</v>
      </c>
      <c r="BG265" s="124" t="s">
        <v>293</v>
      </c>
    </row>
    <row r="266" spans="1:60" x14ac:dyDescent="0.2">
      <c r="A266" s="32">
        <v>2003</v>
      </c>
      <c r="B266" s="11" t="s">
        <v>143</v>
      </c>
      <c r="C266" s="12">
        <v>5</v>
      </c>
      <c r="D266" s="12">
        <v>2775</v>
      </c>
      <c r="E266" s="31"/>
      <c r="F266" s="31"/>
      <c r="G266" s="12"/>
      <c r="H266" s="31"/>
      <c r="I266" s="12"/>
      <c r="J266" s="31"/>
      <c r="K266" s="31"/>
      <c r="L266" s="31"/>
      <c r="M266" s="31"/>
      <c r="N266" s="22"/>
      <c r="O266" s="22"/>
      <c r="P266" s="22">
        <f>IF(O266+($D266/$C266)&gt;$D266,($D266-O266),$D266/$C266)</f>
        <v>555</v>
      </c>
      <c r="Q266" s="22">
        <f t="shared" si="311"/>
        <v>555</v>
      </c>
      <c r="R266" s="22">
        <f>IF(Q266+($D266/$C266)&gt;$D266,($D266-Q266),$D266/$C266)</f>
        <v>555</v>
      </c>
      <c r="S266" s="22">
        <f t="shared" si="313"/>
        <v>1110</v>
      </c>
      <c r="T266" s="22">
        <f>IF(S266+($D266/$C266)&gt;$D266,($D266-S266),$D266/$C266)</f>
        <v>555</v>
      </c>
      <c r="U266" s="22">
        <f t="shared" si="315"/>
        <v>1665</v>
      </c>
      <c r="V266" s="22"/>
      <c r="W266" s="22">
        <f>IF(U266+($D266/$C266)&gt;$D266,($D266-U266),$D266/$C266)</f>
        <v>555</v>
      </c>
      <c r="X266" s="22">
        <f t="shared" si="317"/>
        <v>2220</v>
      </c>
      <c r="Y266" s="25"/>
      <c r="Z266" s="3">
        <f>IF(X266+($D266/$C266)&gt;$D266,($D266-X266),$D266/$C266)</f>
        <v>555</v>
      </c>
      <c r="AA266" s="3">
        <f t="shared" si="319"/>
        <v>2775</v>
      </c>
      <c r="AC266" s="4">
        <f>IF(AA266+($D266/$C266)&gt;$D266,($D266-AA266),$D266/$C266)</f>
        <v>0</v>
      </c>
      <c r="AD266" s="9">
        <f t="shared" si="321"/>
        <v>2775</v>
      </c>
      <c r="AF266" s="4">
        <f>IF(AD266+($D266/$C266)&gt;$D266,($D266-AD266),$D266/$C266)</f>
        <v>0</v>
      </c>
      <c r="AG266" s="9">
        <f t="shared" si="323"/>
        <v>2775</v>
      </c>
      <c r="AH266" s="9"/>
      <c r="AJ266" s="4">
        <f>IF(AG266+($D266/$C266)&gt;$D266,($D266-AG266),$D266/$C266)</f>
        <v>0</v>
      </c>
      <c r="AK266" s="9">
        <f t="shared" si="266"/>
        <v>2775</v>
      </c>
      <c r="AL266" s="49">
        <f t="shared" si="325"/>
        <v>0</v>
      </c>
      <c r="AN266" s="4">
        <f>IF(AK266+($D266/$C266)&gt;$D266,($D266-AK266),$D266/$C266)</f>
        <v>0</v>
      </c>
      <c r="AO266" s="9">
        <f t="shared" si="262"/>
        <v>2775</v>
      </c>
      <c r="AQ266" s="4">
        <v>0</v>
      </c>
      <c r="AR266" s="9">
        <f t="shared" si="281"/>
        <v>2775</v>
      </c>
      <c r="AT266" s="4">
        <v>0</v>
      </c>
      <c r="AU266" s="9">
        <f t="shared" ref="AU266:AU322" si="329">+AR266+AT266</f>
        <v>2775</v>
      </c>
      <c r="AW266" s="4">
        <v>0</v>
      </c>
      <c r="AX266" s="9">
        <f t="shared" ref="AX266:AX322" si="330">+AU266+AW266</f>
        <v>2775</v>
      </c>
      <c r="AZ266" s="4">
        <v>0</v>
      </c>
      <c r="BA266" s="9">
        <f t="shared" si="267"/>
        <v>2775</v>
      </c>
      <c r="BC266" s="5">
        <f t="shared" si="327"/>
        <v>0</v>
      </c>
      <c r="BD266" s="9">
        <f t="shared" si="328"/>
        <v>2775</v>
      </c>
      <c r="BE266" s="9"/>
      <c r="BF266" s="123" t="s">
        <v>293</v>
      </c>
      <c r="BG266" s="124" t="s">
        <v>293</v>
      </c>
    </row>
    <row r="267" spans="1:60" x14ac:dyDescent="0.2">
      <c r="A267" s="32">
        <v>2003</v>
      </c>
      <c r="B267" s="11" t="s">
        <v>144</v>
      </c>
      <c r="C267" s="12">
        <v>5</v>
      </c>
      <c r="D267" s="12">
        <v>17250</v>
      </c>
      <c r="E267" s="31"/>
      <c r="F267" s="31"/>
      <c r="G267" s="12"/>
      <c r="H267" s="31"/>
      <c r="I267" s="12"/>
      <c r="J267" s="31"/>
      <c r="K267" s="31"/>
      <c r="L267" s="31"/>
      <c r="M267" s="31"/>
      <c r="N267" s="22"/>
      <c r="O267" s="22"/>
      <c r="P267" s="22">
        <f>IF(O267+($D267/$C267)&gt;$D267,($D267-O267),$D267/$C267)</f>
        <v>3450</v>
      </c>
      <c r="Q267" s="22">
        <f t="shared" si="311"/>
        <v>3450</v>
      </c>
      <c r="R267" s="22">
        <f>IF(Q267+($D267/$C267)&gt;$D267,($D267-Q267),$D267/$C267)</f>
        <v>3450</v>
      </c>
      <c r="S267" s="22">
        <f t="shared" si="313"/>
        <v>6900</v>
      </c>
      <c r="T267" s="22">
        <f>IF(S267+($D267/$C267)&gt;$D267,($D267-S267),$D267/$C267)</f>
        <v>3450</v>
      </c>
      <c r="U267" s="22">
        <f t="shared" si="315"/>
        <v>10350</v>
      </c>
      <c r="V267" s="22"/>
      <c r="W267" s="22">
        <f>IF(U267+($D267/$C267)&gt;$D267,($D267-U267),$D267/$C267)</f>
        <v>3450</v>
      </c>
      <c r="X267" s="22">
        <f t="shared" si="317"/>
        <v>13800</v>
      </c>
      <c r="Y267" s="25"/>
      <c r="Z267" s="3">
        <f>IF(X267+($D267/$C267)&gt;$D267,($D267-X267),$D267/$C267)</f>
        <v>3450</v>
      </c>
      <c r="AA267" s="3">
        <f t="shared" si="319"/>
        <v>17250</v>
      </c>
      <c r="AC267" s="4">
        <f>IF(AA267+($D267/$C267)&gt;$D267,($D267-AA267),$D267/$C267)</f>
        <v>0</v>
      </c>
      <c r="AD267" s="9">
        <f t="shared" si="321"/>
        <v>17250</v>
      </c>
      <c r="AF267" s="4">
        <f>IF(AD267+($D267/$C267)&gt;$D267,($D267-AD267),$D267/$C267)</f>
        <v>0</v>
      </c>
      <c r="AG267" s="9">
        <f t="shared" si="323"/>
        <v>17250</v>
      </c>
      <c r="AH267" s="9"/>
      <c r="AJ267" s="4">
        <f>IF(AG267+($D267/$C267)&gt;$D267,($D267-AG267),$D267/$C267)</f>
        <v>0</v>
      </c>
      <c r="AK267" s="9">
        <f t="shared" si="266"/>
        <v>17250</v>
      </c>
      <c r="AL267" s="49">
        <f t="shared" si="325"/>
        <v>0</v>
      </c>
      <c r="AN267" s="4">
        <f>IF(AK267+($D267/$C267)&gt;$D267,($D267-AK267),$D267/$C267)</f>
        <v>0</v>
      </c>
      <c r="AO267" s="9">
        <f t="shared" si="262"/>
        <v>17250</v>
      </c>
      <c r="AQ267" s="4">
        <v>0</v>
      </c>
      <c r="AR267" s="9">
        <f t="shared" si="281"/>
        <v>17250</v>
      </c>
      <c r="AT267" s="4">
        <v>0</v>
      </c>
      <c r="AU267" s="9">
        <f t="shared" si="329"/>
        <v>17250</v>
      </c>
      <c r="AW267" s="4">
        <v>0</v>
      </c>
      <c r="AX267" s="9">
        <f t="shared" si="330"/>
        <v>17250</v>
      </c>
      <c r="AZ267" s="4">
        <v>0</v>
      </c>
      <c r="BA267" s="9">
        <f t="shared" si="267"/>
        <v>17250</v>
      </c>
      <c r="BC267" s="5">
        <f t="shared" si="327"/>
        <v>0</v>
      </c>
      <c r="BD267" s="9">
        <f t="shared" si="328"/>
        <v>17250</v>
      </c>
      <c r="BE267" s="9"/>
      <c r="BF267" s="123" t="s">
        <v>293</v>
      </c>
      <c r="BG267" s="124" t="s">
        <v>293</v>
      </c>
    </row>
    <row r="268" spans="1:60" hidden="1" x14ac:dyDescent="0.2">
      <c r="A268" s="65">
        <v>2003</v>
      </c>
      <c r="B268" s="58" t="s">
        <v>144</v>
      </c>
      <c r="C268" s="60">
        <v>5</v>
      </c>
      <c r="D268" s="60">
        <v>17149</v>
      </c>
      <c r="E268" s="66"/>
      <c r="F268" s="66"/>
      <c r="G268" s="60"/>
      <c r="H268" s="66"/>
      <c r="I268" s="60"/>
      <c r="J268" s="66"/>
      <c r="K268" s="66"/>
      <c r="L268" s="66"/>
      <c r="M268" s="66"/>
      <c r="N268" s="59"/>
      <c r="O268" s="59"/>
      <c r="P268" s="59">
        <f>IF(O268+($D268/$C268)&gt;$D268,($D268-O268),$D268/$C268)</f>
        <v>3429.8</v>
      </c>
      <c r="Q268" s="59">
        <f t="shared" si="311"/>
        <v>3429.8</v>
      </c>
      <c r="R268" s="59">
        <f>IF(Q268+($D268/$C268)&gt;$D268,($D268-Q268),$D268/$C268)</f>
        <v>3429.8</v>
      </c>
      <c r="S268" s="59">
        <f t="shared" si="313"/>
        <v>6859.6</v>
      </c>
      <c r="T268" s="59">
        <f>IF(S268+($D268/$C268)&gt;$D268,($D268-S268),$D268/$C268)</f>
        <v>3429.8</v>
      </c>
      <c r="U268" s="59">
        <f t="shared" si="315"/>
        <v>10289.400000000001</v>
      </c>
      <c r="V268" s="59"/>
      <c r="W268" s="59">
        <f>IF(U268+($D268/$C268)&gt;$D268,($D268-U268),$D268/$C268)</f>
        <v>3429.8</v>
      </c>
      <c r="X268" s="59">
        <f t="shared" si="317"/>
        <v>13719.2</v>
      </c>
      <c r="Y268" s="59"/>
      <c r="Z268" s="59">
        <f>IF(X268+($D268/$C268)&gt;$D268,($D268-X268),$D268/$C268)</f>
        <v>3429.8</v>
      </c>
      <c r="AA268" s="59">
        <f t="shared" si="319"/>
        <v>17149</v>
      </c>
      <c r="AB268" s="58"/>
      <c r="AC268" s="60">
        <f>IF(AA268+($D268/$C268)&gt;$D268,($D268-AA268),$D268/$C268)</f>
        <v>0</v>
      </c>
      <c r="AD268" s="61">
        <f t="shared" si="321"/>
        <v>17149</v>
      </c>
      <c r="AE268" s="58"/>
      <c r="AF268" s="60">
        <f>IF(AD268+($D268/$C268)&gt;$D268,($D268-AD268),$D268/$C268)</f>
        <v>0</v>
      </c>
      <c r="AG268" s="61">
        <f t="shared" si="323"/>
        <v>17149</v>
      </c>
      <c r="AH268" s="61"/>
      <c r="AI268" s="58"/>
      <c r="AJ268" s="60">
        <f>IF(AG268+($D268/$C268)&gt;$D268,($D268-AG268),$D268/$C268)</f>
        <v>0</v>
      </c>
      <c r="AK268" s="61">
        <f t="shared" si="266"/>
        <v>17149</v>
      </c>
      <c r="AL268" s="62">
        <f t="shared" si="325"/>
        <v>0</v>
      </c>
      <c r="AM268" s="58"/>
      <c r="AN268" s="60">
        <f>IF(AK268+($D268/$C268)&gt;$D268,($D268-AK268),$D268/$C268)</f>
        <v>0</v>
      </c>
      <c r="AO268" s="61">
        <f t="shared" ref="AO268:AO330" si="331">+AK268+AN268</f>
        <v>17149</v>
      </c>
      <c r="AQ268" s="60">
        <f>IF(AN268+($D268/$C268)&gt;$D268,($D268-AN268),$D268/$C268)</f>
        <v>3429.8</v>
      </c>
      <c r="AR268" s="9">
        <f t="shared" si="281"/>
        <v>20578.8</v>
      </c>
      <c r="AT268" s="60">
        <f>IF(AQ268+($D268/$C268)&gt;$D268,($D268-AQ268),$D268/$C268)</f>
        <v>3429.8</v>
      </c>
      <c r="AU268" s="9">
        <f t="shared" si="329"/>
        <v>24008.6</v>
      </c>
      <c r="AW268" s="60">
        <f>IF(AT268+($D268/$C268)&gt;$D268,($D268-AT268),$D268/$C268)</f>
        <v>3429.8</v>
      </c>
      <c r="AX268" s="9">
        <f t="shared" si="330"/>
        <v>27438.399999999998</v>
      </c>
      <c r="AZ268" s="60">
        <f>IF(AW268+($D268/$C268)&gt;$D268,($D268-AW268),$D268/$C268)</f>
        <v>3429.8</v>
      </c>
      <c r="BA268" s="9">
        <f t="shared" si="267"/>
        <v>30868.199999999997</v>
      </c>
      <c r="BC268" s="5">
        <v>0</v>
      </c>
      <c r="BD268" s="9">
        <f t="shared" si="328"/>
        <v>30868.199999999997</v>
      </c>
      <c r="BE268" s="9"/>
      <c r="BF268" s="123" t="s">
        <v>293</v>
      </c>
    </row>
    <row r="269" spans="1:60" hidden="1" x14ac:dyDescent="0.2">
      <c r="A269" s="65" t="s">
        <v>238</v>
      </c>
      <c r="B269" s="58" t="s">
        <v>229</v>
      </c>
      <c r="C269" s="60"/>
      <c r="D269" s="60">
        <v>-17149</v>
      </c>
      <c r="E269" s="66"/>
      <c r="F269" s="66"/>
      <c r="G269" s="60"/>
      <c r="H269" s="66"/>
      <c r="I269" s="60"/>
      <c r="J269" s="66"/>
      <c r="K269" s="66"/>
      <c r="L269" s="66"/>
      <c r="M269" s="66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8"/>
      <c r="AC269" s="60"/>
      <c r="AD269" s="61"/>
      <c r="AE269" s="58"/>
      <c r="AF269" s="60"/>
      <c r="AG269" s="61"/>
      <c r="AH269" s="61"/>
      <c r="AI269" s="58"/>
      <c r="AJ269" s="60"/>
      <c r="AK269" s="61"/>
      <c r="AL269" s="62"/>
      <c r="AM269" s="58"/>
      <c r="AN269" s="60"/>
      <c r="AO269" s="61">
        <v>-17149</v>
      </c>
      <c r="AQ269" s="60"/>
      <c r="AR269" s="9">
        <f t="shared" si="281"/>
        <v>-17149</v>
      </c>
      <c r="AT269" s="60"/>
      <c r="AU269" s="9">
        <f t="shared" si="329"/>
        <v>-17149</v>
      </c>
      <c r="AW269" s="60"/>
      <c r="AX269" s="9">
        <f t="shared" si="330"/>
        <v>-17149</v>
      </c>
      <c r="AZ269" s="60"/>
      <c r="BA269" s="9">
        <f t="shared" si="267"/>
        <v>-17149</v>
      </c>
      <c r="BC269" s="5">
        <f t="shared" si="327"/>
        <v>0</v>
      </c>
      <c r="BD269" s="9">
        <f t="shared" si="328"/>
        <v>-17149</v>
      </c>
      <c r="BE269" s="9"/>
      <c r="BF269" s="123" t="s">
        <v>293</v>
      </c>
    </row>
    <row r="270" spans="1:60" x14ac:dyDescent="0.2">
      <c r="A270" s="32">
        <v>2003</v>
      </c>
      <c r="B270" s="11" t="s">
        <v>146</v>
      </c>
      <c r="C270" s="12">
        <v>40</v>
      </c>
      <c r="D270" s="12">
        <v>1522402</v>
      </c>
      <c r="E270" s="31"/>
      <c r="F270" s="31"/>
      <c r="G270" s="12"/>
      <c r="H270" s="31"/>
      <c r="I270" s="12"/>
      <c r="J270" s="31"/>
      <c r="K270" s="31"/>
      <c r="L270" s="31"/>
      <c r="M270" s="31"/>
      <c r="N270" s="22"/>
      <c r="O270" s="22"/>
      <c r="P270" s="22">
        <f t="shared" ref="P270:P278" si="332">IF(O270+($D270/$C270)&gt;$D270,($D270-O270),$D270/$C270*1/12)</f>
        <v>3171.6708333333336</v>
      </c>
      <c r="Q270" s="22">
        <f t="shared" si="311"/>
        <v>3171.6708333333336</v>
      </c>
      <c r="R270" s="22">
        <f t="shared" ref="R270:R278" si="333">IF(Q270+($D270/$C270)&gt;$D270,($D270-Q270),$D270/$C270*1/12)</f>
        <v>3171.6708333333336</v>
      </c>
      <c r="S270" s="22">
        <f t="shared" si="313"/>
        <v>6343.3416666666672</v>
      </c>
      <c r="T270" s="22">
        <f t="shared" ref="T270:T278" si="334">IF(S270+($D270/$C270)&gt;$D270,($D270-S270),$D270/$C270)</f>
        <v>38060.050000000003</v>
      </c>
      <c r="U270" s="22">
        <f t="shared" si="315"/>
        <v>44403.39166666667</v>
      </c>
      <c r="V270" s="22"/>
      <c r="W270" s="22">
        <f t="shared" ref="W270:W278" si="335">IF(U270+($D270/$C270)&gt;$D270,($D270-U270),$D270/$C270)</f>
        <v>38060.050000000003</v>
      </c>
      <c r="X270" s="22">
        <f t="shared" si="317"/>
        <v>82463.44166666668</v>
      </c>
      <c r="Y270" s="25"/>
      <c r="Z270" s="3">
        <f t="shared" ref="Z270:Z278" si="336">IF(X270+($D270/$C270)&gt;$D270,($D270-X270),$D270/$C270)</f>
        <v>38060.050000000003</v>
      </c>
      <c r="AA270" s="3">
        <f t="shared" si="319"/>
        <v>120523.49166666668</v>
      </c>
      <c r="AC270" s="4">
        <f t="shared" ref="AC270:AC278" si="337">IF(AA270+($D270/$C270)&gt;$D270,($D270-AA270),$D270/$C270)</f>
        <v>38060.050000000003</v>
      </c>
      <c r="AD270" s="9">
        <f t="shared" si="321"/>
        <v>158583.54166666669</v>
      </c>
      <c r="AF270" s="4">
        <f t="shared" ref="AF270:AF278" si="338">IF(AD270+($D270/$C270)&gt;$D270,($D270-AD270),$D270/$C270)</f>
        <v>38060.050000000003</v>
      </c>
      <c r="AG270" s="9">
        <f t="shared" si="323"/>
        <v>196643.59166666667</v>
      </c>
      <c r="AH270" s="9"/>
      <c r="AJ270" s="4">
        <f t="shared" ref="AJ270:AJ278" si="339">IF(AG270+($D270/$C270)&gt;$D270,($D270-AG270),$D270/$C270)</f>
        <v>38060.050000000003</v>
      </c>
      <c r="AK270" s="9">
        <f t="shared" si="266"/>
        <v>234703.64166666666</v>
      </c>
      <c r="AL270" s="49">
        <f t="shared" si="325"/>
        <v>-1287698.3583333334</v>
      </c>
      <c r="AN270" s="4">
        <f t="shared" ref="AN270:AN278" si="340">IF(AK270+($D270/$C270)&gt;$D270,($D270-AK270),$D270/$C270)</f>
        <v>38060.050000000003</v>
      </c>
      <c r="AO270" s="9">
        <f t="shared" si="331"/>
        <v>272763.69166666665</v>
      </c>
      <c r="AQ270" s="4">
        <f t="shared" ref="AQ270:AQ278" si="341">IF(AN270+($D270/$C270)&gt;$D270,($D270-AN270),$D270/$C270)</f>
        <v>38060.050000000003</v>
      </c>
      <c r="AR270" s="9">
        <f t="shared" si="281"/>
        <v>310823.74166666664</v>
      </c>
      <c r="AT270" s="4">
        <f t="shared" ref="AT270:AT278" si="342">IF(AQ270+($D270/$C270)&gt;$D270,($D270-AQ270),$D270/$C270)</f>
        <v>38060.050000000003</v>
      </c>
      <c r="AU270" s="9">
        <f t="shared" si="329"/>
        <v>348883.79166666663</v>
      </c>
      <c r="AW270" s="4">
        <f t="shared" ref="AW270:AW277" si="343">IF(AT270+($D270/$C270)&gt;$D270,($D270-AT270),$D270/$C270)</f>
        <v>38060.050000000003</v>
      </c>
      <c r="AX270" s="9">
        <f t="shared" si="330"/>
        <v>386943.84166666662</v>
      </c>
      <c r="AZ270" s="4">
        <f t="shared" ref="AZ270:AZ277" si="344">IF(AW270+($D270/$C270)&gt;$D270,($D270-AW270),$D270/$C270)</f>
        <v>38060.050000000003</v>
      </c>
      <c r="BA270" s="9">
        <f t="shared" si="267"/>
        <v>425003.8916666666</v>
      </c>
      <c r="BC270" s="5">
        <f t="shared" si="327"/>
        <v>38060.050000000003</v>
      </c>
      <c r="BD270" s="9">
        <f t="shared" si="328"/>
        <v>463063.94166666659</v>
      </c>
      <c r="BE270" s="9"/>
      <c r="BF270" s="123">
        <v>37.5</v>
      </c>
      <c r="BG270" s="124">
        <f t="shared" ref="BG270:BG277" si="345">D270/BF270</f>
        <v>40597.386666666665</v>
      </c>
    </row>
    <row r="271" spans="1:60" x14ac:dyDescent="0.2">
      <c r="A271" s="32">
        <v>2003</v>
      </c>
      <c r="B271" s="108" t="s">
        <v>147</v>
      </c>
      <c r="C271" s="12">
        <v>30</v>
      </c>
      <c r="D271" s="12">
        <v>166046.5</v>
      </c>
      <c r="E271" s="31"/>
      <c r="F271" s="31"/>
      <c r="G271" s="12"/>
      <c r="H271" s="31"/>
      <c r="I271" s="12"/>
      <c r="J271" s="31"/>
      <c r="K271" s="31"/>
      <c r="L271" s="31"/>
      <c r="M271" s="31"/>
      <c r="N271" s="22"/>
      <c r="O271" s="22"/>
      <c r="P271" s="22">
        <f t="shared" si="332"/>
        <v>461.24027777777775</v>
      </c>
      <c r="Q271" s="22">
        <f t="shared" si="311"/>
        <v>461.24027777777775</v>
      </c>
      <c r="R271" s="22">
        <f t="shared" si="333"/>
        <v>461.24027777777775</v>
      </c>
      <c r="S271" s="22">
        <f t="shared" si="313"/>
        <v>922.4805555555555</v>
      </c>
      <c r="T271" s="22">
        <f t="shared" si="334"/>
        <v>5534.8833333333332</v>
      </c>
      <c r="U271" s="22">
        <f t="shared" si="315"/>
        <v>6457.3638888888891</v>
      </c>
      <c r="V271" s="22"/>
      <c r="W271" s="22">
        <f t="shared" si="335"/>
        <v>5534.8833333333332</v>
      </c>
      <c r="X271" s="22">
        <f t="shared" si="317"/>
        <v>11992.247222222222</v>
      </c>
      <c r="Y271" s="25"/>
      <c r="Z271" s="3">
        <f t="shared" si="336"/>
        <v>5534.8833333333332</v>
      </c>
      <c r="AA271" s="3">
        <f t="shared" si="319"/>
        <v>17527.130555555555</v>
      </c>
      <c r="AC271" s="4">
        <f t="shared" si="337"/>
        <v>5534.8833333333332</v>
      </c>
      <c r="AD271" s="9">
        <f t="shared" si="321"/>
        <v>23062.013888888891</v>
      </c>
      <c r="AF271" s="4">
        <f t="shared" si="338"/>
        <v>5534.8833333333332</v>
      </c>
      <c r="AG271" s="9">
        <f t="shared" si="323"/>
        <v>28596.897222222222</v>
      </c>
      <c r="AH271" s="9"/>
      <c r="AJ271" s="4">
        <f t="shared" si="339"/>
        <v>5534.8833333333332</v>
      </c>
      <c r="AK271" s="9">
        <f t="shared" si="266"/>
        <v>34131.780555555553</v>
      </c>
      <c r="AL271" s="49">
        <f t="shared" si="325"/>
        <v>-131914.71944444446</v>
      </c>
      <c r="AN271" s="4">
        <f t="shared" si="340"/>
        <v>5534.8833333333332</v>
      </c>
      <c r="AO271" s="9">
        <f t="shared" si="331"/>
        <v>39666.663888888885</v>
      </c>
      <c r="AQ271" s="4">
        <f t="shared" si="341"/>
        <v>5534.8833333333332</v>
      </c>
      <c r="AR271" s="9">
        <f t="shared" si="281"/>
        <v>45201.547222222216</v>
      </c>
      <c r="AT271" s="4">
        <f t="shared" si="342"/>
        <v>5534.8833333333332</v>
      </c>
      <c r="AU271" s="9">
        <f t="shared" si="329"/>
        <v>50736.430555555547</v>
      </c>
      <c r="AW271" s="4">
        <f t="shared" si="343"/>
        <v>5534.8833333333332</v>
      </c>
      <c r="AX271" s="9">
        <f t="shared" si="330"/>
        <v>56271.313888888879</v>
      </c>
      <c r="AZ271" s="4">
        <f t="shared" si="344"/>
        <v>5534.8833333333332</v>
      </c>
      <c r="BA271" s="9">
        <f t="shared" si="267"/>
        <v>61806.19722222221</v>
      </c>
      <c r="BC271" s="5">
        <f t="shared" si="327"/>
        <v>5534.8833333333332</v>
      </c>
      <c r="BD271" s="9">
        <f t="shared" si="328"/>
        <v>67341.080555555542</v>
      </c>
      <c r="BE271" s="9"/>
      <c r="BF271" s="123">
        <v>27.5</v>
      </c>
      <c r="BG271" s="124">
        <f t="shared" si="345"/>
        <v>6038.0545454545454</v>
      </c>
    </row>
    <row r="272" spans="1:60" x14ac:dyDescent="0.2">
      <c r="A272" s="32">
        <v>2003</v>
      </c>
      <c r="B272" s="108" t="s">
        <v>148</v>
      </c>
      <c r="C272" s="12">
        <v>40</v>
      </c>
      <c r="D272" s="12">
        <v>150568.79</v>
      </c>
      <c r="E272" s="31"/>
      <c r="F272" s="31"/>
      <c r="G272" s="12"/>
      <c r="H272" s="31"/>
      <c r="I272" s="12"/>
      <c r="J272" s="31"/>
      <c r="K272" s="31"/>
      <c r="L272" s="31"/>
      <c r="M272" s="31"/>
      <c r="N272" s="22"/>
      <c r="O272" s="22"/>
      <c r="P272" s="22">
        <f t="shared" si="332"/>
        <v>313.68497916666666</v>
      </c>
      <c r="Q272" s="22">
        <f t="shared" si="311"/>
        <v>313.68497916666666</v>
      </c>
      <c r="R272" s="22">
        <f t="shared" si="333"/>
        <v>313.68497916666666</v>
      </c>
      <c r="S272" s="22">
        <f t="shared" si="313"/>
        <v>627.36995833333333</v>
      </c>
      <c r="T272" s="22">
        <f t="shared" si="334"/>
        <v>3764.2197500000002</v>
      </c>
      <c r="U272" s="22">
        <f t="shared" si="315"/>
        <v>4391.5897083333339</v>
      </c>
      <c r="V272" s="22"/>
      <c r="W272" s="22">
        <f t="shared" si="335"/>
        <v>3764.2197500000002</v>
      </c>
      <c r="X272" s="22">
        <f t="shared" si="317"/>
        <v>8155.8094583333341</v>
      </c>
      <c r="Y272" s="25"/>
      <c r="Z272" s="3">
        <f t="shared" si="336"/>
        <v>3764.2197500000002</v>
      </c>
      <c r="AA272" s="3">
        <f t="shared" si="319"/>
        <v>11920.029208333333</v>
      </c>
      <c r="AC272" s="4">
        <f t="shared" si="337"/>
        <v>3764.2197500000002</v>
      </c>
      <c r="AD272" s="9">
        <f t="shared" si="321"/>
        <v>15684.248958333334</v>
      </c>
      <c r="AF272" s="4">
        <f t="shared" si="338"/>
        <v>3764.2197500000002</v>
      </c>
      <c r="AG272" s="9">
        <f t="shared" si="323"/>
        <v>19448.468708333334</v>
      </c>
      <c r="AH272" s="9"/>
      <c r="AJ272" s="4">
        <f t="shared" si="339"/>
        <v>3764.2197500000002</v>
      </c>
      <c r="AK272" s="9">
        <f t="shared" si="266"/>
        <v>23212.688458333334</v>
      </c>
      <c r="AL272" s="49">
        <f t="shared" si="325"/>
        <v>-127356.10154166668</v>
      </c>
      <c r="AN272" s="4">
        <f t="shared" si="340"/>
        <v>3764.2197500000002</v>
      </c>
      <c r="AO272" s="9">
        <f t="shared" si="331"/>
        <v>26976.908208333334</v>
      </c>
      <c r="AQ272" s="4">
        <f t="shared" si="341"/>
        <v>3764.2197500000002</v>
      </c>
      <c r="AR272" s="9">
        <f t="shared" si="281"/>
        <v>30741.127958333334</v>
      </c>
      <c r="AT272" s="4">
        <f t="shared" si="342"/>
        <v>3764.2197500000002</v>
      </c>
      <c r="AU272" s="9">
        <f t="shared" si="329"/>
        <v>34505.347708333335</v>
      </c>
      <c r="AW272" s="4">
        <f t="shared" si="343"/>
        <v>3764.2197500000002</v>
      </c>
      <c r="AX272" s="9">
        <f t="shared" si="330"/>
        <v>38269.567458333331</v>
      </c>
      <c r="AZ272" s="4">
        <f t="shared" si="344"/>
        <v>3764.2197500000002</v>
      </c>
      <c r="BA272" s="9">
        <f t="shared" si="267"/>
        <v>42033.787208333335</v>
      </c>
      <c r="BC272" s="5">
        <f t="shared" si="327"/>
        <v>3764.2197500000002</v>
      </c>
      <c r="BD272" s="9">
        <f t="shared" si="328"/>
        <v>45798.006958333339</v>
      </c>
      <c r="BE272" s="9"/>
      <c r="BF272" s="123">
        <v>37.5</v>
      </c>
      <c r="BG272" s="124">
        <f t="shared" si="345"/>
        <v>4015.1677333333337</v>
      </c>
    </row>
    <row r="273" spans="1:60" x14ac:dyDescent="0.2">
      <c r="A273" s="32">
        <v>2003</v>
      </c>
      <c r="B273" s="108" t="s">
        <v>149</v>
      </c>
      <c r="C273" s="12">
        <v>20</v>
      </c>
      <c r="D273" s="12">
        <v>131260.57999999999</v>
      </c>
      <c r="E273" s="31"/>
      <c r="F273" s="31"/>
      <c r="G273" s="12"/>
      <c r="H273" s="31"/>
      <c r="I273" s="12"/>
      <c r="J273" s="31"/>
      <c r="K273" s="31"/>
      <c r="L273" s="31"/>
      <c r="M273" s="31"/>
      <c r="N273" s="22"/>
      <c r="O273" s="22"/>
      <c r="P273" s="22">
        <f t="shared" si="332"/>
        <v>546.91908333333333</v>
      </c>
      <c r="Q273" s="22">
        <f t="shared" si="311"/>
        <v>546.91908333333333</v>
      </c>
      <c r="R273" s="22">
        <f t="shared" si="333"/>
        <v>546.91908333333333</v>
      </c>
      <c r="S273" s="22">
        <f t="shared" si="313"/>
        <v>1093.8381666666667</v>
      </c>
      <c r="T273" s="22">
        <f t="shared" si="334"/>
        <v>6563.0289999999995</v>
      </c>
      <c r="U273" s="22">
        <f t="shared" si="315"/>
        <v>7656.867166666666</v>
      </c>
      <c r="V273" s="22"/>
      <c r="W273" s="22">
        <f t="shared" si="335"/>
        <v>6563.0289999999995</v>
      </c>
      <c r="X273" s="22">
        <f t="shared" si="317"/>
        <v>14219.896166666666</v>
      </c>
      <c r="Y273" s="25"/>
      <c r="Z273" s="3">
        <f t="shared" si="336"/>
        <v>6563.0289999999995</v>
      </c>
      <c r="AA273" s="3">
        <f t="shared" si="319"/>
        <v>20782.925166666664</v>
      </c>
      <c r="AC273" s="4">
        <f t="shared" si="337"/>
        <v>6563.0289999999995</v>
      </c>
      <c r="AD273" s="9">
        <f t="shared" si="321"/>
        <v>27345.954166666663</v>
      </c>
      <c r="AF273" s="4">
        <f t="shared" si="338"/>
        <v>6563.0289999999995</v>
      </c>
      <c r="AG273" s="9">
        <f t="shared" si="323"/>
        <v>33908.983166666665</v>
      </c>
      <c r="AH273" s="9"/>
      <c r="AJ273" s="4">
        <f t="shared" si="339"/>
        <v>6563.0289999999995</v>
      </c>
      <c r="AK273" s="9">
        <f t="shared" si="266"/>
        <v>40472.012166666667</v>
      </c>
      <c r="AL273" s="49">
        <f t="shared" si="325"/>
        <v>-90788.56783333332</v>
      </c>
      <c r="AN273" s="4">
        <f t="shared" si="340"/>
        <v>6563.0289999999995</v>
      </c>
      <c r="AO273" s="9">
        <f t="shared" si="331"/>
        <v>47035.04116666667</v>
      </c>
      <c r="AQ273" s="4">
        <f t="shared" si="341"/>
        <v>6563.0289999999995</v>
      </c>
      <c r="AR273" s="9">
        <f t="shared" si="281"/>
        <v>53598.070166666672</v>
      </c>
      <c r="AT273" s="4">
        <f t="shared" si="342"/>
        <v>6563.0289999999995</v>
      </c>
      <c r="AU273" s="9">
        <f t="shared" si="329"/>
        <v>60161.099166666674</v>
      </c>
      <c r="AW273" s="4">
        <f t="shared" si="343"/>
        <v>6563.0289999999995</v>
      </c>
      <c r="AX273" s="9">
        <f t="shared" si="330"/>
        <v>66724.128166666676</v>
      </c>
      <c r="AZ273" s="4">
        <f t="shared" si="344"/>
        <v>6563.0289999999995</v>
      </c>
      <c r="BA273" s="9">
        <f t="shared" si="267"/>
        <v>73287.157166666671</v>
      </c>
      <c r="BC273" s="5">
        <f t="shared" si="327"/>
        <v>6563.0289999999995</v>
      </c>
      <c r="BD273" s="9">
        <f t="shared" si="328"/>
        <v>79850.186166666666</v>
      </c>
      <c r="BE273" s="9"/>
      <c r="BF273" s="123">
        <v>10</v>
      </c>
      <c r="BG273" s="124">
        <f t="shared" si="345"/>
        <v>13126.057999999999</v>
      </c>
      <c r="BH273" s="1" t="s">
        <v>304</v>
      </c>
    </row>
    <row r="274" spans="1:60" x14ac:dyDescent="0.2">
      <c r="A274" s="32">
        <v>2003</v>
      </c>
      <c r="B274" s="108" t="s">
        <v>150</v>
      </c>
      <c r="C274" s="12">
        <v>40</v>
      </c>
      <c r="D274" s="12">
        <v>402860.99</v>
      </c>
      <c r="E274" s="31"/>
      <c r="F274" s="31"/>
      <c r="G274" s="12"/>
      <c r="H274" s="31"/>
      <c r="I274" s="12"/>
      <c r="J274" s="31"/>
      <c r="K274" s="31"/>
      <c r="L274" s="31"/>
      <c r="M274" s="31"/>
      <c r="N274" s="22"/>
      <c r="O274" s="22"/>
      <c r="P274" s="22">
        <f t="shared" si="332"/>
        <v>839.29372916666671</v>
      </c>
      <c r="Q274" s="22">
        <f t="shared" si="311"/>
        <v>839.29372916666671</v>
      </c>
      <c r="R274" s="22">
        <f t="shared" si="333"/>
        <v>839.29372916666671</v>
      </c>
      <c r="S274" s="22">
        <f t="shared" si="313"/>
        <v>1678.5874583333334</v>
      </c>
      <c r="T274" s="22">
        <f t="shared" si="334"/>
        <v>10071.52475</v>
      </c>
      <c r="U274" s="22">
        <f t="shared" si="315"/>
        <v>11750.112208333334</v>
      </c>
      <c r="V274" s="22"/>
      <c r="W274" s="22">
        <f t="shared" si="335"/>
        <v>10071.52475</v>
      </c>
      <c r="X274" s="22">
        <f t="shared" si="317"/>
        <v>21821.636958333336</v>
      </c>
      <c r="Y274" s="25"/>
      <c r="Z274" s="3">
        <f t="shared" si="336"/>
        <v>10071.52475</v>
      </c>
      <c r="AA274" s="3">
        <f t="shared" si="319"/>
        <v>31893.161708333337</v>
      </c>
      <c r="AC274" s="4">
        <f t="shared" si="337"/>
        <v>10071.52475</v>
      </c>
      <c r="AD274" s="9">
        <f t="shared" si="321"/>
        <v>41964.686458333337</v>
      </c>
      <c r="AF274" s="4">
        <f t="shared" si="338"/>
        <v>10071.52475</v>
      </c>
      <c r="AG274" s="9">
        <f t="shared" si="323"/>
        <v>52036.211208333334</v>
      </c>
      <c r="AH274" s="9"/>
      <c r="AJ274" s="4">
        <f t="shared" si="339"/>
        <v>10071.52475</v>
      </c>
      <c r="AK274" s="9">
        <f t="shared" si="266"/>
        <v>62107.735958333331</v>
      </c>
      <c r="AL274" s="49">
        <f t="shared" si="325"/>
        <v>-340753.25404166663</v>
      </c>
      <c r="AN274" s="4">
        <f t="shared" si="340"/>
        <v>10071.52475</v>
      </c>
      <c r="AO274" s="9">
        <f t="shared" si="331"/>
        <v>72179.260708333328</v>
      </c>
      <c r="AQ274" s="4">
        <f t="shared" si="341"/>
        <v>10071.52475</v>
      </c>
      <c r="AR274" s="9">
        <f t="shared" si="281"/>
        <v>82250.785458333325</v>
      </c>
      <c r="AT274" s="4">
        <f t="shared" si="342"/>
        <v>10071.52475</v>
      </c>
      <c r="AU274" s="9">
        <f t="shared" si="329"/>
        <v>92322.310208333321</v>
      </c>
      <c r="AW274" s="4">
        <f t="shared" si="343"/>
        <v>10071.52475</v>
      </c>
      <c r="AX274" s="9">
        <f t="shared" si="330"/>
        <v>102393.83495833332</v>
      </c>
      <c r="AZ274" s="4">
        <f t="shared" si="344"/>
        <v>10071.52475</v>
      </c>
      <c r="BA274" s="9">
        <f t="shared" si="267"/>
        <v>112465.35970833332</v>
      </c>
      <c r="BC274" s="5">
        <f t="shared" si="327"/>
        <v>10071.52475</v>
      </c>
      <c r="BD274" s="9">
        <f t="shared" si="328"/>
        <v>122536.88445833331</v>
      </c>
      <c r="BE274" s="9"/>
      <c r="BF274" s="123">
        <v>37.5</v>
      </c>
      <c r="BG274" s="124">
        <f t="shared" si="345"/>
        <v>10742.959733333333</v>
      </c>
      <c r="BH274" s="107"/>
    </row>
    <row r="275" spans="1:60" x14ac:dyDescent="0.2">
      <c r="A275" s="32">
        <v>2003</v>
      </c>
      <c r="B275" s="108" t="s">
        <v>151</v>
      </c>
      <c r="C275" s="12">
        <v>30</v>
      </c>
      <c r="D275" s="12">
        <v>253123.82</v>
      </c>
      <c r="E275" s="31"/>
      <c r="F275" s="31"/>
      <c r="G275" s="12"/>
      <c r="H275" s="31"/>
      <c r="I275" s="12"/>
      <c r="J275" s="31"/>
      <c r="K275" s="31"/>
      <c r="L275" s="31"/>
      <c r="M275" s="31"/>
      <c r="N275" s="22"/>
      <c r="O275" s="22"/>
      <c r="P275" s="22">
        <f t="shared" si="332"/>
        <v>703.12172222222227</v>
      </c>
      <c r="Q275" s="22">
        <f t="shared" si="311"/>
        <v>703.12172222222227</v>
      </c>
      <c r="R275" s="22">
        <f t="shared" si="333"/>
        <v>703.12172222222227</v>
      </c>
      <c r="S275" s="22">
        <f t="shared" si="313"/>
        <v>1406.2434444444445</v>
      </c>
      <c r="T275" s="22">
        <f t="shared" si="334"/>
        <v>8437.4606666666677</v>
      </c>
      <c r="U275" s="22">
        <f t="shared" si="315"/>
        <v>9843.7041111111121</v>
      </c>
      <c r="V275" s="22"/>
      <c r="W275" s="22">
        <f t="shared" si="335"/>
        <v>8437.4606666666677</v>
      </c>
      <c r="X275" s="22">
        <f t="shared" si="317"/>
        <v>18281.16477777778</v>
      </c>
      <c r="Y275" s="25"/>
      <c r="Z275" s="3">
        <f t="shared" si="336"/>
        <v>8437.4606666666677</v>
      </c>
      <c r="AA275" s="3">
        <f t="shared" si="319"/>
        <v>26718.625444444449</v>
      </c>
      <c r="AC275" s="4">
        <f t="shared" si="337"/>
        <v>8437.4606666666677</v>
      </c>
      <c r="AD275" s="9">
        <f t="shared" si="321"/>
        <v>35156.086111111115</v>
      </c>
      <c r="AF275" s="4">
        <f t="shared" si="338"/>
        <v>8437.4606666666677</v>
      </c>
      <c r="AG275" s="9">
        <f t="shared" si="323"/>
        <v>43593.546777777781</v>
      </c>
      <c r="AH275" s="9"/>
      <c r="AJ275" s="4">
        <f t="shared" si="339"/>
        <v>8437.4606666666677</v>
      </c>
      <c r="AK275" s="9">
        <f t="shared" si="266"/>
        <v>52031.007444444447</v>
      </c>
      <c r="AL275" s="49">
        <f t="shared" si="325"/>
        <v>-201092.81255555555</v>
      </c>
      <c r="AN275" s="4">
        <f t="shared" si="340"/>
        <v>8437.4606666666677</v>
      </c>
      <c r="AO275" s="9">
        <f t="shared" si="331"/>
        <v>60468.468111111113</v>
      </c>
      <c r="AQ275" s="4">
        <f t="shared" si="341"/>
        <v>8437.4606666666677</v>
      </c>
      <c r="AR275" s="9">
        <f t="shared" si="281"/>
        <v>68905.928777777779</v>
      </c>
      <c r="AT275" s="4">
        <f t="shared" si="342"/>
        <v>8437.4606666666677</v>
      </c>
      <c r="AU275" s="9">
        <f t="shared" si="329"/>
        <v>77343.389444444445</v>
      </c>
      <c r="AW275" s="4">
        <f t="shared" si="343"/>
        <v>8437.4606666666677</v>
      </c>
      <c r="AX275" s="9">
        <f t="shared" si="330"/>
        <v>85780.850111111111</v>
      </c>
      <c r="AZ275" s="4">
        <f t="shared" si="344"/>
        <v>8437.4606666666677</v>
      </c>
      <c r="BA275" s="9">
        <f t="shared" si="267"/>
        <v>94218.310777777777</v>
      </c>
      <c r="BC275" s="5">
        <f t="shared" si="327"/>
        <v>8437.4606666666677</v>
      </c>
      <c r="BD275" s="9">
        <f t="shared" si="328"/>
        <v>102655.77144444444</v>
      </c>
      <c r="BE275" s="9"/>
      <c r="BF275" s="123">
        <v>20</v>
      </c>
      <c r="BG275" s="124">
        <f t="shared" si="345"/>
        <v>12656.191000000001</v>
      </c>
    </row>
    <row r="276" spans="1:60" x14ac:dyDescent="0.2">
      <c r="A276" s="32">
        <v>2003</v>
      </c>
      <c r="B276" s="11" t="s">
        <v>152</v>
      </c>
      <c r="C276" s="12">
        <v>50</v>
      </c>
      <c r="D276" s="12">
        <v>271238.34999999998</v>
      </c>
      <c r="E276" s="31"/>
      <c r="F276" s="31"/>
      <c r="G276" s="12"/>
      <c r="H276" s="31"/>
      <c r="I276" s="12"/>
      <c r="J276" s="31"/>
      <c r="K276" s="31"/>
      <c r="L276" s="31"/>
      <c r="M276" s="31"/>
      <c r="N276" s="22"/>
      <c r="O276" s="22"/>
      <c r="P276" s="22">
        <f t="shared" si="332"/>
        <v>452.06391666666667</v>
      </c>
      <c r="Q276" s="22">
        <f t="shared" si="311"/>
        <v>452.06391666666667</v>
      </c>
      <c r="R276" s="22">
        <f t="shared" si="333"/>
        <v>452.06391666666667</v>
      </c>
      <c r="S276" s="22">
        <f t="shared" si="313"/>
        <v>904.12783333333334</v>
      </c>
      <c r="T276" s="22">
        <f t="shared" si="334"/>
        <v>5424.7669999999998</v>
      </c>
      <c r="U276" s="22">
        <f t="shared" si="315"/>
        <v>6328.8948333333328</v>
      </c>
      <c r="V276" s="22"/>
      <c r="W276" s="22">
        <f t="shared" si="335"/>
        <v>5424.7669999999998</v>
      </c>
      <c r="X276" s="22">
        <f t="shared" si="317"/>
        <v>11753.661833333332</v>
      </c>
      <c r="Y276" s="25"/>
      <c r="Z276" s="3">
        <f t="shared" si="336"/>
        <v>5424.7669999999998</v>
      </c>
      <c r="AA276" s="3">
        <f t="shared" si="319"/>
        <v>17178.428833333332</v>
      </c>
      <c r="AC276" s="4">
        <f t="shared" si="337"/>
        <v>5424.7669999999998</v>
      </c>
      <c r="AD276" s="9">
        <f t="shared" si="321"/>
        <v>22603.195833333331</v>
      </c>
      <c r="AF276" s="4">
        <f t="shared" si="338"/>
        <v>5424.7669999999998</v>
      </c>
      <c r="AG276" s="9">
        <f t="shared" si="323"/>
        <v>28027.962833333331</v>
      </c>
      <c r="AH276" s="9"/>
      <c r="AJ276" s="4">
        <f t="shared" si="339"/>
        <v>5424.7669999999998</v>
      </c>
      <c r="AK276" s="9">
        <f t="shared" ref="AK276:AK337" si="346">AG276+AJ276</f>
        <v>33452.729833333331</v>
      </c>
      <c r="AL276" s="49">
        <f t="shared" si="325"/>
        <v>-237785.62016666663</v>
      </c>
      <c r="AN276" s="4">
        <f t="shared" si="340"/>
        <v>5424.7669999999998</v>
      </c>
      <c r="AO276" s="9">
        <f t="shared" si="331"/>
        <v>38877.496833333331</v>
      </c>
      <c r="AQ276" s="4">
        <f t="shared" si="341"/>
        <v>5424.7669999999998</v>
      </c>
      <c r="AR276" s="9">
        <f t="shared" si="281"/>
        <v>44302.263833333331</v>
      </c>
      <c r="AT276" s="4">
        <f t="shared" si="342"/>
        <v>5424.7669999999998</v>
      </c>
      <c r="AU276" s="9">
        <f t="shared" si="329"/>
        <v>49727.030833333331</v>
      </c>
      <c r="AW276" s="4">
        <f t="shared" si="343"/>
        <v>5424.7669999999998</v>
      </c>
      <c r="AX276" s="9">
        <f t="shared" si="330"/>
        <v>55151.79783333333</v>
      </c>
      <c r="AZ276" s="4">
        <f t="shared" si="344"/>
        <v>5424.7669999999998</v>
      </c>
      <c r="BA276" s="9">
        <f t="shared" si="267"/>
        <v>60576.56483333333</v>
      </c>
      <c r="BC276" s="5">
        <f t="shared" si="327"/>
        <v>5424.7669999999998</v>
      </c>
      <c r="BD276" s="9">
        <f t="shared" si="328"/>
        <v>66001.33183333333</v>
      </c>
      <c r="BE276" s="9"/>
      <c r="BF276" s="123">
        <v>62.5</v>
      </c>
      <c r="BG276" s="124">
        <f t="shared" si="345"/>
        <v>4339.8135999999995</v>
      </c>
    </row>
    <row r="277" spans="1:60" x14ac:dyDescent="0.2">
      <c r="A277" s="53">
        <v>2003</v>
      </c>
      <c r="B277" s="1" t="s">
        <v>153</v>
      </c>
      <c r="C277" s="4">
        <v>30</v>
      </c>
      <c r="D277" s="4">
        <v>6950.12</v>
      </c>
      <c r="E277" s="5"/>
      <c r="F277" s="5"/>
      <c r="G277" s="4"/>
      <c r="H277" s="5"/>
      <c r="I277" s="4"/>
      <c r="J277" s="5"/>
      <c r="K277" s="5"/>
      <c r="L277" s="5"/>
      <c r="M277" s="5"/>
      <c r="N277" s="3"/>
      <c r="O277" s="3"/>
      <c r="P277" s="3">
        <f t="shared" si="332"/>
        <v>19.305888888888891</v>
      </c>
      <c r="Q277" s="3">
        <f t="shared" si="311"/>
        <v>19.305888888888891</v>
      </c>
      <c r="R277" s="3">
        <f t="shared" si="333"/>
        <v>19.305888888888891</v>
      </c>
      <c r="S277" s="3">
        <f t="shared" si="313"/>
        <v>38.611777777777782</v>
      </c>
      <c r="T277" s="3">
        <f t="shared" si="334"/>
        <v>231.67066666666668</v>
      </c>
      <c r="U277" s="3">
        <f t="shared" si="315"/>
        <v>270.28244444444448</v>
      </c>
      <c r="V277" s="3"/>
      <c r="W277" s="3">
        <f t="shared" si="335"/>
        <v>231.67066666666668</v>
      </c>
      <c r="X277" s="3">
        <f t="shared" si="317"/>
        <v>501.95311111111118</v>
      </c>
      <c r="Y277" s="25"/>
      <c r="Z277" s="3">
        <f t="shared" si="336"/>
        <v>231.67066666666668</v>
      </c>
      <c r="AA277" s="3">
        <f t="shared" si="319"/>
        <v>733.62377777777783</v>
      </c>
      <c r="AC277" s="4">
        <f t="shared" si="337"/>
        <v>231.67066666666668</v>
      </c>
      <c r="AD277" s="9">
        <f t="shared" si="321"/>
        <v>965.29444444444448</v>
      </c>
      <c r="AF277" s="4">
        <f t="shared" si="338"/>
        <v>231.67066666666668</v>
      </c>
      <c r="AG277" s="9">
        <f t="shared" si="323"/>
        <v>1196.9651111111111</v>
      </c>
      <c r="AH277" s="9"/>
      <c r="AJ277" s="4">
        <f t="shared" si="339"/>
        <v>231.67066666666668</v>
      </c>
      <c r="AK277" s="9">
        <f t="shared" si="346"/>
        <v>1428.6357777777778</v>
      </c>
      <c r="AL277" s="49">
        <f t="shared" si="325"/>
        <v>-5521.4842222222223</v>
      </c>
      <c r="AN277" s="4">
        <f t="shared" si="340"/>
        <v>231.67066666666668</v>
      </c>
      <c r="AO277" s="9">
        <f t="shared" si="331"/>
        <v>1660.3064444444444</v>
      </c>
      <c r="AQ277" s="4">
        <f t="shared" si="341"/>
        <v>231.67066666666668</v>
      </c>
      <c r="AR277" s="9">
        <f t="shared" si="281"/>
        <v>1891.9771111111111</v>
      </c>
      <c r="AT277" s="4">
        <f t="shared" si="342"/>
        <v>231.67066666666668</v>
      </c>
      <c r="AU277" s="9">
        <f t="shared" si="329"/>
        <v>2123.6477777777777</v>
      </c>
      <c r="AW277" s="4">
        <f t="shared" si="343"/>
        <v>231.67066666666668</v>
      </c>
      <c r="AX277" s="9">
        <f t="shared" si="330"/>
        <v>2355.3184444444446</v>
      </c>
      <c r="AZ277" s="4">
        <f t="shared" si="344"/>
        <v>231.67066666666668</v>
      </c>
      <c r="BA277" s="9">
        <f t="shared" ref="BA277:BA341" si="347">AX277+AZ277</f>
        <v>2586.9891111111115</v>
      </c>
      <c r="BC277" s="5">
        <f t="shared" si="327"/>
        <v>231.67066666666668</v>
      </c>
      <c r="BD277" s="9">
        <f t="shared" si="328"/>
        <v>2818.6597777777783</v>
      </c>
      <c r="BE277" s="9"/>
      <c r="BF277" s="123">
        <v>50</v>
      </c>
      <c r="BG277" s="124">
        <f t="shared" si="345"/>
        <v>139.00239999999999</v>
      </c>
    </row>
    <row r="278" spans="1:60" x14ac:dyDescent="0.2">
      <c r="A278" s="32">
        <v>2003</v>
      </c>
      <c r="B278" s="11" t="s">
        <v>154</v>
      </c>
      <c r="C278" s="12">
        <v>10</v>
      </c>
      <c r="D278" s="12">
        <v>342204.86</v>
      </c>
      <c r="E278" s="20"/>
      <c r="F278" s="20"/>
      <c r="G278" s="19"/>
      <c r="H278" s="20"/>
      <c r="I278" s="19"/>
      <c r="J278" s="20"/>
      <c r="K278" s="20"/>
      <c r="L278" s="20"/>
      <c r="M278" s="20"/>
      <c r="N278" s="21"/>
      <c r="O278" s="21"/>
      <c r="P278" s="21">
        <f t="shared" si="332"/>
        <v>2851.7071666666666</v>
      </c>
      <c r="Q278" s="21">
        <f t="shared" si="311"/>
        <v>2851.7071666666666</v>
      </c>
      <c r="R278" s="21">
        <f t="shared" si="333"/>
        <v>2851.7071666666666</v>
      </c>
      <c r="S278" s="21">
        <f t="shared" si="313"/>
        <v>5703.4143333333332</v>
      </c>
      <c r="T278" s="21">
        <f t="shared" si="334"/>
        <v>34220.485999999997</v>
      </c>
      <c r="U278" s="21">
        <f t="shared" si="315"/>
        <v>39923.900333333331</v>
      </c>
      <c r="V278" s="21"/>
      <c r="W278" s="21">
        <f t="shared" si="335"/>
        <v>34220.485999999997</v>
      </c>
      <c r="X278" s="21">
        <f t="shared" si="317"/>
        <v>74144.386333333328</v>
      </c>
      <c r="Y278" s="25"/>
      <c r="Z278" s="22">
        <f t="shared" si="336"/>
        <v>34220.485999999997</v>
      </c>
      <c r="AA278" s="22">
        <f t="shared" si="319"/>
        <v>108364.87233333333</v>
      </c>
      <c r="AB278" s="11"/>
      <c r="AC278" s="4">
        <f t="shared" si="337"/>
        <v>34220.485999999997</v>
      </c>
      <c r="AD278" s="9">
        <f t="shared" si="321"/>
        <v>142585.35833333334</v>
      </c>
      <c r="AE278" s="11"/>
      <c r="AF278" s="4">
        <f t="shared" si="338"/>
        <v>34220.485999999997</v>
      </c>
      <c r="AG278" s="9">
        <f t="shared" si="323"/>
        <v>176805.84433333334</v>
      </c>
      <c r="AH278" s="9"/>
      <c r="AJ278" s="4">
        <f t="shared" si="339"/>
        <v>34220.485999999997</v>
      </c>
      <c r="AK278" s="9">
        <f t="shared" si="346"/>
        <v>211026.33033333335</v>
      </c>
      <c r="AL278" s="49">
        <f t="shared" si="325"/>
        <v>-131178.52966666664</v>
      </c>
      <c r="AN278" s="4">
        <f t="shared" si="340"/>
        <v>34220.485999999997</v>
      </c>
      <c r="AO278" s="9">
        <f t="shared" si="331"/>
        <v>245246.81633333335</v>
      </c>
      <c r="AQ278" s="4">
        <f t="shared" si="341"/>
        <v>34220.485999999997</v>
      </c>
      <c r="AR278" s="9">
        <f t="shared" si="281"/>
        <v>279467.30233333335</v>
      </c>
      <c r="AT278" s="4">
        <f t="shared" si="342"/>
        <v>34220.485999999997</v>
      </c>
      <c r="AU278" s="9">
        <f t="shared" si="329"/>
        <v>313687.78833333333</v>
      </c>
      <c r="AW278" s="4">
        <v>28517.07</v>
      </c>
      <c r="AX278" s="9">
        <f t="shared" si="330"/>
        <v>342204.85833333334</v>
      </c>
      <c r="AZ278" s="4">
        <v>28517.07</v>
      </c>
      <c r="BA278" s="9">
        <f t="shared" si="347"/>
        <v>370721.92833333334</v>
      </c>
      <c r="BC278" s="5">
        <v>0</v>
      </c>
      <c r="BD278" s="9">
        <f t="shared" si="328"/>
        <v>370721.92833333334</v>
      </c>
      <c r="BE278" s="9"/>
      <c r="BF278" s="123" t="s">
        <v>293</v>
      </c>
      <c r="BG278" s="124" t="s">
        <v>293</v>
      </c>
    </row>
    <row r="279" spans="1:60" x14ac:dyDescent="0.2">
      <c r="A279" s="11"/>
      <c r="B279" s="11" t="s">
        <v>266</v>
      </c>
      <c r="C279" s="31"/>
      <c r="D279" s="31">
        <v>-1885</v>
      </c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>
        <v>-1885</v>
      </c>
      <c r="AY279" s="31"/>
      <c r="AZ279" s="31"/>
      <c r="BA279" s="9">
        <f t="shared" si="347"/>
        <v>-1885</v>
      </c>
      <c r="BB279" s="31"/>
      <c r="BC279" s="5">
        <f t="shared" si="327"/>
        <v>0</v>
      </c>
      <c r="BD279" s="9">
        <f t="shared" si="328"/>
        <v>-1885</v>
      </c>
      <c r="BE279" s="9"/>
      <c r="BF279" s="123" t="s">
        <v>293</v>
      </c>
      <c r="BG279" s="124" t="s">
        <v>293</v>
      </c>
    </row>
    <row r="280" spans="1:60" ht="13.5" thickBot="1" x14ac:dyDescent="0.25">
      <c r="A280" s="32">
        <v>2003</v>
      </c>
      <c r="B280" s="11" t="s">
        <v>157</v>
      </c>
      <c r="C280" s="12">
        <v>5</v>
      </c>
      <c r="D280" s="12">
        <v>4995</v>
      </c>
      <c r="E280" s="5"/>
      <c r="F280" s="5"/>
      <c r="G280" s="4"/>
      <c r="H280" s="5"/>
      <c r="I280" s="4"/>
      <c r="J280" s="5"/>
      <c r="K280" s="5"/>
      <c r="L280" s="5"/>
      <c r="M280" s="5"/>
      <c r="N280" s="3"/>
      <c r="O280" s="3"/>
      <c r="P280" s="3">
        <f>IF(O280+($D280/$C280)&gt;$D280,($D280-O280),$D280/$C280*1/12)</f>
        <v>83.25</v>
      </c>
      <c r="Q280" s="3">
        <f t="shared" si="311"/>
        <v>83.25</v>
      </c>
      <c r="R280" s="3">
        <f>IF(Q280+($D280/$C280)&gt;$D280,($D280-Q280),$D280/$C280*1/12)</f>
        <v>83.25</v>
      </c>
      <c r="S280" s="3">
        <f t="shared" si="313"/>
        <v>166.5</v>
      </c>
      <c r="T280" s="3">
        <f t="shared" ref="T280:T291" si="348">IF(S280+($D280/$C280)&gt;$D280,($D280-S280),$D280/$C280)</f>
        <v>999</v>
      </c>
      <c r="U280" s="3">
        <f t="shared" si="315"/>
        <v>1165.5</v>
      </c>
      <c r="V280" s="18"/>
      <c r="W280" s="3">
        <f t="shared" ref="W280:W291" si="349">IF(U280+($D280/$C280)&gt;$D280,($D280-U280),$D280/$C280)</f>
        <v>999</v>
      </c>
      <c r="X280" s="3">
        <f t="shared" si="317"/>
        <v>2164.5</v>
      </c>
      <c r="Y280" s="25"/>
      <c r="Z280" s="3">
        <f t="shared" ref="Z280:Z291" si="350">IF(X280+($D280/$C280)&gt;$D280,($D280-X280),$D280/$C280)</f>
        <v>999</v>
      </c>
      <c r="AA280" s="3">
        <f t="shared" si="319"/>
        <v>3163.5</v>
      </c>
      <c r="AC280" s="4">
        <f t="shared" ref="AC280:AC291" si="351">IF(AA280+($D280/$C280)&gt;$D280,($D280-AA280),$D280/$C280)</f>
        <v>999</v>
      </c>
      <c r="AD280" s="9">
        <f t="shared" si="321"/>
        <v>4162.5</v>
      </c>
      <c r="AF280" s="4">
        <f t="shared" ref="AF280:AF291" si="352">IF(AD280+($D280/$C280)&gt;$D280,($D280-AD280),$D280/$C280)</f>
        <v>832.5</v>
      </c>
      <c r="AG280" s="9">
        <f t="shared" si="323"/>
        <v>4995</v>
      </c>
      <c r="AH280" s="9"/>
      <c r="AJ280" s="4">
        <f t="shared" ref="AJ280:AJ291" si="353">IF(AG280+($D280/$C280)&gt;$D280,($D280-AG280),$D280/$C280)</f>
        <v>0</v>
      </c>
      <c r="AK280" s="9">
        <f t="shared" si="346"/>
        <v>4995</v>
      </c>
      <c r="AL280" s="49">
        <f t="shared" si="325"/>
        <v>0</v>
      </c>
      <c r="AN280" s="4">
        <f t="shared" ref="AN280:AN291" si="354">IF(AK280+($D280/$C280)&gt;$D280,($D280-AK280),$D280/$C280)</f>
        <v>0</v>
      </c>
      <c r="AO280" s="9">
        <f t="shared" si="331"/>
        <v>4995</v>
      </c>
      <c r="AQ280" s="4">
        <v>0</v>
      </c>
      <c r="AR280" s="9">
        <f t="shared" si="281"/>
        <v>4995</v>
      </c>
      <c r="AT280" s="4">
        <v>0</v>
      </c>
      <c r="AU280" s="9">
        <f t="shared" si="329"/>
        <v>4995</v>
      </c>
      <c r="AW280" s="4">
        <v>0</v>
      </c>
      <c r="AX280" s="9">
        <f t="shared" si="330"/>
        <v>4995</v>
      </c>
      <c r="AZ280" s="4">
        <v>0</v>
      </c>
      <c r="BA280" s="9">
        <f t="shared" si="347"/>
        <v>4995</v>
      </c>
      <c r="BC280" s="5">
        <f t="shared" si="327"/>
        <v>0</v>
      </c>
      <c r="BD280" s="9">
        <f t="shared" si="328"/>
        <v>4995</v>
      </c>
      <c r="BE280" s="9"/>
      <c r="BF280" s="123" t="s">
        <v>293</v>
      </c>
      <c r="BG280" s="124" t="s">
        <v>293</v>
      </c>
    </row>
    <row r="281" spans="1:60" x14ac:dyDescent="0.2">
      <c r="A281" s="53">
        <v>2004</v>
      </c>
      <c r="B281" s="1" t="s">
        <v>159</v>
      </c>
      <c r="C281" s="4">
        <v>10</v>
      </c>
      <c r="D281" s="4">
        <v>959</v>
      </c>
      <c r="E281" s="5"/>
      <c r="F281" s="5"/>
      <c r="G281" s="4"/>
      <c r="H281" s="5"/>
      <c r="I281" s="4"/>
      <c r="J281" s="5"/>
      <c r="K281" s="5"/>
      <c r="L281" s="5"/>
      <c r="M281" s="5"/>
      <c r="N281" s="3"/>
      <c r="O281" s="3"/>
      <c r="P281" s="3"/>
      <c r="Q281" s="3">
        <v>0</v>
      </c>
      <c r="R281" s="3">
        <f t="shared" ref="R281:R291" si="355">D281/C281</f>
        <v>95.9</v>
      </c>
      <c r="S281" s="3">
        <f t="shared" ref="S281:S292" si="356">Q281+R281</f>
        <v>95.9</v>
      </c>
      <c r="T281" s="3">
        <f t="shared" si="348"/>
        <v>95.9</v>
      </c>
      <c r="U281" s="3">
        <f t="shared" ref="U281:U292" si="357">S281+T281</f>
        <v>191.8</v>
      </c>
      <c r="V281" s="3"/>
      <c r="W281" s="3">
        <f t="shared" si="349"/>
        <v>95.9</v>
      </c>
      <c r="X281" s="3">
        <f t="shared" ref="X281:X293" si="358">U281+W281</f>
        <v>287.70000000000005</v>
      </c>
      <c r="Y281" s="25"/>
      <c r="Z281" s="3">
        <f t="shared" si="350"/>
        <v>95.9</v>
      </c>
      <c r="AA281" s="3">
        <f t="shared" ref="AA281:AA293" si="359">X281+Z281</f>
        <v>383.6</v>
      </c>
      <c r="AC281" s="4">
        <f t="shared" si="351"/>
        <v>95.9</v>
      </c>
      <c r="AD281" s="9">
        <f t="shared" ref="AD281:AD291" si="360">AA281+AC281</f>
        <v>479.5</v>
      </c>
      <c r="AF281" s="4">
        <f t="shared" si="352"/>
        <v>95.9</v>
      </c>
      <c r="AG281" s="9">
        <f t="shared" ref="AG281:AG291" si="361">AD281+AF281</f>
        <v>575.4</v>
      </c>
      <c r="AH281" s="9"/>
      <c r="AJ281" s="4">
        <f t="shared" si="353"/>
        <v>95.9</v>
      </c>
      <c r="AK281" s="9">
        <f t="shared" si="346"/>
        <v>671.3</v>
      </c>
      <c r="AL281" s="49">
        <f t="shared" ref="AL281:AL291" si="362">+AK281-D281</f>
        <v>-287.70000000000005</v>
      </c>
      <c r="AN281" s="4">
        <f t="shared" si="354"/>
        <v>95.9</v>
      </c>
      <c r="AO281" s="9">
        <f t="shared" si="331"/>
        <v>767.19999999999993</v>
      </c>
      <c r="AQ281" s="4">
        <f>IF(AN281+($D281/$C281)&gt;$D281,($D281-AN281),$D281/$C281)</f>
        <v>95.9</v>
      </c>
      <c r="AR281" s="9">
        <f t="shared" ref="AR281:AR342" si="363">+AO281+AQ281</f>
        <v>863.09999999999991</v>
      </c>
      <c r="AT281" s="4">
        <f>IF(AQ281+($D281/$C281)&gt;$D281,($D281-AQ281),$D281/$C281)</f>
        <v>95.9</v>
      </c>
      <c r="AU281" s="9">
        <f t="shared" si="329"/>
        <v>958.99999999999989</v>
      </c>
      <c r="AW281" s="4">
        <v>0</v>
      </c>
      <c r="AX281" s="9">
        <f t="shared" si="330"/>
        <v>958.99999999999989</v>
      </c>
      <c r="AZ281" s="4">
        <v>0</v>
      </c>
      <c r="BA281" s="9">
        <f t="shared" si="347"/>
        <v>958.99999999999989</v>
      </c>
      <c r="BC281" s="5">
        <f t="shared" si="327"/>
        <v>0</v>
      </c>
      <c r="BD281" s="9">
        <f t="shared" si="328"/>
        <v>958.99999999999989</v>
      </c>
      <c r="BE281" s="9"/>
      <c r="BF281" s="123" t="s">
        <v>293</v>
      </c>
      <c r="BG281" s="124" t="s">
        <v>293</v>
      </c>
    </row>
    <row r="282" spans="1:60" x14ac:dyDescent="0.2">
      <c r="A282" s="53">
        <v>2004</v>
      </c>
      <c r="B282" s="1" t="s">
        <v>160</v>
      </c>
      <c r="C282" s="4">
        <v>20</v>
      </c>
      <c r="D282" s="4">
        <v>14339</v>
      </c>
      <c r="E282" s="5"/>
      <c r="F282" s="5"/>
      <c r="G282" s="4"/>
      <c r="H282" s="5"/>
      <c r="I282" s="4"/>
      <c r="J282" s="5"/>
      <c r="K282" s="5"/>
      <c r="L282" s="5"/>
      <c r="M282" s="5"/>
      <c r="N282" s="3"/>
      <c r="O282" s="3"/>
      <c r="P282" s="3"/>
      <c r="Q282" s="3">
        <v>0</v>
      </c>
      <c r="R282" s="3">
        <f t="shared" si="355"/>
        <v>716.95</v>
      </c>
      <c r="S282" s="3">
        <f t="shared" si="356"/>
        <v>716.95</v>
      </c>
      <c r="T282" s="3">
        <f t="shared" si="348"/>
        <v>716.95</v>
      </c>
      <c r="U282" s="3">
        <f t="shared" si="357"/>
        <v>1433.9</v>
      </c>
      <c r="V282" s="3"/>
      <c r="W282" s="3">
        <f t="shared" si="349"/>
        <v>716.95</v>
      </c>
      <c r="X282" s="3">
        <f t="shared" si="358"/>
        <v>2150.8500000000004</v>
      </c>
      <c r="Y282" s="25"/>
      <c r="Z282" s="3">
        <f t="shared" si="350"/>
        <v>716.95</v>
      </c>
      <c r="AA282" s="3">
        <f t="shared" si="359"/>
        <v>2867.8</v>
      </c>
      <c r="AC282" s="4">
        <f t="shared" si="351"/>
        <v>716.95</v>
      </c>
      <c r="AD282" s="9">
        <f t="shared" si="360"/>
        <v>3584.75</v>
      </c>
      <c r="AF282" s="4">
        <f t="shared" si="352"/>
        <v>716.95</v>
      </c>
      <c r="AG282" s="9">
        <f t="shared" si="361"/>
        <v>4301.7</v>
      </c>
      <c r="AH282" s="9"/>
      <c r="AJ282" s="4">
        <f t="shared" si="353"/>
        <v>716.95</v>
      </c>
      <c r="AK282" s="9">
        <f t="shared" si="346"/>
        <v>5018.6499999999996</v>
      </c>
      <c r="AL282" s="49">
        <f t="shared" si="362"/>
        <v>-9320.35</v>
      </c>
      <c r="AN282" s="4">
        <f t="shared" si="354"/>
        <v>716.95</v>
      </c>
      <c r="AO282" s="9">
        <f t="shared" si="331"/>
        <v>5735.5999999999995</v>
      </c>
      <c r="AQ282" s="4">
        <f>IF(AN282+($D282/$C282)&gt;$D282,($D282-AN282),$D282/$C282)</f>
        <v>716.95</v>
      </c>
      <c r="AR282" s="9">
        <f t="shared" si="363"/>
        <v>6452.5499999999993</v>
      </c>
      <c r="AT282" s="4">
        <f>IF(AQ282+($D282/$C282)&gt;$D282,($D282-AQ282),$D282/$C282)</f>
        <v>716.95</v>
      </c>
      <c r="AU282" s="9">
        <f t="shared" si="329"/>
        <v>7169.4999999999991</v>
      </c>
      <c r="AW282" s="4">
        <f>IF(AT282+($D282/$C282)&gt;$D282,($D282-AT282),$D282/$C282)</f>
        <v>716.95</v>
      </c>
      <c r="AX282" s="9">
        <f t="shared" si="330"/>
        <v>7886.4499999999989</v>
      </c>
      <c r="AZ282" s="4">
        <f>IF(AW282+($D282/$C282)&gt;$D282,($D282-AW282),$D282/$C282)</f>
        <v>716.95</v>
      </c>
      <c r="BA282" s="9">
        <f t="shared" si="347"/>
        <v>8603.4</v>
      </c>
      <c r="BC282" s="5">
        <f t="shared" si="327"/>
        <v>716.95</v>
      </c>
      <c r="BD282" s="9">
        <f t="shared" si="328"/>
        <v>9320.35</v>
      </c>
      <c r="BE282" s="9"/>
      <c r="BF282" s="123">
        <v>20</v>
      </c>
      <c r="BG282" s="124">
        <f>D282/BF282</f>
        <v>716.95</v>
      </c>
    </row>
    <row r="283" spans="1:60" x14ac:dyDescent="0.2">
      <c r="A283" s="53">
        <v>2004</v>
      </c>
      <c r="B283" s="1" t="s">
        <v>161</v>
      </c>
      <c r="C283" s="4">
        <v>7</v>
      </c>
      <c r="D283" s="4">
        <v>943</v>
      </c>
      <c r="E283" s="5"/>
      <c r="F283" s="5"/>
      <c r="G283" s="4"/>
      <c r="H283" s="5"/>
      <c r="I283" s="4"/>
      <c r="J283" s="5"/>
      <c r="K283" s="5"/>
      <c r="L283" s="5"/>
      <c r="M283" s="5"/>
      <c r="N283" s="3"/>
      <c r="O283" s="3"/>
      <c r="P283" s="3"/>
      <c r="Q283" s="3">
        <v>0</v>
      </c>
      <c r="R283" s="3">
        <f t="shared" si="355"/>
        <v>134.71428571428572</v>
      </c>
      <c r="S283" s="3">
        <f t="shared" si="356"/>
        <v>134.71428571428572</v>
      </c>
      <c r="T283" s="3">
        <f t="shared" si="348"/>
        <v>134.71428571428572</v>
      </c>
      <c r="U283" s="3">
        <f t="shared" si="357"/>
        <v>269.42857142857144</v>
      </c>
      <c r="V283" s="3"/>
      <c r="W283" s="3">
        <f t="shared" si="349"/>
        <v>134.71428571428572</v>
      </c>
      <c r="X283" s="3">
        <f t="shared" si="358"/>
        <v>404.14285714285717</v>
      </c>
      <c r="Y283" s="25"/>
      <c r="Z283" s="3">
        <f t="shared" si="350"/>
        <v>134.71428571428572</v>
      </c>
      <c r="AA283" s="3">
        <f t="shared" si="359"/>
        <v>538.85714285714289</v>
      </c>
      <c r="AC283" s="4">
        <f t="shared" si="351"/>
        <v>134.71428571428572</v>
      </c>
      <c r="AD283" s="9">
        <f t="shared" si="360"/>
        <v>673.57142857142867</v>
      </c>
      <c r="AF283" s="4">
        <f t="shared" si="352"/>
        <v>134.71428571428572</v>
      </c>
      <c r="AG283" s="9">
        <f t="shared" si="361"/>
        <v>808.28571428571445</v>
      </c>
      <c r="AH283" s="9"/>
      <c r="AJ283" s="4">
        <f t="shared" si="353"/>
        <v>134.71428571428572</v>
      </c>
      <c r="AK283" s="9">
        <f t="shared" si="346"/>
        <v>943.00000000000023</v>
      </c>
      <c r="AL283" s="49">
        <f t="shared" si="362"/>
        <v>0</v>
      </c>
      <c r="AN283" s="4">
        <f t="shared" si="354"/>
        <v>-2.2737367544323206E-13</v>
      </c>
      <c r="AO283" s="9">
        <f t="shared" si="331"/>
        <v>943</v>
      </c>
      <c r="AQ283" s="4">
        <v>0</v>
      </c>
      <c r="AR283" s="9">
        <f t="shared" si="363"/>
        <v>943</v>
      </c>
      <c r="AT283" s="4">
        <v>0</v>
      </c>
      <c r="AU283" s="9">
        <f t="shared" si="329"/>
        <v>943</v>
      </c>
      <c r="AW283" s="4">
        <v>0</v>
      </c>
      <c r="AX283" s="9">
        <f t="shared" si="330"/>
        <v>943</v>
      </c>
      <c r="AZ283" s="4">
        <v>0</v>
      </c>
      <c r="BA283" s="9">
        <f t="shared" si="347"/>
        <v>943</v>
      </c>
      <c r="BC283" s="5">
        <f t="shared" si="327"/>
        <v>0</v>
      </c>
      <c r="BD283" s="9">
        <f t="shared" si="328"/>
        <v>943</v>
      </c>
      <c r="BE283" s="9"/>
      <c r="BF283" s="123" t="s">
        <v>293</v>
      </c>
      <c r="BG283" s="124" t="s">
        <v>293</v>
      </c>
    </row>
    <row r="284" spans="1:60" x14ac:dyDescent="0.2">
      <c r="A284" s="53">
        <v>2004</v>
      </c>
      <c r="B284" s="1" t="s">
        <v>162</v>
      </c>
      <c r="C284" s="4">
        <v>10</v>
      </c>
      <c r="D284" s="4">
        <v>899</v>
      </c>
      <c r="E284" s="5"/>
      <c r="F284" s="5"/>
      <c r="G284" s="4"/>
      <c r="H284" s="5"/>
      <c r="I284" s="4"/>
      <c r="J284" s="5"/>
      <c r="K284" s="5"/>
      <c r="L284" s="5"/>
      <c r="M284" s="5"/>
      <c r="N284" s="3"/>
      <c r="O284" s="3"/>
      <c r="P284" s="3"/>
      <c r="Q284" s="3">
        <v>0</v>
      </c>
      <c r="R284" s="3">
        <f t="shared" si="355"/>
        <v>89.9</v>
      </c>
      <c r="S284" s="3">
        <f t="shared" si="356"/>
        <v>89.9</v>
      </c>
      <c r="T284" s="3">
        <f t="shared" si="348"/>
        <v>89.9</v>
      </c>
      <c r="U284" s="3">
        <f t="shared" si="357"/>
        <v>179.8</v>
      </c>
      <c r="V284" s="3"/>
      <c r="W284" s="3">
        <f t="shared" si="349"/>
        <v>89.9</v>
      </c>
      <c r="X284" s="3">
        <f t="shared" si="358"/>
        <v>269.70000000000005</v>
      </c>
      <c r="Y284" s="25"/>
      <c r="Z284" s="3">
        <f t="shared" si="350"/>
        <v>89.9</v>
      </c>
      <c r="AA284" s="3">
        <f t="shared" si="359"/>
        <v>359.6</v>
      </c>
      <c r="AC284" s="4">
        <f t="shared" si="351"/>
        <v>89.9</v>
      </c>
      <c r="AD284" s="9">
        <f t="shared" si="360"/>
        <v>449.5</v>
      </c>
      <c r="AF284" s="4">
        <f t="shared" si="352"/>
        <v>89.9</v>
      </c>
      <c r="AG284" s="9">
        <f t="shared" si="361"/>
        <v>539.4</v>
      </c>
      <c r="AH284" s="9"/>
      <c r="AJ284" s="4">
        <f t="shared" si="353"/>
        <v>89.9</v>
      </c>
      <c r="AK284" s="9">
        <f t="shared" si="346"/>
        <v>629.29999999999995</v>
      </c>
      <c r="AL284" s="49">
        <f t="shared" si="362"/>
        <v>-269.70000000000005</v>
      </c>
      <c r="AN284" s="4">
        <f t="shared" si="354"/>
        <v>89.9</v>
      </c>
      <c r="AO284" s="9">
        <f t="shared" si="331"/>
        <v>719.19999999999993</v>
      </c>
      <c r="AQ284" s="4">
        <f>IF(AN284+($D284/$C284)&gt;$D284,($D284-AN284),$D284/$C284)</f>
        <v>89.9</v>
      </c>
      <c r="AR284" s="9">
        <f t="shared" si="363"/>
        <v>809.09999999999991</v>
      </c>
      <c r="AT284" s="4">
        <f>IF(AQ284+($D284/$C284)&gt;$D284,($D284-AQ284),$D284/$C284)</f>
        <v>89.9</v>
      </c>
      <c r="AU284" s="9">
        <f t="shared" si="329"/>
        <v>898.99999999999989</v>
      </c>
      <c r="AW284" s="4">
        <v>0</v>
      </c>
      <c r="AX284" s="9">
        <f t="shared" si="330"/>
        <v>898.99999999999989</v>
      </c>
      <c r="AZ284" s="4">
        <v>0</v>
      </c>
      <c r="BA284" s="9">
        <f t="shared" si="347"/>
        <v>898.99999999999989</v>
      </c>
      <c r="BC284" s="5">
        <f t="shared" si="327"/>
        <v>0</v>
      </c>
      <c r="BD284" s="9">
        <f t="shared" si="328"/>
        <v>898.99999999999989</v>
      </c>
      <c r="BE284" s="9"/>
      <c r="BF284" s="123" t="s">
        <v>293</v>
      </c>
      <c r="BG284" s="124" t="s">
        <v>293</v>
      </c>
    </row>
    <row r="285" spans="1:60" x14ac:dyDescent="0.2">
      <c r="A285" s="53">
        <v>2004</v>
      </c>
      <c r="B285" s="1" t="s">
        <v>163</v>
      </c>
      <c r="C285" s="4">
        <v>5</v>
      </c>
      <c r="D285" s="4">
        <v>449</v>
      </c>
      <c r="E285" s="5"/>
      <c r="F285" s="5"/>
      <c r="G285" s="4"/>
      <c r="H285" s="5"/>
      <c r="I285" s="4"/>
      <c r="J285" s="5"/>
      <c r="K285" s="5"/>
      <c r="L285" s="5"/>
      <c r="M285" s="5"/>
      <c r="N285" s="3"/>
      <c r="O285" s="3"/>
      <c r="P285" s="3"/>
      <c r="Q285" s="3">
        <v>0</v>
      </c>
      <c r="R285" s="3">
        <f t="shared" si="355"/>
        <v>89.8</v>
      </c>
      <c r="S285" s="3">
        <f t="shared" si="356"/>
        <v>89.8</v>
      </c>
      <c r="T285" s="3">
        <f t="shared" si="348"/>
        <v>89.8</v>
      </c>
      <c r="U285" s="3">
        <f t="shared" si="357"/>
        <v>179.6</v>
      </c>
      <c r="V285" s="3"/>
      <c r="W285" s="3">
        <f t="shared" si="349"/>
        <v>89.8</v>
      </c>
      <c r="X285" s="3">
        <f t="shared" si="358"/>
        <v>269.39999999999998</v>
      </c>
      <c r="Y285" s="25"/>
      <c r="Z285" s="3">
        <f t="shared" si="350"/>
        <v>89.8</v>
      </c>
      <c r="AA285" s="3">
        <f t="shared" si="359"/>
        <v>359.2</v>
      </c>
      <c r="AC285" s="4">
        <f t="shared" si="351"/>
        <v>89.8</v>
      </c>
      <c r="AD285" s="9">
        <f t="shared" si="360"/>
        <v>449</v>
      </c>
      <c r="AF285" s="4">
        <f t="shared" si="352"/>
        <v>0</v>
      </c>
      <c r="AG285" s="9">
        <f t="shared" si="361"/>
        <v>449</v>
      </c>
      <c r="AH285" s="9"/>
      <c r="AJ285" s="4">
        <f t="shared" si="353"/>
        <v>0</v>
      </c>
      <c r="AK285" s="9">
        <f t="shared" si="346"/>
        <v>449</v>
      </c>
      <c r="AL285" s="49">
        <f t="shared" si="362"/>
        <v>0</v>
      </c>
      <c r="AN285" s="4">
        <f t="shared" si="354"/>
        <v>0</v>
      </c>
      <c r="AO285" s="9">
        <f t="shared" si="331"/>
        <v>449</v>
      </c>
      <c r="AQ285" s="4">
        <v>0</v>
      </c>
      <c r="AR285" s="9">
        <f t="shared" si="363"/>
        <v>449</v>
      </c>
      <c r="AT285" s="4">
        <v>0</v>
      </c>
      <c r="AU285" s="9">
        <f t="shared" si="329"/>
        <v>449</v>
      </c>
      <c r="AW285" s="4">
        <v>0</v>
      </c>
      <c r="AX285" s="9">
        <f t="shared" si="330"/>
        <v>449</v>
      </c>
      <c r="AZ285" s="4">
        <v>0</v>
      </c>
      <c r="BA285" s="9">
        <f t="shared" si="347"/>
        <v>449</v>
      </c>
      <c r="BC285" s="5">
        <f t="shared" si="327"/>
        <v>0</v>
      </c>
      <c r="BD285" s="9">
        <f t="shared" si="328"/>
        <v>449</v>
      </c>
      <c r="BE285" s="9"/>
      <c r="BF285" s="123" t="s">
        <v>293</v>
      </c>
      <c r="BG285" s="124" t="s">
        <v>293</v>
      </c>
    </row>
    <row r="286" spans="1:60" x14ac:dyDescent="0.2">
      <c r="A286" s="53">
        <v>2004</v>
      </c>
      <c r="B286" s="108" t="s">
        <v>164</v>
      </c>
      <c r="C286" s="4">
        <v>20</v>
      </c>
      <c r="D286" s="4">
        <v>262628.86</v>
      </c>
      <c r="E286" s="5"/>
      <c r="F286" s="5"/>
      <c r="G286" s="4"/>
      <c r="H286" s="5"/>
      <c r="I286" s="4"/>
      <c r="J286" s="5"/>
      <c r="K286" s="5"/>
      <c r="L286" s="5"/>
      <c r="M286" s="5"/>
      <c r="N286" s="3"/>
      <c r="O286" s="3"/>
      <c r="P286" s="3"/>
      <c r="Q286" s="3">
        <v>0</v>
      </c>
      <c r="R286" s="3">
        <f t="shared" si="355"/>
        <v>13131.442999999999</v>
      </c>
      <c r="S286" s="3">
        <f t="shared" si="356"/>
        <v>13131.442999999999</v>
      </c>
      <c r="T286" s="3">
        <f t="shared" si="348"/>
        <v>13131.442999999999</v>
      </c>
      <c r="U286" s="3">
        <f t="shared" si="357"/>
        <v>26262.885999999999</v>
      </c>
      <c r="V286" s="3"/>
      <c r="W286" s="3">
        <f t="shared" si="349"/>
        <v>13131.442999999999</v>
      </c>
      <c r="X286" s="3">
        <f t="shared" si="358"/>
        <v>39394.328999999998</v>
      </c>
      <c r="Y286" s="25"/>
      <c r="Z286" s="3">
        <f t="shared" si="350"/>
        <v>13131.442999999999</v>
      </c>
      <c r="AA286" s="3">
        <f t="shared" si="359"/>
        <v>52525.771999999997</v>
      </c>
      <c r="AC286" s="4">
        <f t="shared" si="351"/>
        <v>13131.442999999999</v>
      </c>
      <c r="AD286" s="9">
        <f t="shared" si="360"/>
        <v>65657.214999999997</v>
      </c>
      <c r="AF286" s="4">
        <f t="shared" si="352"/>
        <v>13131.442999999999</v>
      </c>
      <c r="AG286" s="9">
        <f t="shared" si="361"/>
        <v>78788.657999999996</v>
      </c>
      <c r="AH286" s="9"/>
      <c r="AJ286" s="4">
        <f t="shared" si="353"/>
        <v>13131.442999999999</v>
      </c>
      <c r="AK286" s="9">
        <f t="shared" si="346"/>
        <v>91920.100999999995</v>
      </c>
      <c r="AL286" s="49">
        <f t="shared" si="362"/>
        <v>-170708.75899999999</v>
      </c>
      <c r="AN286" s="4">
        <f t="shared" si="354"/>
        <v>13131.442999999999</v>
      </c>
      <c r="AO286" s="9">
        <f t="shared" si="331"/>
        <v>105051.54399999999</v>
      </c>
      <c r="AQ286" s="4">
        <f>IF(AN286+($D286/$C286)&gt;$D286,($D286-AN286),$D286/$C286)</f>
        <v>13131.442999999999</v>
      </c>
      <c r="AR286" s="9">
        <f t="shared" si="363"/>
        <v>118182.98699999999</v>
      </c>
      <c r="AT286" s="4">
        <f>IF(AQ286+($D286/$C286)&gt;$D286,($D286-AQ286),$D286/$C286)</f>
        <v>13131.442999999999</v>
      </c>
      <c r="AU286" s="9">
        <f t="shared" si="329"/>
        <v>131314.43</v>
      </c>
      <c r="AW286" s="4">
        <f>IF(AT286+($D286/$C286)&gt;$D286,($D286-AT286),$D286/$C286)</f>
        <v>13131.442999999999</v>
      </c>
      <c r="AX286" s="9">
        <f t="shared" si="330"/>
        <v>144445.87299999999</v>
      </c>
      <c r="AZ286" s="4">
        <f>IF(AW286+($D286/$C286)&gt;$D286,($D286-AW286),$D286/$C286)</f>
        <v>13131.442999999999</v>
      </c>
      <c r="BA286" s="9">
        <f t="shared" si="347"/>
        <v>157577.31599999999</v>
      </c>
      <c r="BC286" s="5">
        <f t="shared" si="327"/>
        <v>13131.442999999999</v>
      </c>
      <c r="BD286" s="9">
        <f t="shared" si="328"/>
        <v>170708.75899999999</v>
      </c>
      <c r="BE286" s="9"/>
      <c r="BF286" s="123">
        <v>62.5</v>
      </c>
      <c r="BG286" s="124">
        <f>D286/BF286</f>
        <v>4202.0617599999996</v>
      </c>
    </row>
    <row r="287" spans="1:60" x14ac:dyDescent="0.2">
      <c r="A287" s="32">
        <v>2004</v>
      </c>
      <c r="B287" s="108" t="s">
        <v>172</v>
      </c>
      <c r="C287" s="12">
        <v>20</v>
      </c>
      <c r="D287" s="12">
        <v>23335.84</v>
      </c>
      <c r="E287" s="31"/>
      <c r="F287" s="31"/>
      <c r="G287" s="12"/>
      <c r="H287" s="31"/>
      <c r="I287" s="12"/>
      <c r="J287" s="31"/>
      <c r="K287" s="31"/>
      <c r="L287" s="31"/>
      <c r="M287" s="31"/>
      <c r="N287" s="22"/>
      <c r="O287" s="22"/>
      <c r="P287" s="22"/>
      <c r="Q287" s="22">
        <v>0</v>
      </c>
      <c r="R287" s="22">
        <f t="shared" si="355"/>
        <v>1166.7919999999999</v>
      </c>
      <c r="S287" s="22">
        <f t="shared" si="356"/>
        <v>1166.7919999999999</v>
      </c>
      <c r="T287" s="22">
        <f t="shared" si="348"/>
        <v>1166.7919999999999</v>
      </c>
      <c r="U287" s="22">
        <f t="shared" si="357"/>
        <v>2333.5839999999998</v>
      </c>
      <c r="V287" s="22"/>
      <c r="W287" s="22">
        <f t="shared" si="349"/>
        <v>1166.7919999999999</v>
      </c>
      <c r="X287" s="22">
        <f t="shared" si="358"/>
        <v>3500.3759999999997</v>
      </c>
      <c r="Y287" s="25"/>
      <c r="Z287" s="22">
        <f t="shared" si="350"/>
        <v>1166.7919999999999</v>
      </c>
      <c r="AA287" s="22">
        <f t="shared" si="359"/>
        <v>4667.1679999999997</v>
      </c>
      <c r="AC287" s="4">
        <f t="shared" si="351"/>
        <v>1166.7919999999999</v>
      </c>
      <c r="AD287" s="9">
        <f t="shared" si="360"/>
        <v>5833.9599999999991</v>
      </c>
      <c r="AF287" s="4">
        <f t="shared" si="352"/>
        <v>1166.7919999999999</v>
      </c>
      <c r="AG287" s="9">
        <f t="shared" si="361"/>
        <v>7000.7519999999986</v>
      </c>
      <c r="AH287" s="9"/>
      <c r="AJ287" s="4">
        <f t="shared" si="353"/>
        <v>1166.7919999999999</v>
      </c>
      <c r="AK287" s="9">
        <f t="shared" si="346"/>
        <v>8167.5439999999981</v>
      </c>
      <c r="AL287" s="49">
        <f t="shared" si="362"/>
        <v>-15168.296000000002</v>
      </c>
      <c r="AN287" s="4">
        <f t="shared" si="354"/>
        <v>1166.7919999999999</v>
      </c>
      <c r="AO287" s="9">
        <f t="shared" si="331"/>
        <v>9334.3359999999975</v>
      </c>
      <c r="AQ287" s="4">
        <f>IF(AN287+($D287/$C287)&gt;$D287,($D287-AN287),$D287/$C287)</f>
        <v>1166.7919999999999</v>
      </c>
      <c r="AR287" s="9">
        <f t="shared" si="363"/>
        <v>10501.127999999997</v>
      </c>
      <c r="AT287" s="4">
        <f>IF(AQ287+($D287/$C287)&gt;$D287,($D287-AQ287),$D287/$C287)</f>
        <v>1166.7919999999999</v>
      </c>
      <c r="AU287" s="9">
        <f t="shared" si="329"/>
        <v>11667.919999999996</v>
      </c>
      <c r="AW287" s="4">
        <f>IF(AT287+($D287/$C287)&gt;$D287,($D287-AT287),$D287/$C287)</f>
        <v>1166.7919999999999</v>
      </c>
      <c r="AX287" s="9">
        <f t="shared" si="330"/>
        <v>12834.711999999996</v>
      </c>
      <c r="AZ287" s="4">
        <f>IF(AW287+($D287/$C287)&gt;$D287,($D287-AW287),$D287/$C287)</f>
        <v>1166.7919999999999</v>
      </c>
      <c r="BA287" s="9">
        <f t="shared" si="347"/>
        <v>14001.503999999995</v>
      </c>
      <c r="BC287" s="5">
        <f t="shared" si="327"/>
        <v>1166.7919999999999</v>
      </c>
      <c r="BD287" s="9">
        <f t="shared" si="328"/>
        <v>15168.295999999995</v>
      </c>
      <c r="BE287" s="9"/>
      <c r="BF287" s="123">
        <v>20</v>
      </c>
      <c r="BG287" s="124">
        <f>D287/BF287</f>
        <v>1166.7919999999999</v>
      </c>
    </row>
    <row r="288" spans="1:60" x14ac:dyDescent="0.2">
      <c r="A288" s="53">
        <v>2004</v>
      </c>
      <c r="B288" s="108" t="s">
        <v>166</v>
      </c>
      <c r="C288" s="4">
        <v>20</v>
      </c>
      <c r="D288" s="4">
        <v>44381.8</v>
      </c>
      <c r="E288" s="5"/>
      <c r="F288" s="5"/>
      <c r="G288" s="4"/>
      <c r="H288" s="5"/>
      <c r="I288" s="4"/>
      <c r="J288" s="5"/>
      <c r="K288" s="5"/>
      <c r="L288" s="5"/>
      <c r="M288" s="5"/>
      <c r="N288" s="3"/>
      <c r="O288" s="3"/>
      <c r="P288" s="3"/>
      <c r="Q288" s="3">
        <v>0</v>
      </c>
      <c r="R288" s="3">
        <f t="shared" si="355"/>
        <v>2219.09</v>
      </c>
      <c r="S288" s="3">
        <f t="shared" si="356"/>
        <v>2219.09</v>
      </c>
      <c r="T288" s="3">
        <f t="shared" si="348"/>
        <v>2219.09</v>
      </c>
      <c r="U288" s="3">
        <f t="shared" si="357"/>
        <v>4438.18</v>
      </c>
      <c r="V288" s="3"/>
      <c r="W288" s="3">
        <f t="shared" si="349"/>
        <v>2219.09</v>
      </c>
      <c r="X288" s="3">
        <f t="shared" si="358"/>
        <v>6657.27</v>
      </c>
      <c r="Y288" s="25"/>
      <c r="Z288" s="3">
        <f t="shared" si="350"/>
        <v>2219.09</v>
      </c>
      <c r="AA288" s="3">
        <f t="shared" si="359"/>
        <v>8876.36</v>
      </c>
      <c r="AC288" s="4">
        <f t="shared" si="351"/>
        <v>2219.09</v>
      </c>
      <c r="AD288" s="9">
        <f t="shared" si="360"/>
        <v>11095.45</v>
      </c>
      <c r="AF288" s="4">
        <f t="shared" si="352"/>
        <v>2219.09</v>
      </c>
      <c r="AG288" s="9">
        <f t="shared" si="361"/>
        <v>13314.54</v>
      </c>
      <c r="AH288" s="9"/>
      <c r="AJ288" s="4">
        <f t="shared" si="353"/>
        <v>2219.09</v>
      </c>
      <c r="AK288" s="9">
        <f t="shared" si="346"/>
        <v>15533.630000000001</v>
      </c>
      <c r="AL288" s="49">
        <f t="shared" si="362"/>
        <v>-28848.170000000002</v>
      </c>
      <c r="AN288" s="4">
        <f t="shared" si="354"/>
        <v>2219.09</v>
      </c>
      <c r="AO288" s="9">
        <f t="shared" si="331"/>
        <v>17752.72</v>
      </c>
      <c r="AQ288" s="4">
        <f>IF(AN288+($D288/$C288)&gt;$D288,($D288-AN288),$D288/$C288)</f>
        <v>2219.09</v>
      </c>
      <c r="AR288" s="9">
        <f t="shared" si="363"/>
        <v>19971.810000000001</v>
      </c>
      <c r="AT288" s="4">
        <f>IF(AQ288+($D288/$C288)&gt;$D288,($D288-AQ288),$D288/$C288)</f>
        <v>2219.09</v>
      </c>
      <c r="AU288" s="9">
        <f t="shared" si="329"/>
        <v>22190.9</v>
      </c>
      <c r="AW288" s="4">
        <f>IF(AT288+($D288/$C288)&gt;$D288,($D288-AT288),$D288/$C288)</f>
        <v>2219.09</v>
      </c>
      <c r="AX288" s="9">
        <f t="shared" si="330"/>
        <v>24409.99</v>
      </c>
      <c r="AZ288" s="4">
        <f>IF(AW288+($D288/$C288)&gt;$D288,($D288-AW288),$D288/$C288)</f>
        <v>2219.09</v>
      </c>
      <c r="BA288" s="9">
        <f t="shared" si="347"/>
        <v>26629.08</v>
      </c>
      <c r="BC288" s="5">
        <f t="shared" si="327"/>
        <v>2219.09</v>
      </c>
      <c r="BD288" s="9">
        <f t="shared" si="328"/>
        <v>28848.170000000002</v>
      </c>
      <c r="BE288" s="9"/>
      <c r="BF288" s="123">
        <v>20</v>
      </c>
      <c r="BG288" s="124">
        <f>D288/BF288</f>
        <v>2219.09</v>
      </c>
    </row>
    <row r="289" spans="1:60" x14ac:dyDescent="0.2">
      <c r="A289" s="53">
        <v>2004</v>
      </c>
      <c r="B289" s="108" t="s">
        <v>165</v>
      </c>
      <c r="C289" s="4">
        <v>20</v>
      </c>
      <c r="D289" s="4">
        <v>11360.25</v>
      </c>
      <c r="E289" s="5"/>
      <c r="F289" s="5"/>
      <c r="G289" s="4"/>
      <c r="H289" s="5"/>
      <c r="I289" s="4"/>
      <c r="J289" s="5"/>
      <c r="K289" s="5"/>
      <c r="L289" s="5"/>
      <c r="M289" s="5"/>
      <c r="N289" s="3"/>
      <c r="O289" s="3"/>
      <c r="P289" s="3"/>
      <c r="Q289" s="3">
        <v>0</v>
      </c>
      <c r="R289" s="3">
        <f t="shared" si="355"/>
        <v>568.01250000000005</v>
      </c>
      <c r="S289" s="3">
        <f t="shared" si="356"/>
        <v>568.01250000000005</v>
      </c>
      <c r="T289" s="3">
        <f t="shared" si="348"/>
        <v>568.01250000000005</v>
      </c>
      <c r="U289" s="3">
        <f t="shared" si="357"/>
        <v>1136.0250000000001</v>
      </c>
      <c r="V289" s="3"/>
      <c r="W289" s="3">
        <f t="shared" si="349"/>
        <v>568.01250000000005</v>
      </c>
      <c r="X289" s="3">
        <f t="shared" si="358"/>
        <v>1704.0375000000001</v>
      </c>
      <c r="Y289" s="25"/>
      <c r="Z289" s="3">
        <f t="shared" si="350"/>
        <v>568.01250000000005</v>
      </c>
      <c r="AA289" s="3">
        <f t="shared" si="359"/>
        <v>2272.0500000000002</v>
      </c>
      <c r="AC289" s="4">
        <f t="shared" si="351"/>
        <v>568.01250000000005</v>
      </c>
      <c r="AD289" s="9">
        <f t="shared" si="360"/>
        <v>2840.0625</v>
      </c>
      <c r="AF289" s="4">
        <f t="shared" si="352"/>
        <v>568.01250000000005</v>
      </c>
      <c r="AG289" s="9">
        <f t="shared" si="361"/>
        <v>3408.0749999999998</v>
      </c>
      <c r="AH289" s="9"/>
      <c r="AJ289" s="4">
        <f t="shared" si="353"/>
        <v>568.01250000000005</v>
      </c>
      <c r="AK289" s="9">
        <f t="shared" si="346"/>
        <v>3976.0874999999996</v>
      </c>
      <c r="AL289" s="49">
        <f t="shared" si="362"/>
        <v>-7384.1625000000004</v>
      </c>
      <c r="AN289" s="4">
        <f t="shared" si="354"/>
        <v>568.01250000000005</v>
      </c>
      <c r="AO289" s="9">
        <f t="shared" si="331"/>
        <v>4544.0999999999995</v>
      </c>
      <c r="AQ289" s="4">
        <f>IF(AN289+($D289/$C289)&gt;$D289,($D289-AN289),$D289/$C289)</f>
        <v>568.01250000000005</v>
      </c>
      <c r="AR289" s="9">
        <f t="shared" si="363"/>
        <v>5112.1124999999993</v>
      </c>
      <c r="AT289" s="4">
        <f>IF(AQ289+($D289/$C289)&gt;$D289,($D289-AQ289),$D289/$C289)</f>
        <v>568.01250000000005</v>
      </c>
      <c r="AU289" s="9">
        <f t="shared" si="329"/>
        <v>5680.1249999999991</v>
      </c>
      <c r="AW289" s="4">
        <f>IF(AT289+($D289/$C289)&gt;$D289,($D289-AT289),$D289/$C289)</f>
        <v>568.01250000000005</v>
      </c>
      <c r="AX289" s="9">
        <f t="shared" si="330"/>
        <v>6248.1374999999989</v>
      </c>
      <c r="AZ289" s="4">
        <f>IF(AW289+($D289/$C289)&gt;$D289,($D289-AW289),$D289/$C289)</f>
        <v>568.01250000000005</v>
      </c>
      <c r="BA289" s="9">
        <f t="shared" si="347"/>
        <v>6816.1499999999987</v>
      </c>
      <c r="BC289" s="5">
        <f t="shared" si="327"/>
        <v>568.01250000000005</v>
      </c>
      <c r="BD289" s="9">
        <f t="shared" si="328"/>
        <v>7384.1624999999985</v>
      </c>
      <c r="BE289" s="9"/>
      <c r="BF289" s="123">
        <v>50</v>
      </c>
      <c r="BG289" s="124">
        <f>D289/BF289</f>
        <v>227.20500000000001</v>
      </c>
    </row>
    <row r="290" spans="1:60" x14ac:dyDescent="0.2">
      <c r="A290" s="53">
        <v>2004</v>
      </c>
      <c r="B290" s="1" t="s">
        <v>167</v>
      </c>
      <c r="C290" s="4">
        <v>5</v>
      </c>
      <c r="D290" s="4">
        <f>5815</f>
        <v>5815</v>
      </c>
      <c r="E290" s="5"/>
      <c r="F290" s="5"/>
      <c r="G290" s="4"/>
      <c r="H290" s="5"/>
      <c r="I290" s="4"/>
      <c r="J290" s="5"/>
      <c r="K290" s="5"/>
      <c r="L290" s="5"/>
      <c r="M290" s="5"/>
      <c r="N290" s="3"/>
      <c r="O290" s="3"/>
      <c r="P290" s="3"/>
      <c r="Q290" s="3">
        <v>0</v>
      </c>
      <c r="R290" s="3">
        <f t="shared" si="355"/>
        <v>1163</v>
      </c>
      <c r="S290" s="3">
        <f t="shared" si="356"/>
        <v>1163</v>
      </c>
      <c r="T290" s="3">
        <f t="shared" si="348"/>
        <v>1163</v>
      </c>
      <c r="U290" s="3">
        <f t="shared" si="357"/>
        <v>2326</v>
      </c>
      <c r="V290" s="3"/>
      <c r="W290" s="3">
        <f t="shared" si="349"/>
        <v>1163</v>
      </c>
      <c r="X290" s="3">
        <f t="shared" si="358"/>
        <v>3489</v>
      </c>
      <c r="Y290" s="25"/>
      <c r="Z290" s="3">
        <f t="shared" si="350"/>
        <v>1163</v>
      </c>
      <c r="AA290" s="3">
        <f t="shared" si="359"/>
        <v>4652</v>
      </c>
      <c r="AC290" s="4">
        <f t="shared" si="351"/>
        <v>1163</v>
      </c>
      <c r="AD290" s="9">
        <f t="shared" si="360"/>
        <v>5815</v>
      </c>
      <c r="AF290" s="4">
        <f t="shared" si="352"/>
        <v>0</v>
      </c>
      <c r="AG290" s="9">
        <f t="shared" si="361"/>
        <v>5815</v>
      </c>
      <c r="AH290" s="9"/>
      <c r="AJ290" s="4">
        <f t="shared" si="353"/>
        <v>0</v>
      </c>
      <c r="AK290" s="9">
        <f t="shared" si="346"/>
        <v>5815</v>
      </c>
      <c r="AL290" s="49">
        <f t="shared" si="362"/>
        <v>0</v>
      </c>
      <c r="AN290" s="4">
        <f t="shared" si="354"/>
        <v>0</v>
      </c>
      <c r="AO290" s="9">
        <f t="shared" si="331"/>
        <v>5815</v>
      </c>
      <c r="AQ290" s="4">
        <v>0</v>
      </c>
      <c r="AR290" s="9">
        <f t="shared" si="363"/>
        <v>5815</v>
      </c>
      <c r="AT290" s="4">
        <v>0</v>
      </c>
      <c r="AU290" s="9">
        <f t="shared" si="329"/>
        <v>5815</v>
      </c>
      <c r="AW290" s="4">
        <v>0</v>
      </c>
      <c r="AX290" s="9">
        <f t="shared" si="330"/>
        <v>5815</v>
      </c>
      <c r="AZ290" s="4">
        <v>0</v>
      </c>
      <c r="BA290" s="9">
        <f t="shared" si="347"/>
        <v>5815</v>
      </c>
      <c r="BC290" s="5">
        <f t="shared" si="327"/>
        <v>0</v>
      </c>
      <c r="BD290" s="9">
        <f t="shared" si="328"/>
        <v>5815</v>
      </c>
      <c r="BE290" s="9"/>
      <c r="BF290" s="123" t="s">
        <v>293</v>
      </c>
      <c r="BG290" s="124" t="s">
        <v>293</v>
      </c>
    </row>
    <row r="291" spans="1:60" x14ac:dyDescent="0.2">
      <c r="A291" s="53">
        <v>2004</v>
      </c>
      <c r="B291" s="1" t="s">
        <v>168</v>
      </c>
      <c r="C291" s="4">
        <v>10</v>
      </c>
      <c r="D291" s="4">
        <v>30794</v>
      </c>
      <c r="E291" s="5"/>
      <c r="F291" s="5"/>
      <c r="G291" s="4"/>
      <c r="H291" s="5"/>
      <c r="I291" s="4"/>
      <c r="J291" s="5"/>
      <c r="K291" s="5"/>
      <c r="L291" s="5"/>
      <c r="M291" s="5"/>
      <c r="N291" s="3"/>
      <c r="O291" s="3"/>
      <c r="P291" s="3"/>
      <c r="Q291" s="3">
        <v>0</v>
      </c>
      <c r="R291" s="3">
        <f t="shared" si="355"/>
        <v>3079.4</v>
      </c>
      <c r="S291" s="3">
        <f t="shared" si="356"/>
        <v>3079.4</v>
      </c>
      <c r="T291" s="3">
        <f t="shared" si="348"/>
        <v>3079.4</v>
      </c>
      <c r="U291" s="3">
        <f t="shared" si="357"/>
        <v>6158.8</v>
      </c>
      <c r="V291" s="3"/>
      <c r="W291" s="3">
        <f t="shared" si="349"/>
        <v>3079.4</v>
      </c>
      <c r="X291" s="3">
        <f t="shared" si="358"/>
        <v>9238.2000000000007</v>
      </c>
      <c r="Y291" s="25"/>
      <c r="Z291" s="3">
        <f t="shared" si="350"/>
        <v>3079.4</v>
      </c>
      <c r="AA291" s="3">
        <f t="shared" si="359"/>
        <v>12317.6</v>
      </c>
      <c r="AC291" s="4">
        <f t="shared" si="351"/>
        <v>3079.4</v>
      </c>
      <c r="AD291" s="9">
        <f t="shared" si="360"/>
        <v>15397</v>
      </c>
      <c r="AF291" s="4">
        <f t="shared" si="352"/>
        <v>3079.4</v>
      </c>
      <c r="AG291" s="9">
        <f t="shared" si="361"/>
        <v>18476.400000000001</v>
      </c>
      <c r="AH291" s="9"/>
      <c r="AJ291" s="4">
        <f t="shared" si="353"/>
        <v>3079.4</v>
      </c>
      <c r="AK291" s="9">
        <f t="shared" si="346"/>
        <v>21555.800000000003</v>
      </c>
      <c r="AL291" s="49">
        <f t="shared" si="362"/>
        <v>-9238.1999999999971</v>
      </c>
      <c r="AN291" s="4">
        <f t="shared" si="354"/>
        <v>3079.4</v>
      </c>
      <c r="AO291" s="9">
        <f t="shared" si="331"/>
        <v>24635.200000000004</v>
      </c>
      <c r="AQ291" s="4">
        <f>IF(AN291+($D291/$C291)&gt;$D291,($D291-AN291),$D291/$C291)</f>
        <v>3079.4</v>
      </c>
      <c r="AR291" s="9">
        <f t="shared" si="363"/>
        <v>27714.600000000006</v>
      </c>
      <c r="AT291" s="4">
        <f>IF(AQ291+($D291/$C291)&gt;$D291,($D291-AQ291),$D291/$C291)</f>
        <v>3079.4</v>
      </c>
      <c r="AU291" s="9">
        <f t="shared" si="329"/>
        <v>30794.000000000007</v>
      </c>
      <c r="AW291" s="4">
        <v>0</v>
      </c>
      <c r="AX291" s="9">
        <f t="shared" si="330"/>
        <v>30794.000000000007</v>
      </c>
      <c r="AZ291" s="4">
        <v>0</v>
      </c>
      <c r="BA291" s="9">
        <f t="shared" si="347"/>
        <v>30794.000000000007</v>
      </c>
      <c r="BC291" s="5">
        <f t="shared" si="327"/>
        <v>0</v>
      </c>
      <c r="BD291" s="9">
        <f t="shared" si="328"/>
        <v>30794.000000000007</v>
      </c>
      <c r="BE291" s="9"/>
      <c r="BF291" s="123" t="s">
        <v>293</v>
      </c>
      <c r="BG291" s="124" t="s">
        <v>293</v>
      </c>
    </row>
    <row r="292" spans="1:60" x14ac:dyDescent="0.2">
      <c r="A292" s="32">
        <v>2004</v>
      </c>
      <c r="B292" s="11" t="s">
        <v>169</v>
      </c>
      <c r="C292" s="13" t="s">
        <v>181</v>
      </c>
      <c r="D292" s="12">
        <v>21656</v>
      </c>
      <c r="E292" s="5"/>
      <c r="F292" s="5"/>
      <c r="G292" s="4"/>
      <c r="H292" s="5"/>
      <c r="I292" s="4"/>
      <c r="J292" s="5"/>
      <c r="K292" s="5"/>
      <c r="L292" s="5"/>
      <c r="M292" s="5"/>
      <c r="N292" s="3"/>
      <c r="O292" s="3"/>
      <c r="P292" s="3"/>
      <c r="Q292" s="3">
        <v>0</v>
      </c>
      <c r="R292" s="3">
        <v>0</v>
      </c>
      <c r="S292" s="3">
        <f t="shared" si="356"/>
        <v>0</v>
      </c>
      <c r="T292" s="3"/>
      <c r="U292" s="3">
        <f t="shared" si="357"/>
        <v>0</v>
      </c>
      <c r="V292" s="3"/>
      <c r="W292" s="3"/>
      <c r="X292" s="3">
        <f t="shared" si="358"/>
        <v>0</v>
      </c>
      <c r="Y292" s="25"/>
      <c r="Z292" s="3"/>
      <c r="AA292" s="3">
        <f t="shared" si="359"/>
        <v>0</v>
      </c>
      <c r="AC292" s="4"/>
      <c r="AD292" s="9"/>
      <c r="AF292" s="4"/>
      <c r="AG292" s="9"/>
      <c r="AH292" s="9"/>
      <c r="AJ292" s="4"/>
      <c r="AK292" s="9">
        <f t="shared" si="346"/>
        <v>0</v>
      </c>
      <c r="AL292" s="49"/>
      <c r="AN292" s="4"/>
      <c r="AO292" s="9"/>
      <c r="AQ292" s="4"/>
      <c r="AR292" s="9">
        <f t="shared" si="363"/>
        <v>0</v>
      </c>
      <c r="AT292" s="4"/>
      <c r="AU292" s="9">
        <f t="shared" si="329"/>
        <v>0</v>
      </c>
      <c r="AW292" s="4"/>
      <c r="AX292" s="9">
        <f t="shared" si="330"/>
        <v>0</v>
      </c>
      <c r="AZ292" s="4"/>
      <c r="BA292" s="9">
        <f t="shared" si="347"/>
        <v>0</v>
      </c>
      <c r="BC292" s="5">
        <f t="shared" si="327"/>
        <v>0</v>
      </c>
      <c r="BD292" s="9">
        <f t="shared" si="328"/>
        <v>0</v>
      </c>
      <c r="BE292" s="9"/>
      <c r="BF292" s="123" t="s">
        <v>293</v>
      </c>
      <c r="BG292" s="124" t="s">
        <v>293</v>
      </c>
    </row>
    <row r="293" spans="1:60" s="11" customFormat="1" x14ac:dyDescent="0.2">
      <c r="A293" s="32">
        <v>2004</v>
      </c>
      <c r="B293" s="11" t="s">
        <v>170</v>
      </c>
      <c r="C293" s="12"/>
      <c r="D293" s="12">
        <v>-1500</v>
      </c>
      <c r="E293" s="31"/>
      <c r="F293" s="31"/>
      <c r="G293" s="12"/>
      <c r="H293" s="31"/>
      <c r="I293" s="12"/>
      <c r="J293" s="31"/>
      <c r="K293" s="31"/>
      <c r="L293" s="31"/>
      <c r="M293" s="31"/>
      <c r="N293" s="22"/>
      <c r="O293" s="22"/>
      <c r="P293" s="22"/>
      <c r="Q293" s="22"/>
      <c r="R293" s="22"/>
      <c r="S293" s="22">
        <v>-300</v>
      </c>
      <c r="T293" s="22"/>
      <c r="U293" s="22">
        <v>-300</v>
      </c>
      <c r="V293" s="22"/>
      <c r="W293" s="22"/>
      <c r="X293" s="22">
        <f t="shared" si="358"/>
        <v>-300</v>
      </c>
      <c r="Y293" s="22"/>
      <c r="Z293" s="22"/>
      <c r="AA293" s="22">
        <f t="shared" si="359"/>
        <v>-300</v>
      </c>
      <c r="AC293" s="12"/>
      <c r="AD293" s="46">
        <f>AA293+AC293</f>
        <v>-300</v>
      </c>
      <c r="AE293" s="46"/>
      <c r="AF293" s="46"/>
      <c r="AG293" s="46">
        <f>AD293+AF293</f>
        <v>-300</v>
      </c>
      <c r="AH293" s="46"/>
      <c r="AJ293" s="4">
        <v>0</v>
      </c>
      <c r="AK293" s="9">
        <f t="shared" si="346"/>
        <v>-300</v>
      </c>
      <c r="AL293" s="49">
        <f>+AK293-D293</f>
        <v>1200</v>
      </c>
      <c r="AN293" s="4"/>
      <c r="AO293" s="9">
        <v>-300</v>
      </c>
      <c r="AQ293" s="4"/>
      <c r="AR293" s="9">
        <f t="shared" si="363"/>
        <v>-300</v>
      </c>
      <c r="AT293" s="4"/>
      <c r="AU293" s="9">
        <f t="shared" si="329"/>
        <v>-300</v>
      </c>
      <c r="AW293" s="4"/>
      <c r="AX293" s="9">
        <f t="shared" si="330"/>
        <v>-300</v>
      </c>
      <c r="AZ293" s="4"/>
      <c r="BA293" s="9">
        <f t="shared" si="347"/>
        <v>-300</v>
      </c>
      <c r="BB293" s="108"/>
      <c r="BC293" s="5">
        <f t="shared" si="327"/>
        <v>0</v>
      </c>
      <c r="BD293" s="9">
        <f t="shared" si="328"/>
        <v>-300</v>
      </c>
      <c r="BE293" s="9"/>
      <c r="BF293" s="128" t="s">
        <v>293</v>
      </c>
      <c r="BG293" s="124" t="s">
        <v>293</v>
      </c>
    </row>
    <row r="294" spans="1:60" x14ac:dyDescent="0.2">
      <c r="A294" s="32">
        <v>2005</v>
      </c>
      <c r="B294" s="11" t="s">
        <v>179</v>
      </c>
      <c r="C294" s="13" t="s">
        <v>181</v>
      </c>
      <c r="D294" s="12">
        <v>10000</v>
      </c>
      <c r="E294" s="5"/>
      <c r="F294" s="5"/>
      <c r="G294" s="4"/>
      <c r="H294" s="5"/>
      <c r="I294" s="4"/>
      <c r="J294" s="5"/>
      <c r="K294" s="5"/>
      <c r="L294" s="5"/>
      <c r="M294" s="5"/>
      <c r="N294" s="3"/>
      <c r="O294" s="3"/>
      <c r="P294" s="3"/>
      <c r="Q294" s="3"/>
      <c r="R294" s="3"/>
      <c r="S294" s="3">
        <v>0</v>
      </c>
      <c r="T294" s="3"/>
      <c r="U294" s="3"/>
      <c r="V294" s="3"/>
      <c r="W294" s="3"/>
      <c r="Z294" s="3"/>
      <c r="AA294" s="1"/>
      <c r="AC294" s="4"/>
      <c r="AD294" s="9"/>
      <c r="AF294" s="4"/>
      <c r="AG294" s="9"/>
      <c r="AH294" s="9"/>
      <c r="AJ294" s="4"/>
      <c r="AK294" s="9">
        <f t="shared" si="346"/>
        <v>0</v>
      </c>
      <c r="AL294" s="49"/>
      <c r="AN294" s="4"/>
      <c r="AO294" s="9"/>
      <c r="AQ294" s="4"/>
      <c r="AR294" s="9">
        <f t="shared" si="363"/>
        <v>0</v>
      </c>
      <c r="AT294" s="4"/>
      <c r="AU294" s="9">
        <f t="shared" si="329"/>
        <v>0</v>
      </c>
      <c r="AW294" s="4"/>
      <c r="AX294" s="9">
        <f t="shared" si="330"/>
        <v>0</v>
      </c>
      <c r="AZ294" s="4"/>
      <c r="BA294" s="9">
        <f t="shared" si="347"/>
        <v>0</v>
      </c>
      <c r="BC294" s="5">
        <f t="shared" si="327"/>
        <v>0</v>
      </c>
      <c r="BD294" s="9">
        <f t="shared" si="328"/>
        <v>0</v>
      </c>
      <c r="BE294" s="9"/>
      <c r="BF294" s="123" t="s">
        <v>293</v>
      </c>
      <c r="BG294" s="124" t="s">
        <v>293</v>
      </c>
    </row>
    <row r="295" spans="1:60" x14ac:dyDescent="0.2">
      <c r="A295" s="53">
        <v>2005</v>
      </c>
      <c r="B295" s="1" t="s">
        <v>178</v>
      </c>
      <c r="C295" s="4">
        <v>20</v>
      </c>
      <c r="D295" s="4">
        <v>8274.83</v>
      </c>
      <c r="E295" s="5"/>
      <c r="F295" s="5"/>
      <c r="G295" s="4"/>
      <c r="H295" s="5"/>
      <c r="I295" s="4"/>
      <c r="J295" s="5"/>
      <c r="K295" s="5"/>
      <c r="L295" s="5"/>
      <c r="M295" s="5"/>
      <c r="N295" s="3"/>
      <c r="O295" s="3"/>
      <c r="P295" s="3"/>
      <c r="Q295" s="3"/>
      <c r="R295" s="3"/>
      <c r="S295" s="3">
        <v>0</v>
      </c>
      <c r="T295" s="3">
        <f t="shared" ref="T295:T300" si="364">IF(S295+($D295/$C295)&gt;$D295,($D295-S295),$D295/$C295*6/12)</f>
        <v>206.87074999999996</v>
      </c>
      <c r="U295" s="3">
        <f t="shared" ref="U295:U300" si="365">S295+T295</f>
        <v>206.87074999999996</v>
      </c>
      <c r="V295" s="3"/>
      <c r="W295" s="3">
        <f t="shared" ref="W295:W300" si="366">IF(U295+($D295/$C295)&gt;$D295,($D295-U295),$D295/$C295)</f>
        <v>413.74149999999997</v>
      </c>
      <c r="X295" s="3">
        <f t="shared" ref="X295:X300" si="367">U295+W295</f>
        <v>620.6122499999999</v>
      </c>
      <c r="Y295" s="25"/>
      <c r="Z295" s="3">
        <f t="shared" ref="Z295:Z300" si="368">IF(X295+($D295/$C295)&gt;$D295,($D295-X295),$D295/$C295)</f>
        <v>413.74149999999997</v>
      </c>
      <c r="AA295" s="3">
        <f t="shared" ref="AA295:AA300" si="369">X295+Z295</f>
        <v>1034.3537499999998</v>
      </c>
      <c r="AC295" s="4">
        <f t="shared" ref="AC295:AC300" si="370">IF(AA295+($D295/$C295)&gt;$D295,($D295-AA295),$D295/$C295)</f>
        <v>413.74149999999997</v>
      </c>
      <c r="AD295" s="9">
        <f t="shared" ref="AD295:AD300" si="371">AA295+AC295</f>
        <v>1448.0952499999999</v>
      </c>
      <c r="AF295" s="4">
        <f t="shared" ref="AF295:AF300" si="372">IF(AD295+($D295/$C295)&gt;$D295,($D295-AD295),$D295/$C295)</f>
        <v>413.74149999999997</v>
      </c>
      <c r="AG295" s="9">
        <f t="shared" ref="AG295:AG300" si="373">AD295+AF295</f>
        <v>1861.8367499999999</v>
      </c>
      <c r="AH295" s="9"/>
      <c r="AJ295" s="4">
        <f t="shared" ref="AJ295:AJ300" si="374">IF(AG295+($D295/$C295)&gt;$D295,($D295-AG295),$D295/$C295)</f>
        <v>413.74149999999997</v>
      </c>
      <c r="AK295" s="9">
        <f t="shared" si="346"/>
        <v>2275.57825</v>
      </c>
      <c r="AL295" s="49">
        <f t="shared" ref="AL295:AL300" si="375">+AK295-D295</f>
        <v>-5999.2517499999994</v>
      </c>
      <c r="AN295" s="4">
        <f t="shared" ref="AN295:AN300" si="376">IF(AK295+($D295/$C295)&gt;$D295,($D295-AK295),$D295/$C295)</f>
        <v>413.74149999999997</v>
      </c>
      <c r="AO295" s="9">
        <f t="shared" si="331"/>
        <v>2689.3197500000001</v>
      </c>
      <c r="AQ295" s="4">
        <f t="shared" ref="AQ295:AQ300" si="377">IF(AN295+($D295/$C295)&gt;$D295,($D295-AN295),$D295/$C295)</f>
        <v>413.74149999999997</v>
      </c>
      <c r="AR295" s="9">
        <f t="shared" si="363"/>
        <v>3103.0612500000002</v>
      </c>
      <c r="AT295" s="4">
        <f t="shared" ref="AT295:AT300" si="378">IF(AQ295+($D295/$C295)&gt;$D295,($D295-AQ295),$D295/$C295)</f>
        <v>413.74149999999997</v>
      </c>
      <c r="AU295" s="9">
        <f t="shared" si="329"/>
        <v>3516.8027500000003</v>
      </c>
      <c r="AW295" s="4">
        <f t="shared" ref="AW295:AW300" si="379">IF(AT295+($D295/$C295)&gt;$D295,($D295-AT295),$D295/$C295)</f>
        <v>413.74149999999997</v>
      </c>
      <c r="AX295" s="9">
        <f t="shared" si="330"/>
        <v>3930.5442500000004</v>
      </c>
      <c r="AZ295" s="4">
        <f>IF(AW295+($D295/$C295)&gt;$D295,($D295-AW295),$D295/$C295)</f>
        <v>413.74149999999997</v>
      </c>
      <c r="BA295" s="9">
        <f t="shared" si="347"/>
        <v>4344.28575</v>
      </c>
      <c r="BC295" s="5">
        <f t="shared" si="327"/>
        <v>413.74149999999997</v>
      </c>
      <c r="BD295" s="9">
        <f t="shared" si="328"/>
        <v>4758.0272500000001</v>
      </c>
      <c r="BE295" s="9"/>
      <c r="BF295" s="123">
        <v>62.5</v>
      </c>
      <c r="BG295" s="124">
        <f t="shared" ref="BG295:BG300" si="380">D295/BF295</f>
        <v>132.39727999999999</v>
      </c>
    </row>
    <row r="296" spans="1:60" x14ac:dyDescent="0.2">
      <c r="A296" s="53">
        <v>2005</v>
      </c>
      <c r="B296" s="1" t="s">
        <v>177</v>
      </c>
      <c r="C296" s="4">
        <v>20</v>
      </c>
      <c r="D296" s="4">
        <v>19350</v>
      </c>
      <c r="E296" s="5"/>
      <c r="F296" s="5"/>
      <c r="G296" s="4"/>
      <c r="H296" s="5"/>
      <c r="I296" s="4"/>
      <c r="J296" s="5"/>
      <c r="K296" s="5"/>
      <c r="L296" s="5"/>
      <c r="M296" s="5"/>
      <c r="N296" s="3"/>
      <c r="O296" s="3"/>
      <c r="P296" s="3"/>
      <c r="Q296" s="3"/>
      <c r="R296" s="3"/>
      <c r="S296" s="3">
        <v>0</v>
      </c>
      <c r="T296" s="3">
        <f t="shared" si="364"/>
        <v>483.75</v>
      </c>
      <c r="U296" s="3">
        <f t="shared" si="365"/>
        <v>483.75</v>
      </c>
      <c r="V296" s="3"/>
      <c r="W296" s="3">
        <f t="shared" si="366"/>
        <v>967.5</v>
      </c>
      <c r="X296" s="3">
        <f t="shared" si="367"/>
        <v>1451.25</v>
      </c>
      <c r="Y296" s="25"/>
      <c r="Z296" s="3">
        <f t="shared" si="368"/>
        <v>967.5</v>
      </c>
      <c r="AA296" s="3">
        <f t="shared" si="369"/>
        <v>2418.75</v>
      </c>
      <c r="AC296" s="4">
        <f t="shared" si="370"/>
        <v>967.5</v>
      </c>
      <c r="AD296" s="9">
        <f t="shared" si="371"/>
        <v>3386.25</v>
      </c>
      <c r="AF296" s="4">
        <f t="shared" si="372"/>
        <v>967.5</v>
      </c>
      <c r="AG296" s="9">
        <f t="shared" si="373"/>
        <v>4353.75</v>
      </c>
      <c r="AH296" s="9"/>
      <c r="AJ296" s="4">
        <f t="shared" si="374"/>
        <v>967.5</v>
      </c>
      <c r="AK296" s="9">
        <f t="shared" si="346"/>
        <v>5321.25</v>
      </c>
      <c r="AL296" s="49">
        <f t="shared" si="375"/>
        <v>-14028.75</v>
      </c>
      <c r="AN296" s="4">
        <f t="shared" si="376"/>
        <v>967.5</v>
      </c>
      <c r="AO296" s="9">
        <f t="shared" si="331"/>
        <v>6288.75</v>
      </c>
      <c r="AQ296" s="4">
        <f t="shared" si="377"/>
        <v>967.5</v>
      </c>
      <c r="AR296" s="9">
        <f t="shared" si="363"/>
        <v>7256.25</v>
      </c>
      <c r="AT296" s="4">
        <f t="shared" si="378"/>
        <v>967.5</v>
      </c>
      <c r="AU296" s="9">
        <f t="shared" si="329"/>
        <v>8223.75</v>
      </c>
      <c r="AW296" s="4">
        <f t="shared" si="379"/>
        <v>967.5</v>
      </c>
      <c r="AX296" s="9">
        <f t="shared" si="330"/>
        <v>9191.25</v>
      </c>
      <c r="AZ296" s="4">
        <f>IF(AW296+($D296/$C296)&gt;$D296,($D296-AW296),$D296/$C296)</f>
        <v>967.5</v>
      </c>
      <c r="BA296" s="9">
        <f t="shared" si="347"/>
        <v>10158.75</v>
      </c>
      <c r="BC296" s="5">
        <f t="shared" si="327"/>
        <v>967.5</v>
      </c>
      <c r="BD296" s="9">
        <f t="shared" si="328"/>
        <v>11126.25</v>
      </c>
      <c r="BE296" s="9"/>
      <c r="BF296" s="123">
        <v>10</v>
      </c>
      <c r="BG296" s="124">
        <f t="shared" si="380"/>
        <v>1935</v>
      </c>
    </row>
    <row r="297" spans="1:60" x14ac:dyDescent="0.2">
      <c r="A297" s="53">
        <v>2005</v>
      </c>
      <c r="B297" s="1" t="s">
        <v>176</v>
      </c>
      <c r="C297" s="4">
        <v>20</v>
      </c>
      <c r="D297" s="4">
        <v>12817.01</v>
      </c>
      <c r="E297" s="5"/>
      <c r="F297" s="5"/>
      <c r="G297" s="4"/>
      <c r="H297" s="5"/>
      <c r="I297" s="4"/>
      <c r="J297" s="5"/>
      <c r="K297" s="5"/>
      <c r="L297" s="5"/>
      <c r="M297" s="5"/>
      <c r="N297" s="3"/>
      <c r="O297" s="3"/>
      <c r="P297" s="3"/>
      <c r="Q297" s="3"/>
      <c r="R297" s="3"/>
      <c r="S297" s="3">
        <v>0</v>
      </c>
      <c r="T297" s="3">
        <f t="shared" si="364"/>
        <v>320.42525000000001</v>
      </c>
      <c r="U297" s="3">
        <f t="shared" si="365"/>
        <v>320.42525000000001</v>
      </c>
      <c r="V297" s="3"/>
      <c r="W297" s="3">
        <f t="shared" si="366"/>
        <v>640.85050000000001</v>
      </c>
      <c r="X297" s="3">
        <f t="shared" si="367"/>
        <v>961.27575000000002</v>
      </c>
      <c r="Y297" s="25"/>
      <c r="Z297" s="3">
        <f t="shared" si="368"/>
        <v>640.85050000000001</v>
      </c>
      <c r="AA297" s="3">
        <f t="shared" si="369"/>
        <v>1602.12625</v>
      </c>
      <c r="AC297" s="4">
        <f t="shared" si="370"/>
        <v>640.85050000000001</v>
      </c>
      <c r="AD297" s="9">
        <f t="shared" si="371"/>
        <v>2242.9767499999998</v>
      </c>
      <c r="AF297" s="4">
        <f t="shared" si="372"/>
        <v>640.85050000000001</v>
      </c>
      <c r="AG297" s="9">
        <f t="shared" si="373"/>
        <v>2883.8272499999998</v>
      </c>
      <c r="AH297" s="9"/>
      <c r="AJ297" s="4">
        <f t="shared" si="374"/>
        <v>640.85050000000001</v>
      </c>
      <c r="AK297" s="9">
        <f t="shared" si="346"/>
        <v>3524.6777499999998</v>
      </c>
      <c r="AL297" s="49">
        <f t="shared" si="375"/>
        <v>-9292.3322499999995</v>
      </c>
      <c r="AN297" s="4">
        <f t="shared" si="376"/>
        <v>640.85050000000001</v>
      </c>
      <c r="AO297" s="9">
        <f t="shared" si="331"/>
        <v>4165.5282499999994</v>
      </c>
      <c r="AQ297" s="4">
        <f t="shared" si="377"/>
        <v>640.85050000000001</v>
      </c>
      <c r="AR297" s="9">
        <f t="shared" si="363"/>
        <v>4806.3787499999999</v>
      </c>
      <c r="AT297" s="4">
        <f t="shared" si="378"/>
        <v>640.85050000000001</v>
      </c>
      <c r="AU297" s="9">
        <f t="shared" si="329"/>
        <v>5447.2292500000003</v>
      </c>
      <c r="AW297" s="4">
        <f t="shared" si="379"/>
        <v>640.85050000000001</v>
      </c>
      <c r="AX297" s="9">
        <f t="shared" si="330"/>
        <v>6088.0797500000008</v>
      </c>
      <c r="AZ297" s="4">
        <f>IF(AW297+($D297/$C297)&gt;$D297,($D297-AW297),$D297/$C297)</f>
        <v>640.85050000000001</v>
      </c>
      <c r="BA297" s="9">
        <f t="shared" si="347"/>
        <v>6728.9302500000013</v>
      </c>
      <c r="BC297" s="5">
        <f t="shared" si="327"/>
        <v>640.85050000000001</v>
      </c>
      <c r="BD297" s="9">
        <f t="shared" si="328"/>
        <v>7369.7807500000017</v>
      </c>
      <c r="BE297" s="9"/>
      <c r="BF297" s="128">
        <v>20</v>
      </c>
      <c r="BG297" s="124">
        <f t="shared" si="380"/>
        <v>640.85050000000001</v>
      </c>
    </row>
    <row r="298" spans="1:60" x14ac:dyDescent="0.2">
      <c r="A298" s="53">
        <v>2005</v>
      </c>
      <c r="B298" s="1" t="s">
        <v>154</v>
      </c>
      <c r="C298" s="4">
        <v>20</v>
      </c>
      <c r="D298" s="4">
        <v>80034.27</v>
      </c>
      <c r="E298" s="5"/>
      <c r="F298" s="5"/>
      <c r="G298" s="4"/>
      <c r="H298" s="5"/>
      <c r="I298" s="4"/>
      <c r="J298" s="5"/>
      <c r="K298" s="5"/>
      <c r="L298" s="5"/>
      <c r="M298" s="5"/>
      <c r="N298" s="3"/>
      <c r="O298" s="3"/>
      <c r="P298" s="3"/>
      <c r="Q298" s="3"/>
      <c r="R298" s="3"/>
      <c r="S298" s="3">
        <v>0</v>
      </c>
      <c r="T298" s="3">
        <f t="shared" si="364"/>
        <v>2000.8567500000001</v>
      </c>
      <c r="U298" s="3">
        <f t="shared" si="365"/>
        <v>2000.8567500000001</v>
      </c>
      <c r="V298" s="3"/>
      <c r="W298" s="3">
        <f t="shared" si="366"/>
        <v>4001.7135000000003</v>
      </c>
      <c r="X298" s="3">
        <f t="shared" si="367"/>
        <v>6002.5702500000007</v>
      </c>
      <c r="Y298" s="25"/>
      <c r="Z298" s="3">
        <f t="shared" si="368"/>
        <v>4001.7135000000003</v>
      </c>
      <c r="AA298" s="3">
        <f t="shared" si="369"/>
        <v>10004.283750000001</v>
      </c>
      <c r="AC298" s="4">
        <f t="shared" si="370"/>
        <v>4001.7135000000003</v>
      </c>
      <c r="AD298" s="9">
        <f t="shared" si="371"/>
        <v>14005.99725</v>
      </c>
      <c r="AF298" s="4">
        <f t="shared" si="372"/>
        <v>4001.7135000000003</v>
      </c>
      <c r="AG298" s="9">
        <f t="shared" si="373"/>
        <v>18007.710750000002</v>
      </c>
      <c r="AH298" s="9"/>
      <c r="AJ298" s="4">
        <f t="shared" si="374"/>
        <v>4001.7135000000003</v>
      </c>
      <c r="AK298" s="9">
        <f t="shared" si="346"/>
        <v>22009.424250000004</v>
      </c>
      <c r="AL298" s="49">
        <f t="shared" si="375"/>
        <v>-58024.84575</v>
      </c>
      <c r="AN298" s="4">
        <f t="shared" si="376"/>
        <v>4001.7135000000003</v>
      </c>
      <c r="AO298" s="9">
        <f t="shared" si="331"/>
        <v>26011.137750000005</v>
      </c>
      <c r="AQ298" s="4">
        <f t="shared" si="377"/>
        <v>4001.7135000000003</v>
      </c>
      <c r="AR298" s="9">
        <f t="shared" si="363"/>
        <v>30012.851250000007</v>
      </c>
      <c r="AT298" s="4">
        <f t="shared" si="378"/>
        <v>4001.7135000000003</v>
      </c>
      <c r="AU298" s="9">
        <f t="shared" si="329"/>
        <v>34014.564750000005</v>
      </c>
      <c r="AW298" s="4">
        <f t="shared" si="379"/>
        <v>4001.7135000000003</v>
      </c>
      <c r="AX298" s="9">
        <f t="shared" si="330"/>
        <v>38016.278250000003</v>
      </c>
      <c r="AZ298" s="4">
        <f>IF(AW298+($D298/$C298)&gt;$D298,($D298-AW298),$D298/$C298)</f>
        <v>4001.7135000000003</v>
      </c>
      <c r="BA298" s="9">
        <f t="shared" si="347"/>
        <v>42017.991750000001</v>
      </c>
      <c r="BC298" s="5">
        <f t="shared" si="327"/>
        <v>4001.7135000000003</v>
      </c>
      <c r="BD298" s="9">
        <f t="shared" si="328"/>
        <v>46019.705249999999</v>
      </c>
      <c r="BE298" s="9"/>
      <c r="BF298" s="123">
        <v>10</v>
      </c>
      <c r="BG298" s="124">
        <f t="shared" si="380"/>
        <v>8003.4270000000006</v>
      </c>
    </row>
    <row r="299" spans="1:60" x14ac:dyDescent="0.2">
      <c r="A299" s="53">
        <v>2005</v>
      </c>
      <c r="B299" s="1" t="s">
        <v>174</v>
      </c>
      <c r="C299" s="4">
        <v>10</v>
      </c>
      <c r="D299" s="4">
        <v>31500</v>
      </c>
      <c r="E299" s="5"/>
      <c r="F299" s="5"/>
      <c r="G299" s="4"/>
      <c r="H299" s="5"/>
      <c r="I299" s="4"/>
      <c r="J299" s="5"/>
      <c r="K299" s="5"/>
      <c r="L299" s="5"/>
      <c r="M299" s="5"/>
      <c r="N299" s="3"/>
      <c r="O299" s="3"/>
      <c r="P299" s="3"/>
      <c r="Q299" s="3"/>
      <c r="R299" s="3"/>
      <c r="S299" s="3">
        <v>0</v>
      </c>
      <c r="T299" s="3">
        <f t="shared" si="364"/>
        <v>1575</v>
      </c>
      <c r="U299" s="3">
        <f t="shared" si="365"/>
        <v>1575</v>
      </c>
      <c r="V299" s="3"/>
      <c r="W299" s="3">
        <f t="shared" si="366"/>
        <v>3150</v>
      </c>
      <c r="X299" s="3">
        <f t="shared" si="367"/>
        <v>4725</v>
      </c>
      <c r="Y299" s="25"/>
      <c r="Z299" s="3">
        <f t="shared" si="368"/>
        <v>3150</v>
      </c>
      <c r="AA299" s="3">
        <f t="shared" si="369"/>
        <v>7875</v>
      </c>
      <c r="AC299" s="4">
        <f t="shared" si="370"/>
        <v>3150</v>
      </c>
      <c r="AD299" s="9">
        <f t="shared" si="371"/>
        <v>11025</v>
      </c>
      <c r="AF299" s="4">
        <f t="shared" si="372"/>
        <v>3150</v>
      </c>
      <c r="AG299" s="9">
        <f t="shared" si="373"/>
        <v>14175</v>
      </c>
      <c r="AH299" s="9"/>
      <c r="AJ299" s="4">
        <f t="shared" si="374"/>
        <v>3150</v>
      </c>
      <c r="AK299" s="9">
        <f t="shared" si="346"/>
        <v>17325</v>
      </c>
      <c r="AL299" s="49">
        <f t="shared" si="375"/>
        <v>-14175</v>
      </c>
      <c r="AN299" s="4">
        <f t="shared" si="376"/>
        <v>3150</v>
      </c>
      <c r="AO299" s="9">
        <f t="shared" si="331"/>
        <v>20475</v>
      </c>
      <c r="AQ299" s="4">
        <f t="shared" si="377"/>
        <v>3150</v>
      </c>
      <c r="AR299" s="9">
        <f t="shared" si="363"/>
        <v>23625</v>
      </c>
      <c r="AT299" s="4">
        <f t="shared" si="378"/>
        <v>3150</v>
      </c>
      <c r="AU299" s="9">
        <f t="shared" si="329"/>
        <v>26775</v>
      </c>
      <c r="AW299" s="4">
        <f t="shared" si="379"/>
        <v>3150</v>
      </c>
      <c r="AX299" s="9">
        <f t="shared" si="330"/>
        <v>29925</v>
      </c>
      <c r="AZ299" s="4">
        <v>1575</v>
      </c>
      <c r="BA299" s="9">
        <f t="shared" si="347"/>
        <v>31500</v>
      </c>
      <c r="BC299" s="5">
        <v>0</v>
      </c>
      <c r="BD299" s="9">
        <f t="shared" si="328"/>
        <v>31500</v>
      </c>
      <c r="BE299" s="9"/>
      <c r="BF299" s="123">
        <v>12.5</v>
      </c>
      <c r="BG299" s="124">
        <f t="shared" si="380"/>
        <v>2520</v>
      </c>
    </row>
    <row r="300" spans="1:60" x14ac:dyDescent="0.2">
      <c r="A300" s="53">
        <v>2005</v>
      </c>
      <c r="B300" s="1" t="s">
        <v>173</v>
      </c>
      <c r="C300" s="4">
        <v>20</v>
      </c>
      <c r="D300" s="4">
        <v>41085</v>
      </c>
      <c r="E300" s="5"/>
      <c r="F300" s="5"/>
      <c r="G300" s="4"/>
      <c r="H300" s="5"/>
      <c r="I300" s="4"/>
      <c r="J300" s="5"/>
      <c r="K300" s="5"/>
      <c r="L300" s="5"/>
      <c r="M300" s="5"/>
      <c r="N300" s="3"/>
      <c r="O300" s="3"/>
      <c r="P300" s="3"/>
      <c r="Q300" s="3"/>
      <c r="R300" s="3"/>
      <c r="S300" s="3">
        <v>0</v>
      </c>
      <c r="T300" s="3">
        <f t="shared" si="364"/>
        <v>1027.125</v>
      </c>
      <c r="U300" s="3">
        <f t="shared" si="365"/>
        <v>1027.125</v>
      </c>
      <c r="V300" s="3"/>
      <c r="W300" s="3">
        <f t="shared" si="366"/>
        <v>2054.25</v>
      </c>
      <c r="X300" s="3">
        <f t="shared" si="367"/>
        <v>3081.375</v>
      </c>
      <c r="Y300" s="25"/>
      <c r="Z300" s="3">
        <f t="shared" si="368"/>
        <v>2054.25</v>
      </c>
      <c r="AA300" s="3">
        <f t="shared" si="369"/>
        <v>5135.625</v>
      </c>
      <c r="AC300" s="4">
        <f t="shared" si="370"/>
        <v>2054.25</v>
      </c>
      <c r="AD300" s="9">
        <f t="shared" si="371"/>
        <v>7189.875</v>
      </c>
      <c r="AF300" s="4">
        <f t="shared" si="372"/>
        <v>2054.25</v>
      </c>
      <c r="AG300" s="9">
        <f t="shared" si="373"/>
        <v>9244.125</v>
      </c>
      <c r="AH300" s="9"/>
      <c r="AJ300" s="4">
        <f t="shared" si="374"/>
        <v>2054.25</v>
      </c>
      <c r="AK300" s="9">
        <f t="shared" si="346"/>
        <v>11298.375</v>
      </c>
      <c r="AL300" s="49">
        <f t="shared" si="375"/>
        <v>-29786.625</v>
      </c>
      <c r="AN300" s="4">
        <f t="shared" si="376"/>
        <v>2054.25</v>
      </c>
      <c r="AO300" s="9">
        <f t="shared" si="331"/>
        <v>13352.625</v>
      </c>
      <c r="AQ300" s="4">
        <f t="shared" si="377"/>
        <v>2054.25</v>
      </c>
      <c r="AR300" s="9">
        <f t="shared" si="363"/>
        <v>15406.875</v>
      </c>
      <c r="AT300" s="4">
        <f t="shared" si="378"/>
        <v>2054.25</v>
      </c>
      <c r="AU300" s="9">
        <f t="shared" si="329"/>
        <v>17461.125</v>
      </c>
      <c r="AW300" s="4">
        <f t="shared" si="379"/>
        <v>2054.25</v>
      </c>
      <c r="AX300" s="9">
        <f t="shared" si="330"/>
        <v>19515.375</v>
      </c>
      <c r="AZ300" s="4">
        <f>IF(AW300+($D300/$C300)&gt;$D300,($D300-AW300),$D300/$C300)</f>
        <v>2054.25</v>
      </c>
      <c r="BA300" s="9">
        <f t="shared" si="347"/>
        <v>21569.625</v>
      </c>
      <c r="BC300" s="5">
        <f t="shared" si="327"/>
        <v>2054.25</v>
      </c>
      <c r="BD300" s="9">
        <f t="shared" si="328"/>
        <v>23623.875</v>
      </c>
      <c r="BE300" s="9"/>
      <c r="BF300" s="123">
        <v>10</v>
      </c>
      <c r="BG300" s="124">
        <f t="shared" si="380"/>
        <v>4108.5</v>
      </c>
      <c r="BH300" s="1" t="s">
        <v>304</v>
      </c>
    </row>
    <row r="301" spans="1:60" s="11" customFormat="1" x14ac:dyDescent="0.2">
      <c r="A301" s="32">
        <v>2005</v>
      </c>
      <c r="B301" s="11" t="s">
        <v>180</v>
      </c>
      <c r="C301" s="12"/>
      <c r="D301" s="12">
        <v>-10000</v>
      </c>
      <c r="E301" s="31"/>
      <c r="F301" s="31"/>
      <c r="G301" s="12"/>
      <c r="H301" s="31"/>
      <c r="I301" s="12"/>
      <c r="J301" s="31"/>
      <c r="K301" s="31"/>
      <c r="L301" s="31"/>
      <c r="M301" s="31"/>
      <c r="N301" s="22"/>
      <c r="O301" s="22"/>
      <c r="P301" s="22"/>
      <c r="Q301" s="22"/>
      <c r="R301" s="22"/>
      <c r="S301" s="22">
        <v>0</v>
      </c>
      <c r="T301" s="22"/>
      <c r="U301" s="22"/>
      <c r="V301" s="22"/>
      <c r="AC301" s="12"/>
      <c r="AD301" s="46"/>
      <c r="AF301" s="12"/>
      <c r="AG301" s="46"/>
      <c r="AH301" s="46"/>
      <c r="AJ301" s="4"/>
      <c r="AK301" s="9">
        <f t="shared" si="346"/>
        <v>0</v>
      </c>
      <c r="AL301" s="49"/>
      <c r="AN301" s="4"/>
      <c r="AO301" s="9"/>
      <c r="AQ301" s="4"/>
      <c r="AR301" s="9">
        <f t="shared" si="363"/>
        <v>0</v>
      </c>
      <c r="AT301" s="4"/>
      <c r="AU301" s="9">
        <f t="shared" si="329"/>
        <v>0</v>
      </c>
      <c r="AW301" s="4"/>
      <c r="AX301" s="9">
        <f t="shared" si="330"/>
        <v>0</v>
      </c>
      <c r="AZ301" s="4"/>
      <c r="BA301" s="9">
        <f t="shared" si="347"/>
        <v>0</v>
      </c>
      <c r="BB301" s="108"/>
      <c r="BC301" s="5">
        <f t="shared" si="327"/>
        <v>0</v>
      </c>
      <c r="BD301" s="9">
        <f t="shared" si="328"/>
        <v>0</v>
      </c>
      <c r="BE301" s="9"/>
      <c r="BF301" s="128" t="s">
        <v>293</v>
      </c>
      <c r="BG301" s="124" t="s">
        <v>293</v>
      </c>
    </row>
    <row r="302" spans="1:60" x14ac:dyDescent="0.2">
      <c r="A302" s="53">
        <v>2003</v>
      </c>
      <c r="B302" s="1" t="s">
        <v>171</v>
      </c>
      <c r="C302" s="4"/>
      <c r="E302" s="5"/>
      <c r="F302" s="5"/>
      <c r="G302" s="4"/>
      <c r="H302" s="5"/>
      <c r="I302" s="4"/>
      <c r="J302" s="5"/>
      <c r="K302" s="5"/>
      <c r="L302" s="5"/>
      <c r="M302" s="5"/>
      <c r="N302" s="5"/>
      <c r="O302" s="5"/>
      <c r="P302" s="3"/>
      <c r="Q302" s="3">
        <v>40858.33</v>
      </c>
      <c r="R302" s="3"/>
      <c r="S302" s="3"/>
      <c r="T302" s="3"/>
      <c r="U302" s="3"/>
      <c r="V302" s="3"/>
      <c r="Z302" s="1"/>
      <c r="AA302" s="1"/>
      <c r="AC302" s="4"/>
      <c r="AD302" s="9"/>
      <c r="AF302" s="4"/>
      <c r="AG302" s="9"/>
      <c r="AH302" s="9"/>
      <c r="AJ302" s="4"/>
      <c r="AK302" s="9">
        <f t="shared" si="346"/>
        <v>0</v>
      </c>
      <c r="AL302" s="49"/>
      <c r="AN302" s="4"/>
      <c r="AO302" s="9"/>
      <c r="AQ302" s="4"/>
      <c r="AR302" s="9">
        <f t="shared" si="363"/>
        <v>0</v>
      </c>
      <c r="AT302" s="4"/>
      <c r="AU302" s="9">
        <f t="shared" si="329"/>
        <v>0</v>
      </c>
      <c r="AW302" s="4"/>
      <c r="AX302" s="9">
        <f t="shared" si="330"/>
        <v>0</v>
      </c>
      <c r="AZ302" s="4"/>
      <c r="BA302" s="9">
        <f t="shared" si="347"/>
        <v>0</v>
      </c>
      <c r="BC302" s="5">
        <f t="shared" si="327"/>
        <v>0</v>
      </c>
      <c r="BD302" s="9">
        <f t="shared" si="328"/>
        <v>0</v>
      </c>
      <c r="BE302" s="9"/>
      <c r="BF302" s="123" t="s">
        <v>293</v>
      </c>
      <c r="BG302" s="124" t="s">
        <v>293</v>
      </c>
    </row>
    <row r="303" spans="1:60" x14ac:dyDescent="0.2">
      <c r="A303" s="32">
        <v>2006</v>
      </c>
      <c r="B303" s="108" t="s">
        <v>182</v>
      </c>
      <c r="C303" s="12">
        <v>20</v>
      </c>
      <c r="D303" s="12">
        <v>5151.7700000000004</v>
      </c>
      <c r="E303" s="5"/>
      <c r="F303" s="5"/>
      <c r="G303" s="4"/>
      <c r="H303" s="5"/>
      <c r="I303" s="4"/>
      <c r="J303" s="5"/>
      <c r="K303" s="5"/>
      <c r="L303" s="5"/>
      <c r="M303" s="5"/>
      <c r="N303" s="5"/>
      <c r="O303" s="5"/>
      <c r="P303" s="3"/>
      <c r="Q303" s="3"/>
      <c r="R303" s="3"/>
      <c r="S303" s="3"/>
      <c r="T303" s="16">
        <v>0</v>
      </c>
      <c r="U303" s="16">
        <v>0</v>
      </c>
      <c r="V303" s="16"/>
      <c r="W303" s="3">
        <f>IF(U303+($D303/$C303)&gt;$D303,($D303-U303),$D303/$C303)</f>
        <v>257.58850000000001</v>
      </c>
      <c r="X303" s="3">
        <f>U303+W303</f>
        <v>257.58850000000001</v>
      </c>
      <c r="Y303" s="25"/>
      <c r="Z303" s="3">
        <f>IF(X303+($D303/$C303)&gt;$D303,($D303-X303),$D303/$C303)</f>
        <v>257.58850000000001</v>
      </c>
      <c r="AA303" s="3">
        <f t="shared" ref="AA303:AA311" si="381">X303+Z303</f>
        <v>515.17700000000002</v>
      </c>
      <c r="AC303" s="4">
        <f t="shared" ref="AC303:AC319" si="382">IF(AA303+($D303/$C303)&gt;$D303,($D303-AA303),$D303/$C303)</f>
        <v>257.58850000000001</v>
      </c>
      <c r="AD303" s="9">
        <f t="shared" ref="AD303:AD319" si="383">AA303+AC303</f>
        <v>772.76549999999997</v>
      </c>
      <c r="AF303" s="4">
        <f t="shared" ref="AF303:AF319" si="384">IF(AD303+($D303/$C303)&gt;$D303,($D303-AD303),$D303/$C303)</f>
        <v>257.58850000000001</v>
      </c>
      <c r="AG303" s="9">
        <f t="shared" ref="AG303:AG319" si="385">AD303+AF303</f>
        <v>1030.354</v>
      </c>
      <c r="AH303" s="9"/>
      <c r="AJ303" s="4">
        <f t="shared" ref="AJ303:AJ319" si="386">IF(AG303+($D303/$C303)&gt;$D303,($D303-AG303),$D303/$C303)</f>
        <v>257.58850000000001</v>
      </c>
      <c r="AK303" s="9">
        <f t="shared" si="346"/>
        <v>1287.9425000000001</v>
      </c>
      <c r="AL303" s="49">
        <f t="shared" ref="AL303:AL319" si="387">+AK303-D303</f>
        <v>-3863.8275000000003</v>
      </c>
      <c r="AN303" s="4">
        <f t="shared" ref="AN303:AN319" si="388">IF(AK303+($D303/$C303)&gt;$D303,($D303-AK303),$D303/$C303)</f>
        <v>257.58850000000001</v>
      </c>
      <c r="AO303" s="9">
        <f t="shared" si="331"/>
        <v>1545.5310000000002</v>
      </c>
      <c r="AQ303" s="4">
        <f t="shared" ref="AQ303:AQ312" si="389">IF(AN303+($D303/$C303)&gt;$D303,($D303-AN303),$D303/$C303)</f>
        <v>257.58850000000001</v>
      </c>
      <c r="AR303" s="9">
        <f t="shared" si="363"/>
        <v>1803.1195000000002</v>
      </c>
      <c r="AT303" s="4">
        <f t="shared" ref="AT303:AT312" si="390">IF(AQ303+($D303/$C303)&gt;$D303,($D303-AQ303),$D303/$C303)</f>
        <v>257.58850000000001</v>
      </c>
      <c r="AU303" s="9">
        <f t="shared" si="329"/>
        <v>2060.7080000000001</v>
      </c>
      <c r="AW303" s="4">
        <f t="shared" ref="AW303:AW309" si="391">IF(AT303+($D303/$C303)&gt;$D303,($D303-AT303),$D303/$C303)</f>
        <v>257.58850000000001</v>
      </c>
      <c r="AX303" s="9">
        <f t="shared" si="330"/>
        <v>2318.2964999999999</v>
      </c>
      <c r="AZ303" s="4">
        <f t="shared" ref="AZ303:AZ309" si="392">IF(AW303+($D303/$C303)&gt;$D303,($D303-AW303),$D303/$C303)</f>
        <v>257.58850000000001</v>
      </c>
      <c r="BA303" s="9">
        <f t="shared" si="347"/>
        <v>2575.8849999999998</v>
      </c>
      <c r="BC303" s="5">
        <f t="shared" si="327"/>
        <v>257.58850000000001</v>
      </c>
      <c r="BD303" s="9">
        <f t="shared" si="328"/>
        <v>2833.4734999999996</v>
      </c>
      <c r="BE303" s="9"/>
      <c r="BF303" s="123">
        <v>62.5</v>
      </c>
      <c r="BG303" s="124">
        <f>D303/BF303</f>
        <v>82.428320000000014</v>
      </c>
    </row>
    <row r="304" spans="1:60" x14ac:dyDescent="0.2">
      <c r="A304" s="32">
        <v>2006</v>
      </c>
      <c r="B304" s="11" t="s">
        <v>183</v>
      </c>
      <c r="C304" s="12">
        <v>20</v>
      </c>
      <c r="D304" s="12">
        <v>4787.42</v>
      </c>
      <c r="E304" s="5"/>
      <c r="F304" s="5"/>
      <c r="G304" s="4"/>
      <c r="H304" s="5"/>
      <c r="I304" s="4"/>
      <c r="J304" s="5"/>
      <c r="K304" s="5"/>
      <c r="L304" s="5"/>
      <c r="M304" s="5"/>
      <c r="N304" s="5"/>
      <c r="O304" s="5"/>
      <c r="P304" s="3"/>
      <c r="Q304" s="3"/>
      <c r="R304" s="3"/>
      <c r="S304" s="3"/>
      <c r="T304" s="16">
        <v>0</v>
      </c>
      <c r="U304" s="16">
        <v>0</v>
      </c>
      <c r="V304" s="16"/>
      <c r="W304" s="3">
        <f>IF(U304+($D304/$C304)&gt;$D304,($D304-U304),$D304/$C304)</f>
        <v>239.37100000000001</v>
      </c>
      <c r="X304" s="3">
        <f>U304+W304</f>
        <v>239.37100000000001</v>
      </c>
      <c r="Y304" s="25"/>
      <c r="Z304" s="3">
        <f>IF(X304+($D304/$C304)&gt;$D304,($D304-X304),$D304/$C304)</f>
        <v>239.37100000000001</v>
      </c>
      <c r="AA304" s="3">
        <f t="shared" si="381"/>
        <v>478.74200000000002</v>
      </c>
      <c r="AC304" s="4">
        <f t="shared" si="382"/>
        <v>239.37100000000001</v>
      </c>
      <c r="AD304" s="9">
        <f t="shared" si="383"/>
        <v>718.11300000000006</v>
      </c>
      <c r="AF304" s="4">
        <f t="shared" si="384"/>
        <v>239.37100000000001</v>
      </c>
      <c r="AG304" s="9">
        <f t="shared" si="385"/>
        <v>957.48400000000004</v>
      </c>
      <c r="AH304" s="9"/>
      <c r="AJ304" s="4">
        <f t="shared" si="386"/>
        <v>239.37100000000001</v>
      </c>
      <c r="AK304" s="9">
        <f t="shared" si="346"/>
        <v>1196.855</v>
      </c>
      <c r="AL304" s="49">
        <f t="shared" si="387"/>
        <v>-3590.5650000000001</v>
      </c>
      <c r="AN304" s="4">
        <f t="shared" si="388"/>
        <v>239.37100000000001</v>
      </c>
      <c r="AO304" s="9">
        <f t="shared" si="331"/>
        <v>1436.2260000000001</v>
      </c>
      <c r="AQ304" s="4">
        <f t="shared" si="389"/>
        <v>239.37100000000001</v>
      </c>
      <c r="AR304" s="9">
        <f t="shared" si="363"/>
        <v>1675.5970000000002</v>
      </c>
      <c r="AT304" s="4">
        <f t="shared" si="390"/>
        <v>239.37100000000001</v>
      </c>
      <c r="AU304" s="9">
        <f t="shared" si="329"/>
        <v>1914.9680000000003</v>
      </c>
      <c r="AW304" s="4">
        <f t="shared" si="391"/>
        <v>239.37100000000001</v>
      </c>
      <c r="AX304" s="9">
        <f t="shared" si="330"/>
        <v>2154.3390000000004</v>
      </c>
      <c r="AZ304" s="4">
        <f t="shared" si="392"/>
        <v>239.37100000000001</v>
      </c>
      <c r="BA304" s="9">
        <f t="shared" si="347"/>
        <v>2393.7100000000005</v>
      </c>
      <c r="BC304" s="5">
        <f t="shared" si="327"/>
        <v>239.37100000000001</v>
      </c>
      <c r="BD304" s="9">
        <f t="shared" si="328"/>
        <v>2633.0810000000006</v>
      </c>
      <c r="BE304" s="9"/>
      <c r="BF304" s="123">
        <v>20</v>
      </c>
      <c r="BG304" s="124">
        <f>D304/BF304</f>
        <v>239.37100000000001</v>
      </c>
    </row>
    <row r="305" spans="1:59" x14ac:dyDescent="0.2">
      <c r="A305" s="32">
        <v>2006</v>
      </c>
      <c r="B305" s="11" t="s">
        <v>184</v>
      </c>
      <c r="C305" s="12">
        <v>20</v>
      </c>
      <c r="D305" s="12">
        <v>47069.51</v>
      </c>
      <c r="E305" s="5"/>
      <c r="F305" s="5"/>
      <c r="G305" s="4"/>
      <c r="H305" s="5"/>
      <c r="I305" s="4"/>
      <c r="J305" s="5"/>
      <c r="K305" s="5"/>
      <c r="L305" s="5"/>
      <c r="M305" s="5"/>
      <c r="N305" s="5"/>
      <c r="O305" s="5"/>
      <c r="P305" s="3"/>
      <c r="Q305" s="3"/>
      <c r="R305" s="3"/>
      <c r="S305" s="3"/>
      <c r="T305" s="16">
        <v>0</v>
      </c>
      <c r="U305" s="16">
        <v>0</v>
      </c>
      <c r="V305" s="16"/>
      <c r="W305" s="3">
        <f>(IF(U305+($D305/$C305)&gt;$D305,($D305-U305),$D305/$C305))</f>
        <v>2353.4755</v>
      </c>
      <c r="X305" s="3">
        <f>U305+W305</f>
        <v>2353.4755</v>
      </c>
      <c r="Y305" s="25"/>
      <c r="Z305" s="3">
        <f>(IF(X305+($D305/$C305)&gt;$D305,($D305-X305),$D305/$C305))</f>
        <v>2353.4755</v>
      </c>
      <c r="AA305" s="3">
        <f t="shared" si="381"/>
        <v>4706.951</v>
      </c>
      <c r="AC305" s="4">
        <f t="shared" si="382"/>
        <v>2353.4755</v>
      </c>
      <c r="AD305" s="9">
        <f t="shared" si="383"/>
        <v>7060.4264999999996</v>
      </c>
      <c r="AF305" s="4">
        <f t="shared" si="384"/>
        <v>2353.4755</v>
      </c>
      <c r="AG305" s="9">
        <f t="shared" si="385"/>
        <v>9413.902</v>
      </c>
      <c r="AH305" s="9"/>
      <c r="AJ305" s="4">
        <f t="shared" si="386"/>
        <v>2353.4755</v>
      </c>
      <c r="AK305" s="9">
        <f t="shared" si="346"/>
        <v>11767.377500000001</v>
      </c>
      <c r="AL305" s="49">
        <f t="shared" si="387"/>
        <v>-35302.1325</v>
      </c>
      <c r="AN305" s="4">
        <f t="shared" si="388"/>
        <v>2353.4755</v>
      </c>
      <c r="AO305" s="9">
        <f t="shared" si="331"/>
        <v>14120.853000000001</v>
      </c>
      <c r="AQ305" s="4">
        <f t="shared" si="389"/>
        <v>2353.4755</v>
      </c>
      <c r="AR305" s="9">
        <f t="shared" si="363"/>
        <v>16474.3285</v>
      </c>
      <c r="AT305" s="4">
        <f t="shared" si="390"/>
        <v>2353.4755</v>
      </c>
      <c r="AU305" s="9">
        <f t="shared" si="329"/>
        <v>18827.804</v>
      </c>
      <c r="AW305" s="4">
        <f t="shared" si="391"/>
        <v>2353.4755</v>
      </c>
      <c r="AX305" s="9">
        <f t="shared" si="330"/>
        <v>21181.279500000001</v>
      </c>
      <c r="AZ305" s="4">
        <f t="shared" si="392"/>
        <v>2353.4755</v>
      </c>
      <c r="BA305" s="9">
        <f t="shared" si="347"/>
        <v>23534.755000000001</v>
      </c>
      <c r="BC305" s="5">
        <f t="shared" si="327"/>
        <v>2353.4755</v>
      </c>
      <c r="BD305" s="9">
        <f t="shared" si="328"/>
        <v>25888.230500000001</v>
      </c>
      <c r="BE305" s="9"/>
      <c r="BF305" s="123">
        <v>10</v>
      </c>
      <c r="BG305" s="124">
        <f>D305/BF305</f>
        <v>4706.951</v>
      </c>
    </row>
    <row r="306" spans="1:59" x14ac:dyDescent="0.2">
      <c r="A306" s="32">
        <v>2006</v>
      </c>
      <c r="B306" s="11" t="s">
        <v>185</v>
      </c>
      <c r="C306" s="12">
        <v>10</v>
      </c>
      <c r="D306" s="12">
        <v>7929.05</v>
      </c>
      <c r="E306" s="5"/>
      <c r="F306" s="5"/>
      <c r="G306" s="4"/>
      <c r="H306" s="5"/>
      <c r="I306" s="4"/>
      <c r="J306" s="5"/>
      <c r="K306" s="5"/>
      <c r="L306" s="5"/>
      <c r="M306" s="5"/>
      <c r="N306" s="5"/>
      <c r="O306" s="5"/>
      <c r="P306" s="3"/>
      <c r="Q306" s="3"/>
      <c r="R306" s="3"/>
      <c r="S306" s="3"/>
      <c r="T306" s="16">
        <v>0</v>
      </c>
      <c r="U306" s="16">
        <v>0</v>
      </c>
      <c r="V306" s="16"/>
      <c r="W306" s="3">
        <f>IF(U306+($D306/$C306)&gt;$D306,($D306-U306),$D306/$C306)</f>
        <v>792.90499999999997</v>
      </c>
      <c r="X306" s="3">
        <f>U306+W306</f>
        <v>792.90499999999997</v>
      </c>
      <c r="Y306" s="25"/>
      <c r="Z306" s="3">
        <f t="shared" ref="Z306:Z311" si="393">IF(X306+($D306/$C306)&gt;$D306,($D306-X306),$D306/$C306)</f>
        <v>792.90499999999997</v>
      </c>
      <c r="AA306" s="3">
        <f t="shared" si="381"/>
        <v>1585.81</v>
      </c>
      <c r="AC306" s="4">
        <f t="shared" si="382"/>
        <v>792.90499999999997</v>
      </c>
      <c r="AD306" s="9">
        <f t="shared" si="383"/>
        <v>2378.7150000000001</v>
      </c>
      <c r="AF306" s="4">
        <f t="shared" si="384"/>
        <v>792.90499999999997</v>
      </c>
      <c r="AG306" s="9">
        <f t="shared" si="385"/>
        <v>3171.62</v>
      </c>
      <c r="AH306" s="9"/>
      <c r="AJ306" s="4">
        <f t="shared" si="386"/>
        <v>792.90499999999997</v>
      </c>
      <c r="AK306" s="9">
        <f t="shared" si="346"/>
        <v>3964.5249999999996</v>
      </c>
      <c r="AL306" s="49">
        <f t="shared" si="387"/>
        <v>-3964.5250000000005</v>
      </c>
      <c r="AN306" s="4">
        <f t="shared" si="388"/>
        <v>792.90499999999997</v>
      </c>
      <c r="AO306" s="9">
        <f t="shared" si="331"/>
        <v>4757.4299999999994</v>
      </c>
      <c r="AQ306" s="4">
        <f t="shared" si="389"/>
        <v>792.90499999999997</v>
      </c>
      <c r="AR306" s="9">
        <f t="shared" si="363"/>
        <v>5550.3349999999991</v>
      </c>
      <c r="AT306" s="4">
        <f t="shared" si="390"/>
        <v>792.90499999999997</v>
      </c>
      <c r="AU306" s="9">
        <f t="shared" si="329"/>
        <v>6343.2399999999989</v>
      </c>
      <c r="AW306" s="4">
        <f t="shared" si="391"/>
        <v>792.90499999999997</v>
      </c>
      <c r="AX306" s="9">
        <f t="shared" si="330"/>
        <v>7136.1449999999986</v>
      </c>
      <c r="AZ306" s="4">
        <f t="shared" si="392"/>
        <v>792.90499999999997</v>
      </c>
      <c r="BA306" s="9">
        <f t="shared" si="347"/>
        <v>7929.0499999999984</v>
      </c>
      <c r="BC306" s="5">
        <v>0</v>
      </c>
      <c r="BD306" s="9">
        <f t="shared" si="328"/>
        <v>7929.0499999999984</v>
      </c>
      <c r="BE306" s="9"/>
      <c r="BF306" s="123" t="s">
        <v>293</v>
      </c>
      <c r="BG306" s="124" t="s">
        <v>293</v>
      </c>
    </row>
    <row r="307" spans="1:59" x14ac:dyDescent="0.2">
      <c r="A307" s="32">
        <v>2006</v>
      </c>
      <c r="B307" s="11" t="s">
        <v>186</v>
      </c>
      <c r="C307" s="12">
        <v>10</v>
      </c>
      <c r="D307" s="12">
        <v>5100</v>
      </c>
      <c r="E307" s="5"/>
      <c r="F307" s="5"/>
      <c r="G307" s="4"/>
      <c r="H307" s="5"/>
      <c r="I307" s="4"/>
      <c r="J307" s="5"/>
      <c r="K307" s="5"/>
      <c r="L307" s="5"/>
      <c r="M307" s="5"/>
      <c r="N307" s="5"/>
      <c r="O307" s="5"/>
      <c r="P307" s="3"/>
      <c r="Q307" s="3"/>
      <c r="R307" s="3"/>
      <c r="S307" s="3"/>
      <c r="T307" s="16">
        <v>0</v>
      </c>
      <c r="U307" s="16">
        <v>0</v>
      </c>
      <c r="V307" s="16"/>
      <c r="W307" s="3">
        <f>IF(U307+($D307/$C307)&gt;$D307,($D307-U307),$D307/$C307)</f>
        <v>510</v>
      </c>
      <c r="X307" s="3">
        <f>U307+W307</f>
        <v>510</v>
      </c>
      <c r="Y307" s="25"/>
      <c r="Z307" s="3">
        <f t="shared" si="393"/>
        <v>510</v>
      </c>
      <c r="AA307" s="3">
        <f t="shared" si="381"/>
        <v>1020</v>
      </c>
      <c r="AC307" s="4">
        <f t="shared" si="382"/>
        <v>510</v>
      </c>
      <c r="AD307" s="9">
        <f t="shared" si="383"/>
        <v>1530</v>
      </c>
      <c r="AF307" s="4">
        <f t="shared" si="384"/>
        <v>510</v>
      </c>
      <c r="AG307" s="9">
        <f t="shared" si="385"/>
        <v>2040</v>
      </c>
      <c r="AH307" s="9"/>
      <c r="AJ307" s="4">
        <f t="shared" si="386"/>
        <v>510</v>
      </c>
      <c r="AK307" s="9">
        <f t="shared" si="346"/>
        <v>2550</v>
      </c>
      <c r="AL307" s="49">
        <f t="shared" si="387"/>
        <v>-2550</v>
      </c>
      <c r="AN307" s="4">
        <f t="shared" si="388"/>
        <v>510</v>
      </c>
      <c r="AO307" s="9">
        <f t="shared" si="331"/>
        <v>3060</v>
      </c>
      <c r="AQ307" s="4">
        <f t="shared" si="389"/>
        <v>510</v>
      </c>
      <c r="AR307" s="9">
        <f t="shared" si="363"/>
        <v>3570</v>
      </c>
      <c r="AT307" s="4">
        <f t="shared" si="390"/>
        <v>510</v>
      </c>
      <c r="AU307" s="9">
        <f t="shared" si="329"/>
        <v>4080</v>
      </c>
      <c r="AW307" s="4">
        <f t="shared" si="391"/>
        <v>510</v>
      </c>
      <c r="AX307" s="9">
        <f t="shared" si="330"/>
        <v>4590</v>
      </c>
      <c r="AZ307" s="4">
        <f t="shared" si="392"/>
        <v>510</v>
      </c>
      <c r="BA307" s="9">
        <f t="shared" si="347"/>
        <v>5100</v>
      </c>
      <c r="BC307" s="5">
        <v>0</v>
      </c>
      <c r="BD307" s="9">
        <f t="shared" si="328"/>
        <v>5100</v>
      </c>
      <c r="BE307" s="9"/>
      <c r="BF307" s="123" t="s">
        <v>293</v>
      </c>
      <c r="BG307" s="124" t="s">
        <v>293</v>
      </c>
    </row>
    <row r="308" spans="1:59" x14ac:dyDescent="0.2">
      <c r="A308" s="32">
        <v>2006</v>
      </c>
      <c r="B308" s="11" t="s">
        <v>187</v>
      </c>
      <c r="C308" s="12">
        <v>10</v>
      </c>
      <c r="D308" s="12">
        <v>18500</v>
      </c>
      <c r="E308" s="5"/>
      <c r="F308" s="5"/>
      <c r="G308" s="4"/>
      <c r="H308" s="5"/>
      <c r="I308" s="4"/>
      <c r="J308" s="5"/>
      <c r="K308" s="5"/>
      <c r="L308" s="5"/>
      <c r="M308" s="5"/>
      <c r="N308" s="5"/>
      <c r="O308" s="5"/>
      <c r="P308" s="3"/>
      <c r="Q308" s="3"/>
      <c r="R308" s="3"/>
      <c r="S308" s="3"/>
      <c r="T308" s="16"/>
      <c r="U308" s="16"/>
      <c r="V308" s="16"/>
      <c r="W308" s="17">
        <v>0</v>
      </c>
      <c r="X308" s="17">
        <v>0</v>
      </c>
      <c r="Y308" s="26"/>
      <c r="Z308" s="3">
        <f t="shared" si="393"/>
        <v>1850</v>
      </c>
      <c r="AA308" s="3">
        <f t="shared" si="381"/>
        <v>1850</v>
      </c>
      <c r="AC308" s="4">
        <f t="shared" si="382"/>
        <v>1850</v>
      </c>
      <c r="AD308" s="9">
        <f t="shared" si="383"/>
        <v>3700</v>
      </c>
      <c r="AF308" s="4">
        <f t="shared" si="384"/>
        <v>1850</v>
      </c>
      <c r="AG308" s="9">
        <f t="shared" si="385"/>
        <v>5550</v>
      </c>
      <c r="AH308" s="9"/>
      <c r="AJ308" s="4">
        <f t="shared" si="386"/>
        <v>1850</v>
      </c>
      <c r="AK308" s="9">
        <f t="shared" si="346"/>
        <v>7400</v>
      </c>
      <c r="AL308" s="49">
        <f t="shared" si="387"/>
        <v>-11100</v>
      </c>
      <c r="AN308" s="4">
        <f t="shared" si="388"/>
        <v>1850</v>
      </c>
      <c r="AO308" s="9">
        <f t="shared" si="331"/>
        <v>9250</v>
      </c>
      <c r="AQ308" s="4">
        <f t="shared" si="389"/>
        <v>1850</v>
      </c>
      <c r="AR308" s="9">
        <f t="shared" si="363"/>
        <v>11100</v>
      </c>
      <c r="AT308" s="4">
        <f t="shared" si="390"/>
        <v>1850</v>
      </c>
      <c r="AU308" s="9">
        <f t="shared" si="329"/>
        <v>12950</v>
      </c>
      <c r="AW308" s="4">
        <f t="shared" si="391"/>
        <v>1850</v>
      </c>
      <c r="AX308" s="9">
        <f t="shared" si="330"/>
        <v>14800</v>
      </c>
      <c r="AZ308" s="4">
        <f t="shared" si="392"/>
        <v>1850</v>
      </c>
      <c r="BA308" s="9">
        <f t="shared" si="347"/>
        <v>16650</v>
      </c>
      <c r="BC308" s="5">
        <f t="shared" si="327"/>
        <v>1850</v>
      </c>
      <c r="BD308" s="9">
        <f t="shared" si="328"/>
        <v>18500</v>
      </c>
      <c r="BE308" s="9"/>
      <c r="BF308" s="123" t="s">
        <v>293</v>
      </c>
      <c r="BG308" s="124" t="s">
        <v>293</v>
      </c>
    </row>
    <row r="309" spans="1:59" x14ac:dyDescent="0.2">
      <c r="A309" s="32">
        <v>2006</v>
      </c>
      <c r="B309" s="11" t="s">
        <v>188</v>
      </c>
      <c r="C309" s="12">
        <v>10</v>
      </c>
      <c r="D309" s="12">
        <f>15840</f>
        <v>15840</v>
      </c>
      <c r="E309" s="5"/>
      <c r="F309" s="5"/>
      <c r="G309" s="4"/>
      <c r="H309" s="5"/>
      <c r="I309" s="4"/>
      <c r="J309" s="5"/>
      <c r="K309" s="5"/>
      <c r="L309" s="5"/>
      <c r="M309" s="5"/>
      <c r="N309" s="5"/>
      <c r="O309" s="5"/>
      <c r="P309" s="3"/>
      <c r="Q309" s="3"/>
      <c r="R309" s="3"/>
      <c r="S309" s="3"/>
      <c r="T309" s="16"/>
      <c r="U309" s="16"/>
      <c r="V309" s="16"/>
      <c r="W309" s="17">
        <v>0</v>
      </c>
      <c r="X309" s="17">
        <v>0</v>
      </c>
      <c r="Y309" s="26"/>
      <c r="Z309" s="3">
        <f t="shared" si="393"/>
        <v>1584</v>
      </c>
      <c r="AA309" s="3">
        <f t="shared" si="381"/>
        <v>1584</v>
      </c>
      <c r="AC309" s="4">
        <f t="shared" si="382"/>
        <v>1584</v>
      </c>
      <c r="AD309" s="9">
        <f t="shared" si="383"/>
        <v>3168</v>
      </c>
      <c r="AF309" s="4">
        <f t="shared" si="384"/>
        <v>1584</v>
      </c>
      <c r="AG309" s="9">
        <f t="shared" si="385"/>
        <v>4752</v>
      </c>
      <c r="AH309" s="9"/>
      <c r="AJ309" s="4">
        <f t="shared" si="386"/>
        <v>1584</v>
      </c>
      <c r="AK309" s="9">
        <f t="shared" si="346"/>
        <v>6336</v>
      </c>
      <c r="AL309" s="49">
        <f t="shared" si="387"/>
        <v>-9504</v>
      </c>
      <c r="AN309" s="4">
        <f t="shared" si="388"/>
        <v>1584</v>
      </c>
      <c r="AO309" s="9">
        <f t="shared" si="331"/>
        <v>7920</v>
      </c>
      <c r="AQ309" s="4">
        <f t="shared" si="389"/>
        <v>1584</v>
      </c>
      <c r="AR309" s="9">
        <f t="shared" si="363"/>
        <v>9504</v>
      </c>
      <c r="AT309" s="4">
        <f t="shared" si="390"/>
        <v>1584</v>
      </c>
      <c r="AU309" s="9">
        <f t="shared" si="329"/>
        <v>11088</v>
      </c>
      <c r="AW309" s="4">
        <f t="shared" si="391"/>
        <v>1584</v>
      </c>
      <c r="AX309" s="9">
        <f t="shared" si="330"/>
        <v>12672</v>
      </c>
      <c r="AZ309" s="4">
        <f t="shared" si="392"/>
        <v>1584</v>
      </c>
      <c r="BA309" s="9">
        <f t="shared" si="347"/>
        <v>14256</v>
      </c>
      <c r="BC309" s="5">
        <f t="shared" si="327"/>
        <v>1584</v>
      </c>
      <c r="BD309" s="9">
        <f t="shared" si="328"/>
        <v>15840</v>
      </c>
      <c r="BE309" s="9"/>
      <c r="BF309" s="123" t="s">
        <v>293</v>
      </c>
      <c r="BG309" s="124" t="s">
        <v>293</v>
      </c>
    </row>
    <row r="310" spans="1:59" x14ac:dyDescent="0.2">
      <c r="A310" s="32">
        <v>2007</v>
      </c>
      <c r="B310" s="11" t="s">
        <v>194</v>
      </c>
      <c r="C310" s="12">
        <v>7</v>
      </c>
      <c r="D310" s="12">
        <v>21050</v>
      </c>
      <c r="E310" s="5"/>
      <c r="F310" s="5"/>
      <c r="G310" s="4"/>
      <c r="H310" s="5"/>
      <c r="I310" s="4"/>
      <c r="J310" s="5"/>
      <c r="K310" s="5"/>
      <c r="L310" s="5"/>
      <c r="M310" s="5"/>
      <c r="N310" s="5"/>
      <c r="O310" s="5"/>
      <c r="P310" s="3"/>
      <c r="Q310" s="3"/>
      <c r="R310" s="3"/>
      <c r="S310" s="3"/>
      <c r="T310" s="16"/>
      <c r="U310" s="16"/>
      <c r="V310" s="16"/>
      <c r="W310" s="17"/>
      <c r="X310" s="17"/>
      <c r="Y310" s="26"/>
      <c r="Z310" s="3">
        <f t="shared" si="393"/>
        <v>3007.1428571428573</v>
      </c>
      <c r="AA310" s="3">
        <f t="shared" si="381"/>
        <v>3007.1428571428573</v>
      </c>
      <c r="AC310" s="4">
        <f t="shared" si="382"/>
        <v>3007.1428571428573</v>
      </c>
      <c r="AD310" s="9">
        <f t="shared" si="383"/>
        <v>6014.2857142857147</v>
      </c>
      <c r="AF310" s="4">
        <f t="shared" si="384"/>
        <v>3007.1428571428573</v>
      </c>
      <c r="AG310" s="9">
        <f t="shared" si="385"/>
        <v>9021.4285714285725</v>
      </c>
      <c r="AH310" s="9"/>
      <c r="AJ310" s="4">
        <f t="shared" si="386"/>
        <v>3007.1428571428573</v>
      </c>
      <c r="AK310" s="9">
        <f t="shared" si="346"/>
        <v>12028.571428571429</v>
      </c>
      <c r="AL310" s="49">
        <f t="shared" si="387"/>
        <v>-9021.4285714285706</v>
      </c>
      <c r="AN310" s="4">
        <f t="shared" si="388"/>
        <v>3007.1428571428573</v>
      </c>
      <c r="AO310" s="9">
        <f t="shared" si="331"/>
        <v>15035.714285714286</v>
      </c>
      <c r="AQ310" s="4">
        <f t="shared" si="389"/>
        <v>3007.1428571428573</v>
      </c>
      <c r="AR310" s="9">
        <f t="shared" si="363"/>
        <v>18042.857142857145</v>
      </c>
      <c r="AT310" s="4">
        <f t="shared" si="390"/>
        <v>3007.1428571428573</v>
      </c>
      <c r="AU310" s="9">
        <f t="shared" si="329"/>
        <v>21050.000000000004</v>
      </c>
      <c r="AW310" s="4">
        <v>0</v>
      </c>
      <c r="AX310" s="9">
        <f t="shared" si="330"/>
        <v>21050.000000000004</v>
      </c>
      <c r="AZ310" s="4">
        <v>0</v>
      </c>
      <c r="BA310" s="9">
        <f t="shared" si="347"/>
        <v>21050.000000000004</v>
      </c>
      <c r="BC310" s="5">
        <f t="shared" si="327"/>
        <v>0</v>
      </c>
      <c r="BD310" s="9">
        <f t="shared" si="328"/>
        <v>21050.000000000004</v>
      </c>
      <c r="BE310" s="9"/>
      <c r="BF310" s="123" t="s">
        <v>293</v>
      </c>
      <c r="BG310" s="124" t="s">
        <v>293</v>
      </c>
    </row>
    <row r="311" spans="1:59" x14ac:dyDescent="0.2">
      <c r="A311" s="32">
        <v>2007</v>
      </c>
      <c r="B311" s="11" t="s">
        <v>205</v>
      </c>
      <c r="C311" s="12">
        <v>15</v>
      </c>
      <c r="D311" s="12">
        <v>9389</v>
      </c>
      <c r="E311" s="5"/>
      <c r="F311" s="5"/>
      <c r="G311" s="4"/>
      <c r="H311" s="5"/>
      <c r="I311" s="4"/>
      <c r="J311" s="5"/>
      <c r="K311" s="5"/>
      <c r="L311" s="5"/>
      <c r="M311" s="5"/>
      <c r="N311" s="5"/>
      <c r="O311" s="5"/>
      <c r="P311" s="3"/>
      <c r="Q311" s="3"/>
      <c r="R311" s="3"/>
      <c r="S311" s="3"/>
      <c r="T311" s="16"/>
      <c r="U311" s="16"/>
      <c r="V311" s="16"/>
      <c r="W311" s="17"/>
      <c r="X311" s="17"/>
      <c r="Y311" s="26"/>
      <c r="Z311" s="3">
        <f t="shared" si="393"/>
        <v>625.93333333333328</v>
      </c>
      <c r="AA311" s="3">
        <f t="shared" si="381"/>
        <v>625.93333333333328</v>
      </c>
      <c r="AC311" s="4">
        <f t="shared" si="382"/>
        <v>625.93333333333328</v>
      </c>
      <c r="AD311" s="9">
        <f t="shared" si="383"/>
        <v>1251.8666666666666</v>
      </c>
      <c r="AF311" s="4">
        <f t="shared" si="384"/>
        <v>625.93333333333328</v>
      </c>
      <c r="AG311" s="9">
        <f t="shared" si="385"/>
        <v>1877.7999999999997</v>
      </c>
      <c r="AH311" s="9"/>
      <c r="AJ311" s="4">
        <f t="shared" si="386"/>
        <v>625.93333333333328</v>
      </c>
      <c r="AK311" s="9">
        <f t="shared" si="346"/>
        <v>2503.7333333333331</v>
      </c>
      <c r="AL311" s="49">
        <f t="shared" si="387"/>
        <v>-6885.2666666666664</v>
      </c>
      <c r="AN311" s="4">
        <f t="shared" si="388"/>
        <v>625.93333333333328</v>
      </c>
      <c r="AO311" s="9">
        <f t="shared" si="331"/>
        <v>3129.6666666666665</v>
      </c>
      <c r="AQ311" s="4">
        <f t="shared" si="389"/>
        <v>625.93333333333328</v>
      </c>
      <c r="AR311" s="9">
        <f t="shared" si="363"/>
        <v>3755.6</v>
      </c>
      <c r="AT311" s="4">
        <f t="shared" si="390"/>
        <v>625.93333333333328</v>
      </c>
      <c r="AU311" s="9">
        <f t="shared" si="329"/>
        <v>4381.5333333333328</v>
      </c>
      <c r="AW311" s="4">
        <f>IF(AT311+($D311/$C311)&gt;$D311,($D311-AT311),$D311/$C311)</f>
        <v>625.93333333333328</v>
      </c>
      <c r="AX311" s="9">
        <f t="shared" si="330"/>
        <v>5007.4666666666662</v>
      </c>
      <c r="AZ311" s="4">
        <f>IF(AW311+($D311/$C311)&gt;$D311,($D311-AW311),$D311/$C311)</f>
        <v>625.93333333333328</v>
      </c>
      <c r="BA311" s="9">
        <f t="shared" si="347"/>
        <v>5633.4</v>
      </c>
      <c r="BC311" s="5">
        <f t="shared" si="327"/>
        <v>625.93333333333328</v>
      </c>
      <c r="BD311" s="9">
        <f t="shared" si="328"/>
        <v>6259.333333333333</v>
      </c>
      <c r="BE311" s="9"/>
      <c r="BF311" s="123">
        <v>20</v>
      </c>
      <c r="BG311" s="124">
        <f>D311/BF311</f>
        <v>469.45</v>
      </c>
    </row>
    <row r="312" spans="1:59" x14ac:dyDescent="0.2">
      <c r="A312" s="32">
        <v>2007</v>
      </c>
      <c r="B312" s="11" t="s">
        <v>195</v>
      </c>
      <c r="C312" s="12">
        <v>40</v>
      </c>
      <c r="D312" s="12">
        <v>241908</v>
      </c>
      <c r="E312" s="5"/>
      <c r="F312" s="5"/>
      <c r="G312" s="4"/>
      <c r="H312" s="5"/>
      <c r="I312" s="4"/>
      <c r="J312" s="5"/>
      <c r="K312" s="5"/>
      <c r="L312" s="5"/>
      <c r="M312" s="5"/>
      <c r="N312" s="5"/>
      <c r="O312" s="5"/>
      <c r="P312" s="3"/>
      <c r="Q312" s="3"/>
      <c r="R312" s="3"/>
      <c r="S312" s="3"/>
      <c r="T312" s="16"/>
      <c r="U312" s="16"/>
      <c r="V312" s="16"/>
      <c r="W312" s="17"/>
      <c r="X312" s="17"/>
      <c r="Y312" s="26"/>
      <c r="Z312" s="33" t="s">
        <v>200</v>
      </c>
      <c r="AA312" s="33"/>
      <c r="AB312" s="34"/>
      <c r="AC312" s="4">
        <f t="shared" si="382"/>
        <v>6047.7</v>
      </c>
      <c r="AD312" s="9">
        <f t="shared" si="383"/>
        <v>6047.7</v>
      </c>
      <c r="AF312" s="4">
        <f t="shared" si="384"/>
        <v>6047.7</v>
      </c>
      <c r="AG312" s="9">
        <f t="shared" si="385"/>
        <v>12095.4</v>
      </c>
      <c r="AH312" s="9"/>
      <c r="AJ312" s="4">
        <f t="shared" si="386"/>
        <v>6047.7</v>
      </c>
      <c r="AK312" s="9">
        <f t="shared" si="346"/>
        <v>18143.099999999999</v>
      </c>
      <c r="AL312" s="49">
        <f t="shared" si="387"/>
        <v>-223764.9</v>
      </c>
      <c r="AN312" s="4">
        <f t="shared" si="388"/>
        <v>6047.7</v>
      </c>
      <c r="AO312" s="9">
        <f t="shared" si="331"/>
        <v>24190.799999999999</v>
      </c>
      <c r="AQ312" s="4">
        <f t="shared" si="389"/>
        <v>6047.7</v>
      </c>
      <c r="AR312" s="9">
        <f t="shared" si="363"/>
        <v>30238.5</v>
      </c>
      <c r="AT312" s="4">
        <f t="shared" si="390"/>
        <v>6047.7</v>
      </c>
      <c r="AU312" s="9">
        <f t="shared" si="329"/>
        <v>36286.199999999997</v>
      </c>
      <c r="AW312" s="4">
        <f>IF(AT312+($D312/$C312)&gt;$D312,($D312-AT312),$D312/$C312)</f>
        <v>6047.7</v>
      </c>
      <c r="AX312" s="9">
        <f t="shared" si="330"/>
        <v>42333.899999999994</v>
      </c>
      <c r="AZ312" s="4">
        <f>IF(AW312+($D312/$C312)&gt;$D312,($D312-AW312),$D312/$C312)</f>
        <v>6047.7</v>
      </c>
      <c r="BA312" s="9">
        <f t="shared" si="347"/>
        <v>48381.599999999991</v>
      </c>
      <c r="BC312" s="5">
        <f t="shared" si="327"/>
        <v>6047.7</v>
      </c>
      <c r="BD312" s="9">
        <f t="shared" si="328"/>
        <v>54429.299999999988</v>
      </c>
      <c r="BE312" s="9"/>
      <c r="BF312" s="123">
        <v>62.5</v>
      </c>
      <c r="BG312" s="124">
        <f>D312/BF312</f>
        <v>3870.5279999999998</v>
      </c>
    </row>
    <row r="313" spans="1:59" x14ac:dyDescent="0.2">
      <c r="A313" s="32">
        <v>2007</v>
      </c>
      <c r="B313" s="11" t="s">
        <v>196</v>
      </c>
      <c r="C313" s="12">
        <v>5</v>
      </c>
      <c r="D313" s="12">
        <v>10554</v>
      </c>
      <c r="E313" s="5"/>
      <c r="F313" s="5"/>
      <c r="G313" s="4"/>
      <c r="H313" s="5"/>
      <c r="I313" s="4"/>
      <c r="J313" s="5"/>
      <c r="K313" s="5"/>
      <c r="L313" s="5"/>
      <c r="M313" s="5"/>
      <c r="N313" s="5"/>
      <c r="O313" s="5"/>
      <c r="P313" s="3"/>
      <c r="Q313" s="3"/>
      <c r="R313" s="3"/>
      <c r="S313" s="3"/>
      <c r="T313" s="16"/>
      <c r="U313" s="16"/>
      <c r="V313" s="16"/>
      <c r="W313" s="17"/>
      <c r="X313" s="17"/>
      <c r="Y313" s="26"/>
      <c r="Z313" s="3">
        <f t="shared" ref="Z313:Z319" si="394">IF(X313+($D313/$C313)&gt;$D313,($D313-X313),$D313/$C313)</f>
        <v>2110.8000000000002</v>
      </c>
      <c r="AA313" s="3">
        <f t="shared" ref="AA313:AA319" si="395">X313+Z313</f>
        <v>2110.8000000000002</v>
      </c>
      <c r="AC313" s="4">
        <f t="shared" si="382"/>
        <v>2110.8000000000002</v>
      </c>
      <c r="AD313" s="9">
        <f t="shared" si="383"/>
        <v>4221.6000000000004</v>
      </c>
      <c r="AF313" s="4">
        <f t="shared" si="384"/>
        <v>2110.8000000000002</v>
      </c>
      <c r="AG313" s="9">
        <f t="shared" si="385"/>
        <v>6332.4000000000005</v>
      </c>
      <c r="AH313" s="9"/>
      <c r="AJ313" s="4">
        <f t="shared" si="386"/>
        <v>2110.8000000000002</v>
      </c>
      <c r="AK313" s="9">
        <f t="shared" si="346"/>
        <v>8443.2000000000007</v>
      </c>
      <c r="AL313" s="49">
        <f t="shared" si="387"/>
        <v>-2110.7999999999993</v>
      </c>
      <c r="AN313" s="4">
        <f t="shared" si="388"/>
        <v>2110.8000000000002</v>
      </c>
      <c r="AO313" s="9">
        <f t="shared" si="331"/>
        <v>10554</v>
      </c>
      <c r="AQ313" s="4">
        <v>0</v>
      </c>
      <c r="AR313" s="9">
        <f t="shared" si="363"/>
        <v>10554</v>
      </c>
      <c r="AT313" s="4">
        <v>0</v>
      </c>
      <c r="AU313" s="9">
        <f t="shared" si="329"/>
        <v>10554</v>
      </c>
      <c r="AW313" s="4">
        <v>0</v>
      </c>
      <c r="AX313" s="9">
        <f t="shared" si="330"/>
        <v>10554</v>
      </c>
      <c r="AZ313" s="4">
        <v>0</v>
      </c>
      <c r="BA313" s="9">
        <f t="shared" si="347"/>
        <v>10554</v>
      </c>
      <c r="BC313" s="5">
        <f t="shared" si="327"/>
        <v>0</v>
      </c>
      <c r="BD313" s="9">
        <f t="shared" si="328"/>
        <v>10554</v>
      </c>
      <c r="BE313" s="9"/>
      <c r="BF313" s="123" t="s">
        <v>293</v>
      </c>
      <c r="BG313" s="124" t="s">
        <v>293</v>
      </c>
    </row>
    <row r="314" spans="1:59" x14ac:dyDescent="0.2">
      <c r="A314" s="32">
        <v>2007</v>
      </c>
      <c r="B314" s="11" t="s">
        <v>197</v>
      </c>
      <c r="C314" s="12">
        <v>5</v>
      </c>
      <c r="D314" s="12">
        <f>16350</f>
        <v>16350</v>
      </c>
      <c r="E314" s="5"/>
      <c r="F314" s="5"/>
      <c r="G314" s="4"/>
      <c r="H314" s="5"/>
      <c r="I314" s="4"/>
      <c r="J314" s="5"/>
      <c r="K314" s="5"/>
      <c r="L314" s="5"/>
      <c r="M314" s="5"/>
      <c r="N314" s="5"/>
      <c r="O314" s="5"/>
      <c r="P314" s="3"/>
      <c r="Q314" s="3"/>
      <c r="R314" s="3"/>
      <c r="S314" s="3"/>
      <c r="T314" s="16"/>
      <c r="U314" s="16"/>
      <c r="V314" s="16"/>
      <c r="W314" s="17"/>
      <c r="X314" s="17"/>
      <c r="Y314" s="26"/>
      <c r="Z314" s="3">
        <f t="shared" si="394"/>
        <v>3270</v>
      </c>
      <c r="AA314" s="3">
        <f t="shared" si="395"/>
        <v>3270</v>
      </c>
      <c r="AC314" s="4">
        <f t="shared" si="382"/>
        <v>3270</v>
      </c>
      <c r="AD314" s="9">
        <f t="shared" si="383"/>
        <v>6540</v>
      </c>
      <c r="AF314" s="4">
        <f t="shared" si="384"/>
        <v>3270</v>
      </c>
      <c r="AG314" s="9">
        <f t="shared" si="385"/>
        <v>9810</v>
      </c>
      <c r="AH314" s="9"/>
      <c r="AJ314" s="4">
        <f t="shared" si="386"/>
        <v>3270</v>
      </c>
      <c r="AK314" s="9">
        <f t="shared" si="346"/>
        <v>13080</v>
      </c>
      <c r="AL314" s="49">
        <f t="shared" si="387"/>
        <v>-3270</v>
      </c>
      <c r="AN314" s="4">
        <f t="shared" si="388"/>
        <v>3270</v>
      </c>
      <c r="AO314" s="9">
        <f t="shared" si="331"/>
        <v>16350</v>
      </c>
      <c r="AQ314" s="4">
        <v>0</v>
      </c>
      <c r="AR314" s="9">
        <f t="shared" si="363"/>
        <v>16350</v>
      </c>
      <c r="AT314" s="4">
        <v>0</v>
      </c>
      <c r="AU314" s="9">
        <f t="shared" si="329"/>
        <v>16350</v>
      </c>
      <c r="AW314" s="4">
        <v>0</v>
      </c>
      <c r="AX314" s="9">
        <f t="shared" si="330"/>
        <v>16350</v>
      </c>
      <c r="AZ314" s="4">
        <v>0</v>
      </c>
      <c r="BA314" s="9">
        <f t="shared" si="347"/>
        <v>16350</v>
      </c>
      <c r="BC314" s="5">
        <f t="shared" si="327"/>
        <v>0</v>
      </c>
      <c r="BD314" s="9">
        <f t="shared" si="328"/>
        <v>16350</v>
      </c>
      <c r="BE314" s="9"/>
      <c r="BF314" s="123" t="s">
        <v>293</v>
      </c>
      <c r="BG314" s="124" t="s">
        <v>293</v>
      </c>
    </row>
    <row r="315" spans="1:59" x14ac:dyDescent="0.2">
      <c r="A315" s="32">
        <v>2007</v>
      </c>
      <c r="B315" s="11" t="s">
        <v>204</v>
      </c>
      <c r="C315" s="12">
        <v>5</v>
      </c>
      <c r="D315" s="12">
        <v>4150</v>
      </c>
      <c r="E315" s="5"/>
      <c r="F315" s="5"/>
      <c r="G315" s="4"/>
      <c r="H315" s="5"/>
      <c r="I315" s="4"/>
      <c r="J315" s="5"/>
      <c r="K315" s="5"/>
      <c r="L315" s="5"/>
      <c r="M315" s="5"/>
      <c r="N315" s="5"/>
      <c r="O315" s="5"/>
      <c r="P315" s="3"/>
      <c r="Q315" s="3"/>
      <c r="R315" s="3"/>
      <c r="S315" s="3"/>
      <c r="T315" s="16"/>
      <c r="U315" s="16"/>
      <c r="V315" s="16"/>
      <c r="W315" s="17"/>
      <c r="X315" s="17"/>
      <c r="Y315" s="26"/>
      <c r="Z315" s="3">
        <f t="shared" si="394"/>
        <v>830</v>
      </c>
      <c r="AA315" s="3">
        <f t="shared" si="395"/>
        <v>830</v>
      </c>
      <c r="AC315" s="4">
        <f t="shared" si="382"/>
        <v>830</v>
      </c>
      <c r="AD315" s="9">
        <f t="shared" si="383"/>
        <v>1660</v>
      </c>
      <c r="AF315" s="4">
        <f t="shared" si="384"/>
        <v>830</v>
      </c>
      <c r="AG315" s="9">
        <f t="shared" si="385"/>
        <v>2490</v>
      </c>
      <c r="AH315" s="9"/>
      <c r="AJ315" s="4">
        <f t="shared" si="386"/>
        <v>830</v>
      </c>
      <c r="AK315" s="9">
        <f t="shared" si="346"/>
        <v>3320</v>
      </c>
      <c r="AL315" s="49">
        <f t="shared" si="387"/>
        <v>-830</v>
      </c>
      <c r="AN315" s="4">
        <f t="shared" si="388"/>
        <v>830</v>
      </c>
      <c r="AO315" s="9">
        <f t="shared" si="331"/>
        <v>4150</v>
      </c>
      <c r="AQ315" s="4">
        <v>0</v>
      </c>
      <c r="AR315" s="9">
        <f t="shared" si="363"/>
        <v>4150</v>
      </c>
      <c r="AT315" s="4">
        <v>0</v>
      </c>
      <c r="AU315" s="9">
        <f t="shared" si="329"/>
        <v>4150</v>
      </c>
      <c r="AW315" s="4">
        <v>0</v>
      </c>
      <c r="AX315" s="9">
        <f t="shared" si="330"/>
        <v>4150</v>
      </c>
      <c r="AZ315" s="4">
        <v>0</v>
      </c>
      <c r="BA315" s="9">
        <f t="shared" si="347"/>
        <v>4150</v>
      </c>
      <c r="BC315" s="5">
        <f t="shared" si="327"/>
        <v>0</v>
      </c>
      <c r="BD315" s="9">
        <f t="shared" si="328"/>
        <v>4150</v>
      </c>
      <c r="BE315" s="9"/>
      <c r="BF315" s="123" t="s">
        <v>293</v>
      </c>
      <c r="BG315" s="124" t="s">
        <v>293</v>
      </c>
    </row>
    <row r="316" spans="1:59" x14ac:dyDescent="0.2">
      <c r="A316" s="32">
        <v>2007</v>
      </c>
      <c r="B316" s="11" t="s">
        <v>206</v>
      </c>
      <c r="C316" s="12">
        <v>40</v>
      </c>
      <c r="D316" s="12">
        <v>2058</v>
      </c>
      <c r="E316" s="5"/>
      <c r="F316" s="5"/>
      <c r="G316" s="4"/>
      <c r="H316" s="5"/>
      <c r="I316" s="4"/>
      <c r="J316" s="5"/>
      <c r="K316" s="5"/>
      <c r="L316" s="5"/>
      <c r="M316" s="5"/>
      <c r="N316" s="5"/>
      <c r="O316" s="5"/>
      <c r="P316" s="3"/>
      <c r="Q316" s="3"/>
      <c r="R316" s="3"/>
      <c r="S316" s="3"/>
      <c r="T316" s="16"/>
      <c r="U316" s="16"/>
      <c r="V316" s="16"/>
      <c r="W316" s="17"/>
      <c r="X316" s="17"/>
      <c r="Y316" s="26"/>
      <c r="Z316" s="3">
        <f t="shared" si="394"/>
        <v>51.45</v>
      </c>
      <c r="AA316" s="3">
        <f t="shared" si="395"/>
        <v>51.45</v>
      </c>
      <c r="AC316" s="4">
        <f t="shared" si="382"/>
        <v>51.45</v>
      </c>
      <c r="AD316" s="9">
        <f t="shared" si="383"/>
        <v>102.9</v>
      </c>
      <c r="AF316" s="4">
        <f t="shared" si="384"/>
        <v>51.45</v>
      </c>
      <c r="AG316" s="9">
        <f t="shared" si="385"/>
        <v>154.35000000000002</v>
      </c>
      <c r="AH316" s="9"/>
      <c r="AJ316" s="4">
        <f t="shared" si="386"/>
        <v>51.45</v>
      </c>
      <c r="AK316" s="9">
        <f t="shared" si="346"/>
        <v>205.8</v>
      </c>
      <c r="AL316" s="49">
        <f t="shared" si="387"/>
        <v>-1852.2</v>
      </c>
      <c r="AN316" s="4">
        <f t="shared" si="388"/>
        <v>51.45</v>
      </c>
      <c r="AO316" s="9">
        <f t="shared" si="331"/>
        <v>257.25</v>
      </c>
      <c r="AQ316" s="4">
        <f>IF(AN316+($D316/$C316)&gt;$D316,($D316-AN316),$D316/$C316)</f>
        <v>51.45</v>
      </c>
      <c r="AR316" s="9">
        <f t="shared" si="363"/>
        <v>308.7</v>
      </c>
      <c r="AT316" s="4">
        <f>IF(AQ316+($D316/$C316)&gt;$D316,($D316-AQ316),$D316/$C316)</f>
        <v>51.45</v>
      </c>
      <c r="AU316" s="9">
        <f t="shared" si="329"/>
        <v>360.15</v>
      </c>
      <c r="AW316" s="4">
        <f>IF(AT316+($D316/$C316)&gt;$D316,($D316-AT316),$D316/$C316)</f>
        <v>51.45</v>
      </c>
      <c r="AX316" s="9">
        <f t="shared" si="330"/>
        <v>411.59999999999997</v>
      </c>
      <c r="AZ316" s="4">
        <f>IF(AW316+($D316/$C316)&gt;$D316,($D316-AW316),$D316/$C316)</f>
        <v>51.45</v>
      </c>
      <c r="BA316" s="9">
        <f t="shared" si="347"/>
        <v>463.04999999999995</v>
      </c>
      <c r="BC316" s="5">
        <f t="shared" ref="BC316:BC380" si="396">AZ316</f>
        <v>51.45</v>
      </c>
      <c r="BD316" s="9">
        <f t="shared" ref="BD316:BD380" si="397">BA316+BC316</f>
        <v>514.5</v>
      </c>
      <c r="BE316" s="9"/>
      <c r="BF316" s="123">
        <v>62.5</v>
      </c>
      <c r="BG316" s="124">
        <f>D316/BF316</f>
        <v>32.927999999999997</v>
      </c>
    </row>
    <row r="317" spans="1:59" x14ac:dyDescent="0.2">
      <c r="A317" s="32">
        <v>2007</v>
      </c>
      <c r="B317" s="11" t="s">
        <v>183</v>
      </c>
      <c r="C317" s="12">
        <v>15</v>
      </c>
      <c r="D317" s="12">
        <v>9189</v>
      </c>
      <c r="E317" s="5"/>
      <c r="F317" s="5"/>
      <c r="G317" s="4"/>
      <c r="H317" s="5"/>
      <c r="I317" s="4"/>
      <c r="J317" s="5"/>
      <c r="K317" s="5"/>
      <c r="L317" s="5"/>
      <c r="M317" s="5"/>
      <c r="N317" s="5"/>
      <c r="O317" s="5"/>
      <c r="P317" s="3"/>
      <c r="Q317" s="3"/>
      <c r="R317" s="3"/>
      <c r="S317" s="3"/>
      <c r="T317" s="16"/>
      <c r="U317" s="16"/>
      <c r="V317" s="16"/>
      <c r="W317" s="17"/>
      <c r="X317" s="17"/>
      <c r="Y317" s="26"/>
      <c r="Z317" s="3">
        <f t="shared" si="394"/>
        <v>612.6</v>
      </c>
      <c r="AA317" s="3">
        <f t="shared" si="395"/>
        <v>612.6</v>
      </c>
      <c r="AC317" s="4">
        <f t="shared" si="382"/>
        <v>612.6</v>
      </c>
      <c r="AD317" s="9">
        <f t="shared" si="383"/>
        <v>1225.2</v>
      </c>
      <c r="AF317" s="4">
        <f t="shared" si="384"/>
        <v>612.6</v>
      </c>
      <c r="AG317" s="9">
        <f t="shared" si="385"/>
        <v>1837.8000000000002</v>
      </c>
      <c r="AH317" s="9"/>
      <c r="AJ317" s="4">
        <f t="shared" si="386"/>
        <v>612.6</v>
      </c>
      <c r="AK317" s="9">
        <f t="shared" si="346"/>
        <v>2450.4</v>
      </c>
      <c r="AL317" s="49">
        <f t="shared" si="387"/>
        <v>-6738.6</v>
      </c>
      <c r="AN317" s="4">
        <f t="shared" si="388"/>
        <v>612.6</v>
      </c>
      <c r="AO317" s="9">
        <f t="shared" si="331"/>
        <v>3063</v>
      </c>
      <c r="AQ317" s="4">
        <f>IF(AN317+($D317/$C317)&gt;$D317,($D317-AN317),$D317/$C317)</f>
        <v>612.6</v>
      </c>
      <c r="AR317" s="9">
        <f t="shared" si="363"/>
        <v>3675.6</v>
      </c>
      <c r="AT317" s="4">
        <f>IF(AQ317+($D317/$C317)&gt;$D317,($D317-AQ317),$D317/$C317)</f>
        <v>612.6</v>
      </c>
      <c r="AU317" s="9">
        <f t="shared" si="329"/>
        <v>4288.2</v>
      </c>
      <c r="AW317" s="4">
        <f>IF(AT317+($D317/$C317)&gt;$D317,($D317-AT317),$D317/$C317)</f>
        <v>612.6</v>
      </c>
      <c r="AX317" s="9">
        <f t="shared" si="330"/>
        <v>4900.8</v>
      </c>
      <c r="AZ317" s="4">
        <f>IF(AW317+($D317/$C317)&gt;$D317,($D317-AW317),$D317/$C317)</f>
        <v>612.6</v>
      </c>
      <c r="BA317" s="9">
        <f t="shared" si="347"/>
        <v>5513.4000000000005</v>
      </c>
      <c r="BC317" s="5">
        <f t="shared" si="396"/>
        <v>612.6</v>
      </c>
      <c r="BD317" s="9">
        <f t="shared" si="397"/>
        <v>6126.0000000000009</v>
      </c>
      <c r="BE317" s="9"/>
      <c r="BF317" s="123">
        <v>20</v>
      </c>
      <c r="BG317" s="124">
        <f>D317/BF317</f>
        <v>459.45</v>
      </c>
    </row>
    <row r="318" spans="1:59" x14ac:dyDescent="0.2">
      <c r="A318" s="32">
        <v>2007</v>
      </c>
      <c r="B318" s="11" t="s">
        <v>207</v>
      </c>
      <c r="C318" s="12">
        <v>15</v>
      </c>
      <c r="D318" s="12">
        <v>42595</v>
      </c>
      <c r="E318" s="5"/>
      <c r="F318" s="5"/>
      <c r="G318" s="4"/>
      <c r="H318" s="5"/>
      <c r="I318" s="4"/>
      <c r="J318" s="5"/>
      <c r="K318" s="5"/>
      <c r="L318" s="5"/>
      <c r="M318" s="5"/>
      <c r="N318" s="5"/>
      <c r="O318" s="5"/>
      <c r="P318" s="3"/>
      <c r="Q318" s="3"/>
      <c r="R318" s="3"/>
      <c r="S318" s="3"/>
      <c r="T318" s="16"/>
      <c r="U318" s="16"/>
      <c r="V318" s="16"/>
      <c r="W318" s="17"/>
      <c r="X318" s="17"/>
      <c r="Y318" s="26"/>
      <c r="Z318" s="3">
        <f t="shared" si="394"/>
        <v>2839.6666666666665</v>
      </c>
      <c r="AA318" s="3">
        <f t="shared" si="395"/>
        <v>2839.6666666666665</v>
      </c>
      <c r="AC318" s="4">
        <f t="shared" si="382"/>
        <v>2839.6666666666665</v>
      </c>
      <c r="AD318" s="9">
        <f t="shared" si="383"/>
        <v>5679.333333333333</v>
      </c>
      <c r="AF318" s="4">
        <f t="shared" si="384"/>
        <v>2839.6666666666665</v>
      </c>
      <c r="AG318" s="9">
        <f t="shared" si="385"/>
        <v>8519</v>
      </c>
      <c r="AH318" s="9"/>
      <c r="AJ318" s="4">
        <f t="shared" si="386"/>
        <v>2839.6666666666665</v>
      </c>
      <c r="AK318" s="9">
        <f t="shared" si="346"/>
        <v>11358.666666666666</v>
      </c>
      <c r="AL318" s="49">
        <f t="shared" si="387"/>
        <v>-31236.333333333336</v>
      </c>
      <c r="AN318" s="4">
        <f t="shared" si="388"/>
        <v>2839.6666666666665</v>
      </c>
      <c r="AO318" s="9">
        <f t="shared" si="331"/>
        <v>14198.333333333332</v>
      </c>
      <c r="AQ318" s="4">
        <f>IF(AN318+($D318/$C318)&gt;$D318,($D318-AN318),$D318/$C318)</f>
        <v>2839.6666666666665</v>
      </c>
      <c r="AR318" s="9">
        <f t="shared" si="363"/>
        <v>17038</v>
      </c>
      <c r="AT318" s="4">
        <f>IF(AQ318+($D318/$C318)&gt;$D318,($D318-AQ318),$D318/$C318)</f>
        <v>2839.6666666666665</v>
      </c>
      <c r="AU318" s="9">
        <f t="shared" si="329"/>
        <v>19877.666666666668</v>
      </c>
      <c r="AW318" s="4">
        <f>IF(AT318+($D318/$C318)&gt;$D318,($D318-AT318),$D318/$C318)</f>
        <v>2839.6666666666665</v>
      </c>
      <c r="AX318" s="9">
        <f t="shared" si="330"/>
        <v>22717.333333333336</v>
      </c>
      <c r="AZ318" s="4">
        <f>IF(AW318+($D318/$C318)&gt;$D318,($D318-AW318),$D318/$C318)</f>
        <v>2839.6666666666665</v>
      </c>
      <c r="BA318" s="9">
        <f t="shared" si="347"/>
        <v>25557.000000000004</v>
      </c>
      <c r="BC318" s="5">
        <f t="shared" si="396"/>
        <v>2839.6666666666665</v>
      </c>
      <c r="BD318" s="9">
        <f t="shared" si="397"/>
        <v>28396.666666666672</v>
      </c>
      <c r="BE318" s="9"/>
      <c r="BF318" s="123">
        <v>10</v>
      </c>
      <c r="BG318" s="124">
        <f>D318/BF318</f>
        <v>4259.5</v>
      </c>
    </row>
    <row r="319" spans="1:59" x14ac:dyDescent="0.2">
      <c r="A319" s="32">
        <v>2007</v>
      </c>
      <c r="B319" s="11" t="s">
        <v>201</v>
      </c>
      <c r="C319" s="12">
        <v>10</v>
      </c>
      <c r="D319" s="12">
        <v>1760</v>
      </c>
      <c r="E319" s="5"/>
      <c r="F319" s="5"/>
      <c r="G319" s="4"/>
      <c r="H319" s="5"/>
      <c r="I319" s="4"/>
      <c r="J319" s="5"/>
      <c r="K319" s="5"/>
      <c r="L319" s="5"/>
      <c r="M319" s="5"/>
      <c r="N319" s="5"/>
      <c r="O319" s="5"/>
      <c r="P319" s="3"/>
      <c r="Q319" s="3"/>
      <c r="R319" s="3"/>
      <c r="S319" s="3"/>
      <c r="T319" s="16"/>
      <c r="U319" s="16"/>
      <c r="V319" s="16"/>
      <c r="W319" s="17"/>
      <c r="X319" s="17"/>
      <c r="Y319" s="26"/>
      <c r="Z319" s="3">
        <f t="shared" si="394"/>
        <v>176</v>
      </c>
      <c r="AA319" s="3">
        <f t="shared" si="395"/>
        <v>176</v>
      </c>
      <c r="AC319" s="4">
        <f t="shared" si="382"/>
        <v>176</v>
      </c>
      <c r="AD319" s="9">
        <f t="shared" si="383"/>
        <v>352</v>
      </c>
      <c r="AF319" s="4">
        <f t="shared" si="384"/>
        <v>176</v>
      </c>
      <c r="AG319" s="9">
        <f t="shared" si="385"/>
        <v>528</v>
      </c>
      <c r="AH319" s="9"/>
      <c r="AJ319" s="4">
        <f t="shared" si="386"/>
        <v>176</v>
      </c>
      <c r="AK319" s="9">
        <f t="shared" si="346"/>
        <v>704</v>
      </c>
      <c r="AL319" s="49">
        <f t="shared" si="387"/>
        <v>-1056</v>
      </c>
      <c r="AN319" s="4">
        <f t="shared" si="388"/>
        <v>176</v>
      </c>
      <c r="AO319" s="9">
        <f t="shared" si="331"/>
        <v>880</v>
      </c>
      <c r="AQ319" s="4">
        <f>IF(AN319+($D319/$C319)&gt;$D319,($D319-AN319),$D319/$C319)</f>
        <v>176</v>
      </c>
      <c r="AR319" s="9">
        <f t="shared" si="363"/>
        <v>1056</v>
      </c>
      <c r="AT319" s="4">
        <f>IF(AQ319+($D319/$C319)&gt;$D319,($D319-AQ319),$D319/$C319)</f>
        <v>176</v>
      </c>
      <c r="AU319" s="9">
        <f t="shared" si="329"/>
        <v>1232</v>
      </c>
      <c r="AW319" s="4">
        <f>IF(AT319+($D319/$C319)&gt;$D319,($D319-AT319),$D319/$C319)</f>
        <v>176</v>
      </c>
      <c r="AX319" s="9">
        <f t="shared" si="330"/>
        <v>1408</v>
      </c>
      <c r="AZ319" s="4">
        <f>IF(AW319+($D319/$C319)&gt;$D319,($D319-AW319),$D319/$C319)</f>
        <v>176</v>
      </c>
      <c r="BA319" s="9">
        <f t="shared" si="347"/>
        <v>1584</v>
      </c>
      <c r="BC319" s="5">
        <f t="shared" si="396"/>
        <v>176</v>
      </c>
      <c r="BD319" s="9">
        <f t="shared" si="397"/>
        <v>1760</v>
      </c>
      <c r="BE319" s="9"/>
      <c r="BF319" s="123" t="s">
        <v>293</v>
      </c>
      <c r="BG319" s="124" t="s">
        <v>293</v>
      </c>
    </row>
    <row r="320" spans="1:59" x14ac:dyDescent="0.2">
      <c r="A320" s="32">
        <v>2007</v>
      </c>
      <c r="B320" s="11" t="s">
        <v>202</v>
      </c>
      <c r="C320" s="50" t="s">
        <v>203</v>
      </c>
      <c r="D320" s="50">
        <v>30000</v>
      </c>
      <c r="E320" s="5"/>
      <c r="F320" s="5"/>
      <c r="G320" s="4"/>
      <c r="H320" s="5"/>
      <c r="I320" s="4"/>
      <c r="J320" s="5"/>
      <c r="K320" s="5"/>
      <c r="L320" s="5"/>
      <c r="M320" s="5"/>
      <c r="N320" s="5"/>
      <c r="O320" s="5"/>
      <c r="P320" s="3"/>
      <c r="Q320" s="3"/>
      <c r="R320" s="3"/>
      <c r="S320" s="3"/>
      <c r="T320" s="16"/>
      <c r="U320" s="16"/>
      <c r="V320" s="16"/>
      <c r="W320" s="17"/>
      <c r="X320" s="17"/>
      <c r="Y320" s="26"/>
      <c r="Z320" s="3">
        <v>0</v>
      </c>
      <c r="AA320" s="3">
        <v>0</v>
      </c>
      <c r="AC320" s="4"/>
      <c r="AD320" s="9"/>
      <c r="AF320" s="4"/>
      <c r="AG320" s="9"/>
      <c r="AH320" s="9"/>
      <c r="AJ320" s="4"/>
      <c r="AK320" s="9">
        <f t="shared" si="346"/>
        <v>0</v>
      </c>
      <c r="AL320" s="49"/>
      <c r="AN320" s="4">
        <v>0</v>
      </c>
      <c r="AO320" s="9">
        <f t="shared" si="331"/>
        <v>0</v>
      </c>
      <c r="AQ320" s="4">
        <v>0</v>
      </c>
      <c r="AR320" s="9">
        <f t="shared" si="363"/>
        <v>0</v>
      </c>
      <c r="AT320" s="4">
        <v>0</v>
      </c>
      <c r="AU320" s="9">
        <f t="shared" si="329"/>
        <v>0</v>
      </c>
      <c r="AW320" s="4">
        <v>0</v>
      </c>
      <c r="AX320" s="9">
        <f t="shared" si="330"/>
        <v>0</v>
      </c>
      <c r="AZ320" s="4">
        <v>0</v>
      </c>
      <c r="BA320" s="9">
        <f t="shared" si="347"/>
        <v>0</v>
      </c>
      <c r="BC320" s="5">
        <f t="shared" si="396"/>
        <v>0</v>
      </c>
      <c r="BD320" s="9">
        <f t="shared" si="397"/>
        <v>0</v>
      </c>
      <c r="BE320" s="9"/>
      <c r="BF320" s="123" t="s">
        <v>293</v>
      </c>
      <c r="BG320" s="124" t="s">
        <v>293</v>
      </c>
    </row>
    <row r="321" spans="1:60" x14ac:dyDescent="0.2">
      <c r="A321" s="32">
        <v>2008</v>
      </c>
      <c r="B321" s="11" t="s">
        <v>206</v>
      </c>
      <c r="C321" s="12">
        <v>40</v>
      </c>
      <c r="D321" s="12">
        <v>13858</v>
      </c>
      <c r="E321" s="5"/>
      <c r="F321" s="5"/>
      <c r="G321" s="4"/>
      <c r="H321" s="5"/>
      <c r="I321" s="4"/>
      <c r="J321" s="5"/>
      <c r="K321" s="5"/>
      <c r="L321" s="5"/>
      <c r="M321" s="5"/>
      <c r="N321" s="5"/>
      <c r="O321" s="5"/>
      <c r="P321" s="3"/>
      <c r="Q321" s="3"/>
      <c r="R321" s="3"/>
      <c r="S321" s="3"/>
      <c r="T321" s="16"/>
      <c r="U321" s="16"/>
      <c r="V321" s="16"/>
      <c r="W321" s="12"/>
      <c r="X321" s="12"/>
      <c r="Y321" s="27"/>
      <c r="AC321" s="4">
        <f>IF(AA321+($D321/$C321)&gt;$D321,($D321-AA321),$D321/$C321)</f>
        <v>346.45</v>
      </c>
      <c r="AD321" s="4">
        <f>IF(AB321+($D321/$C321)&gt;$D321,($D321-AB321),$D321/$C321)</f>
        <v>346.45</v>
      </c>
      <c r="AF321" s="4">
        <f>IF(AD321+($D321/$C321)&gt;$D321,($D321-AD321),$D321/$C321)</f>
        <v>346.45</v>
      </c>
      <c r="AG321" s="9">
        <f t="shared" ref="AG321:AG337" si="398">AD321+AF321</f>
        <v>692.9</v>
      </c>
      <c r="AH321" s="9"/>
      <c r="AJ321" s="4">
        <f>IF(AG321+($D321/$C321)&gt;$D321,($D321-AG321),$D321/$C321)</f>
        <v>346.45</v>
      </c>
      <c r="AK321" s="9">
        <f t="shared" si="346"/>
        <v>1039.3499999999999</v>
      </c>
      <c r="AL321" s="49">
        <f t="shared" ref="AL321:AL337" si="399">+AK321-D321</f>
        <v>-12818.65</v>
      </c>
      <c r="AN321" s="4">
        <f>IF(AK321+($D321/$C321)&gt;$D321,($D321-AK321),$D321/$C321)</f>
        <v>346.45</v>
      </c>
      <c r="AO321" s="9">
        <f t="shared" si="331"/>
        <v>1385.8</v>
      </c>
      <c r="AQ321" s="4">
        <f>IF(AN321+($D321/$C321)&gt;$D321,($D321-AN321),$D321/$C321)</f>
        <v>346.45</v>
      </c>
      <c r="AR321" s="9">
        <f t="shared" si="363"/>
        <v>1732.25</v>
      </c>
      <c r="AT321" s="4">
        <f>IF(AQ321+($D321/$C321)&gt;$D321,($D321-AQ321),$D321/$C321)</f>
        <v>346.45</v>
      </c>
      <c r="AU321" s="9">
        <f t="shared" si="329"/>
        <v>2078.6999999999998</v>
      </c>
      <c r="AW321" s="4">
        <f>IF(AT321+($D321/$C321)&gt;$D321,($D321-AT321),$D321/$C321)</f>
        <v>346.45</v>
      </c>
      <c r="AX321" s="9">
        <f t="shared" si="330"/>
        <v>2425.1499999999996</v>
      </c>
      <c r="AZ321" s="4">
        <f>IF(AW321+($D321/$C321)&gt;$D321,($D321-AW321),$D321/$C321)</f>
        <v>346.45</v>
      </c>
      <c r="BA321" s="9">
        <f t="shared" si="347"/>
        <v>2771.5999999999995</v>
      </c>
      <c r="BC321" s="5">
        <f t="shared" si="396"/>
        <v>346.45</v>
      </c>
      <c r="BD321" s="9">
        <f t="shared" si="397"/>
        <v>3118.0499999999993</v>
      </c>
      <c r="BE321" s="9"/>
      <c r="BF321" s="123">
        <v>62.5</v>
      </c>
      <c r="BG321" s="124">
        <f>D321/BF321</f>
        <v>221.72800000000001</v>
      </c>
    </row>
    <row r="322" spans="1:60" s="11" customFormat="1" x14ac:dyDescent="0.2">
      <c r="A322" s="32">
        <v>2008</v>
      </c>
      <c r="B322" s="11" t="s">
        <v>208</v>
      </c>
      <c r="C322" s="12">
        <v>5</v>
      </c>
      <c r="D322" s="12">
        <v>7045</v>
      </c>
      <c r="E322" s="31"/>
      <c r="F322" s="31"/>
      <c r="G322" s="12"/>
      <c r="H322" s="31"/>
      <c r="I322" s="12"/>
      <c r="J322" s="31"/>
      <c r="K322" s="31"/>
      <c r="L322" s="31"/>
      <c r="M322" s="31"/>
      <c r="N322" s="31"/>
      <c r="O322" s="31"/>
      <c r="P322" s="22"/>
      <c r="Q322" s="22"/>
      <c r="R322" s="22"/>
      <c r="S322" s="22"/>
      <c r="T322" s="64"/>
      <c r="U322" s="64"/>
      <c r="V322" s="64"/>
      <c r="W322" s="12"/>
      <c r="X322" s="12"/>
      <c r="Y322" s="12"/>
      <c r="Z322" s="31"/>
      <c r="AA322" s="31"/>
      <c r="AC322" s="12">
        <f>IF(AA322+($D322/$C322)&gt;$D322,($D322-AA322),$D322/$C322)</f>
        <v>1409</v>
      </c>
      <c r="AD322" s="12">
        <f>IF(AB322+($D322/$C322)&gt;$D322,($D322-AB322),$D322/$C322)</f>
        <v>1409</v>
      </c>
      <c r="AF322" s="12">
        <f>IF(AD322+($D322/$C322)&gt;$D322,($D322-AD322),$D322/$C322)</f>
        <v>1409</v>
      </c>
      <c r="AG322" s="46">
        <f t="shared" si="398"/>
        <v>2818</v>
      </c>
      <c r="AH322" s="46"/>
      <c r="AJ322" s="12">
        <f>IF(AG322+($D322/$C322)&gt;$D322,($D322-AG322),$D322/$C322)</f>
        <v>1409</v>
      </c>
      <c r="AK322" s="46">
        <f t="shared" si="346"/>
        <v>4227</v>
      </c>
      <c r="AL322" s="63">
        <f t="shared" si="399"/>
        <v>-2818</v>
      </c>
      <c r="AN322" s="12">
        <f>IF(AK322+($D322/$C322)&gt;$D322,($D322-AK322),$D322/$C322)</f>
        <v>1409</v>
      </c>
      <c r="AO322" s="46">
        <f t="shared" si="331"/>
        <v>5636</v>
      </c>
      <c r="AQ322" s="12">
        <f>(+D322/C322)*(4.5/12)</f>
        <v>528.375</v>
      </c>
      <c r="AR322" s="46">
        <f t="shared" si="363"/>
        <v>6164.375</v>
      </c>
      <c r="AT322" s="12">
        <v>0</v>
      </c>
      <c r="AU322" s="46">
        <f t="shared" si="329"/>
        <v>6164.375</v>
      </c>
      <c r="AW322" s="12">
        <v>0</v>
      </c>
      <c r="AX322" s="46">
        <f t="shared" si="330"/>
        <v>6164.375</v>
      </c>
      <c r="AZ322" s="12">
        <v>0</v>
      </c>
      <c r="BA322" s="9">
        <f t="shared" si="347"/>
        <v>6164.375</v>
      </c>
      <c r="BB322" s="108"/>
      <c r="BC322" s="5">
        <f t="shared" si="396"/>
        <v>0</v>
      </c>
      <c r="BD322" s="9">
        <f t="shared" si="397"/>
        <v>6164.375</v>
      </c>
      <c r="BE322" s="9"/>
      <c r="BF322" s="128" t="s">
        <v>293</v>
      </c>
      <c r="BG322" s="124" t="s">
        <v>293</v>
      </c>
    </row>
    <row r="323" spans="1:60" s="11" customFormat="1" x14ac:dyDescent="0.2">
      <c r="A323" s="55">
        <v>40862</v>
      </c>
      <c r="B323" s="78" t="s">
        <v>242</v>
      </c>
      <c r="C323" s="12"/>
      <c r="D323" s="12">
        <v>-7045</v>
      </c>
      <c r="E323" s="31"/>
      <c r="F323" s="31"/>
      <c r="G323" s="12"/>
      <c r="H323" s="31"/>
      <c r="I323" s="12"/>
      <c r="J323" s="31"/>
      <c r="K323" s="31"/>
      <c r="L323" s="31"/>
      <c r="M323" s="31"/>
      <c r="N323" s="31"/>
      <c r="O323" s="31"/>
      <c r="P323" s="22"/>
      <c r="Q323" s="22"/>
      <c r="R323" s="22"/>
      <c r="S323" s="22"/>
      <c r="T323" s="64"/>
      <c r="U323" s="64"/>
      <c r="V323" s="64"/>
      <c r="W323" s="12"/>
      <c r="X323" s="12"/>
      <c r="Y323" s="12"/>
      <c r="Z323" s="31"/>
      <c r="AA323" s="31"/>
      <c r="AC323" s="12"/>
      <c r="AD323" s="12"/>
      <c r="AF323" s="12"/>
      <c r="AG323" s="46"/>
      <c r="AH323" s="46"/>
      <c r="AJ323" s="12"/>
      <c r="AK323" s="46"/>
      <c r="AL323" s="63"/>
      <c r="AN323" s="12"/>
      <c r="AO323" s="46"/>
      <c r="AQ323" s="12"/>
      <c r="AR323" s="46">
        <v>-6164.38</v>
      </c>
      <c r="AT323" s="12"/>
      <c r="AU323" s="46">
        <v>-6164.38</v>
      </c>
      <c r="AW323" s="12"/>
      <c r="AX323" s="46">
        <v>-6164.38</v>
      </c>
      <c r="AZ323" s="12"/>
      <c r="BA323" s="9">
        <f t="shared" si="347"/>
        <v>-6164.38</v>
      </c>
      <c r="BB323" s="108"/>
      <c r="BC323" s="5">
        <f t="shared" si="396"/>
        <v>0</v>
      </c>
      <c r="BD323" s="9">
        <f t="shared" si="397"/>
        <v>-6164.38</v>
      </c>
      <c r="BE323" s="9"/>
      <c r="BF323" s="128" t="s">
        <v>293</v>
      </c>
      <c r="BG323" s="124" t="s">
        <v>293</v>
      </c>
    </row>
    <row r="324" spans="1:60" x14ac:dyDescent="0.2">
      <c r="A324" s="32">
        <v>2008</v>
      </c>
      <c r="B324" s="11" t="s">
        <v>183</v>
      </c>
      <c r="C324" s="12">
        <v>15</v>
      </c>
      <c r="D324" s="12">
        <v>7044</v>
      </c>
      <c r="E324" s="5"/>
      <c r="F324" s="5"/>
      <c r="G324" s="4"/>
      <c r="H324" s="5"/>
      <c r="I324" s="4"/>
      <c r="J324" s="5"/>
      <c r="K324" s="5"/>
      <c r="L324" s="5"/>
      <c r="M324" s="5"/>
      <c r="N324" s="5"/>
      <c r="O324" s="5"/>
      <c r="P324" s="3"/>
      <c r="Q324" s="3"/>
      <c r="R324" s="3"/>
      <c r="S324" s="3"/>
      <c r="T324" s="16"/>
      <c r="U324" s="16"/>
      <c r="V324" s="16"/>
      <c r="W324" s="12"/>
      <c r="X324" s="12"/>
      <c r="Y324" s="27"/>
      <c r="AC324" s="4">
        <f>IF(AA324+($D324/$C324)&gt;$D324,($D324-AA324),$D324/$C324)</f>
        <v>469.6</v>
      </c>
      <c r="AD324" s="9">
        <f>AA324+AC324</f>
        <v>469.6</v>
      </c>
      <c r="AF324" s="4">
        <f>IF(AD324+($D324/$C324)&gt;$D324,($D324-AD324),$D324/$C324)</f>
        <v>469.6</v>
      </c>
      <c r="AG324" s="9">
        <f t="shared" si="398"/>
        <v>939.2</v>
      </c>
      <c r="AH324" s="9"/>
      <c r="AJ324" s="4">
        <f>IF(AG324+($D324/$C324)&gt;$D324,($D324-AG324),$D324/$C324)</f>
        <v>469.6</v>
      </c>
      <c r="AK324" s="9">
        <f t="shared" si="346"/>
        <v>1408.8000000000002</v>
      </c>
      <c r="AL324" s="49">
        <f t="shared" si="399"/>
        <v>-5635.2</v>
      </c>
      <c r="AN324" s="4">
        <f>IF(AK324+($D324/$C324)&gt;$D324,($D324-AK324),$D324/$C324)</f>
        <v>469.6</v>
      </c>
      <c r="AO324" s="9">
        <f t="shared" si="331"/>
        <v>1878.4</v>
      </c>
      <c r="AQ324" s="4">
        <f>IF(AN324+($D324/$C324)&gt;$D324,($D324-AN324),$D324/$C324)</f>
        <v>469.6</v>
      </c>
      <c r="AR324" s="9">
        <f t="shared" si="363"/>
        <v>2348</v>
      </c>
      <c r="AT324" s="4">
        <f>IF(AQ324+($D324/$C324)&gt;$D324,($D324-AQ324),$D324/$C324)</f>
        <v>469.6</v>
      </c>
      <c r="AU324" s="9">
        <f t="shared" ref="AU324:AU354" si="400">+AR324+AT324</f>
        <v>2817.6</v>
      </c>
      <c r="AW324" s="4">
        <f>IF(AT324+($D324/$C324)&gt;$D324,($D324-AT324),$D324/$C324)</f>
        <v>469.6</v>
      </c>
      <c r="AX324" s="9">
        <f t="shared" ref="AX324:AX354" si="401">+AU324+AW324</f>
        <v>3287.2</v>
      </c>
      <c r="AZ324" s="4">
        <f>IF(AW324+($D324/$C324)&gt;$D324,($D324-AW324),$D324/$C324)</f>
        <v>469.6</v>
      </c>
      <c r="BA324" s="9">
        <f t="shared" si="347"/>
        <v>3756.7999999999997</v>
      </c>
      <c r="BC324" s="5">
        <f t="shared" si="396"/>
        <v>469.6</v>
      </c>
      <c r="BD324" s="9">
        <f t="shared" si="397"/>
        <v>4226.3999999999996</v>
      </c>
      <c r="BE324" s="9"/>
      <c r="BF324" s="123">
        <v>20</v>
      </c>
      <c r="BG324" s="124">
        <f>D324/BF324</f>
        <v>352.2</v>
      </c>
    </row>
    <row r="325" spans="1:60" s="108" customFormat="1" x14ac:dyDescent="0.2">
      <c r="A325" s="32">
        <v>2008</v>
      </c>
      <c r="B325" s="110" t="s">
        <v>212</v>
      </c>
      <c r="C325" s="12">
        <v>5</v>
      </c>
      <c r="D325" s="12">
        <v>18445</v>
      </c>
      <c r="E325" s="31"/>
      <c r="F325" s="31"/>
      <c r="G325" s="12"/>
      <c r="H325" s="31"/>
      <c r="I325" s="12"/>
      <c r="J325" s="31"/>
      <c r="K325" s="31"/>
      <c r="L325" s="31"/>
      <c r="M325" s="31"/>
      <c r="N325" s="31"/>
      <c r="O325" s="31"/>
      <c r="P325" s="22"/>
      <c r="Q325" s="22"/>
      <c r="R325" s="22"/>
      <c r="S325" s="22"/>
      <c r="T325" s="64"/>
      <c r="U325" s="64"/>
      <c r="V325" s="64"/>
      <c r="W325" s="12"/>
      <c r="X325" s="12"/>
      <c r="Y325" s="12"/>
      <c r="Z325" s="31"/>
      <c r="AA325" s="31"/>
      <c r="AC325" s="12">
        <f>IF(AA325+($D325/$C325)&gt;$D325,($D325-AA325),$D325/$C325)</f>
        <v>3689</v>
      </c>
      <c r="AD325" s="46">
        <f>AA325+AC325</f>
        <v>3689</v>
      </c>
      <c r="AF325" s="12">
        <f>IF(AD325+($D325/$C325)&gt;$D325,($D325-AD325),$D325/$C325)</f>
        <v>3689</v>
      </c>
      <c r="AG325" s="46">
        <f t="shared" si="398"/>
        <v>7378</v>
      </c>
      <c r="AH325" s="46"/>
      <c r="AJ325" s="12">
        <f>IF(AG325+($D325/$C325)&gt;$D325,($D325-AG325),$D325/$C325)</f>
        <v>3689</v>
      </c>
      <c r="AK325" s="46">
        <f t="shared" si="346"/>
        <v>11067</v>
      </c>
      <c r="AL325" s="63">
        <f t="shared" si="399"/>
        <v>-7378</v>
      </c>
      <c r="AN325" s="12">
        <f>IF(AK325+($D325/$C325)&gt;$D325,($D325-AK325),$D325/$C325)</f>
        <v>3689</v>
      </c>
      <c r="AO325" s="46">
        <f t="shared" si="331"/>
        <v>14756</v>
      </c>
      <c r="AQ325" s="12">
        <f>IF(AN325+($D325/$C325)&gt;$D325,($D325-AN325),$D325/$C325)</f>
        <v>3689</v>
      </c>
      <c r="AR325" s="46">
        <f t="shared" si="363"/>
        <v>18445</v>
      </c>
      <c r="AT325" s="12">
        <f>IF(AQ325+($D325/$C325)&gt;$D325,($D325-AQ325),$D325/$C325)</f>
        <v>3689</v>
      </c>
      <c r="AU325" s="46">
        <f t="shared" si="400"/>
        <v>22134</v>
      </c>
      <c r="AW325" s="12">
        <v>0</v>
      </c>
      <c r="AX325" s="46">
        <f t="shared" si="401"/>
        <v>22134</v>
      </c>
      <c r="AZ325" s="12">
        <v>0</v>
      </c>
      <c r="BA325" s="46">
        <f t="shared" si="347"/>
        <v>22134</v>
      </c>
      <c r="BC325" s="31">
        <f t="shared" si="396"/>
        <v>0</v>
      </c>
      <c r="BD325" s="46">
        <f t="shared" si="397"/>
        <v>22134</v>
      </c>
      <c r="BE325" s="9"/>
      <c r="BF325" s="128" t="s">
        <v>293</v>
      </c>
      <c r="BG325" s="126" t="s">
        <v>293</v>
      </c>
    </row>
    <row r="326" spans="1:60" s="108" customFormat="1" x14ac:dyDescent="0.2">
      <c r="A326" s="32" t="s">
        <v>290</v>
      </c>
      <c r="B326" s="110" t="s">
        <v>291</v>
      </c>
      <c r="C326" s="12"/>
      <c r="D326" s="12">
        <v>-18445</v>
      </c>
      <c r="E326" s="31"/>
      <c r="F326" s="31"/>
      <c r="G326" s="12"/>
      <c r="H326" s="31"/>
      <c r="I326" s="12"/>
      <c r="J326" s="31"/>
      <c r="K326" s="31"/>
      <c r="L326" s="31"/>
      <c r="M326" s="31"/>
      <c r="N326" s="31"/>
      <c r="O326" s="31"/>
      <c r="P326" s="22"/>
      <c r="Q326" s="22"/>
      <c r="R326" s="22"/>
      <c r="S326" s="22"/>
      <c r="T326" s="64"/>
      <c r="U326" s="64"/>
      <c r="V326" s="64"/>
      <c r="W326" s="12"/>
      <c r="X326" s="12"/>
      <c r="Y326" s="12"/>
      <c r="Z326" s="31"/>
      <c r="AA326" s="31"/>
      <c r="AC326" s="12"/>
      <c r="AD326" s="46"/>
      <c r="AF326" s="12"/>
      <c r="AG326" s="46"/>
      <c r="AH326" s="46"/>
      <c r="AJ326" s="12"/>
      <c r="AK326" s="46"/>
      <c r="AL326" s="63"/>
      <c r="AN326" s="12"/>
      <c r="AO326" s="46"/>
      <c r="AQ326" s="12"/>
      <c r="AR326" s="46"/>
      <c r="AT326" s="12"/>
      <c r="AU326" s="46"/>
      <c r="AW326" s="12"/>
      <c r="AX326" s="46"/>
      <c r="AZ326" s="12"/>
      <c r="BA326" s="46"/>
      <c r="BC326" s="31"/>
      <c r="BD326" s="46">
        <v>-18445</v>
      </c>
      <c r="BE326" s="46"/>
      <c r="BF326" s="128" t="s">
        <v>293</v>
      </c>
      <c r="BG326" s="126" t="s">
        <v>293</v>
      </c>
    </row>
    <row r="327" spans="1:60" x14ac:dyDescent="0.2">
      <c r="A327" s="32">
        <v>2008</v>
      </c>
      <c r="B327" s="11" t="s">
        <v>209</v>
      </c>
      <c r="C327" s="12">
        <v>40</v>
      </c>
      <c r="D327" s="12">
        <v>788404.25</v>
      </c>
      <c r="E327" s="5"/>
      <c r="F327" s="5"/>
      <c r="G327" s="4"/>
      <c r="H327" s="5"/>
      <c r="I327" s="4"/>
      <c r="J327" s="5"/>
      <c r="K327" s="5"/>
      <c r="L327" s="5"/>
      <c r="M327" s="5"/>
      <c r="N327" s="5"/>
      <c r="O327" s="5"/>
      <c r="P327" s="3"/>
      <c r="Q327" s="3"/>
      <c r="R327" s="3"/>
      <c r="S327" s="3"/>
      <c r="T327" s="43" t="s">
        <v>210</v>
      </c>
      <c r="U327" s="44"/>
      <c r="V327" s="16"/>
      <c r="W327" s="12"/>
      <c r="X327" s="12"/>
      <c r="Y327" s="27"/>
      <c r="AC327" s="4">
        <v>0</v>
      </c>
      <c r="AD327" s="9"/>
      <c r="AF327" s="4">
        <f>IF(AD327+($D327/$C327)&gt;$D327,($D327-AD327),$D327/$C327)</f>
        <v>19710.106250000001</v>
      </c>
      <c r="AG327" s="9">
        <f t="shared" si="398"/>
        <v>19710.106250000001</v>
      </c>
      <c r="AH327" s="9"/>
      <c r="AJ327" s="4">
        <f>IF(AG327+($D327/$C327)&gt;$D327,($D327-AG327),$D327/$C327)</f>
        <v>19710.106250000001</v>
      </c>
      <c r="AK327" s="9">
        <f t="shared" si="346"/>
        <v>39420.212500000001</v>
      </c>
      <c r="AL327" s="49">
        <f t="shared" si="399"/>
        <v>-748984.03749999998</v>
      </c>
      <c r="AN327" s="4">
        <f>IF(AK327+($D327/$C327)&gt;$D327,($D327-AK327),$D327/$C327)</f>
        <v>19710.106250000001</v>
      </c>
      <c r="AO327" s="9">
        <f t="shared" si="331"/>
        <v>59130.318750000006</v>
      </c>
      <c r="AQ327" s="4">
        <f>IF(AN327+($D327/$C327)&gt;$D327,($D327-AN327),$D327/$C327)</f>
        <v>19710.106250000001</v>
      </c>
      <c r="AR327" s="9">
        <f t="shared" si="363"/>
        <v>78840.425000000003</v>
      </c>
      <c r="AT327" s="4">
        <f>IF(AQ327+($D327/$C327)&gt;$D327,($D327-AQ327),$D327/$C327)</f>
        <v>19710.106250000001</v>
      </c>
      <c r="AU327" s="9">
        <f t="shared" si="400"/>
        <v>98550.53125</v>
      </c>
      <c r="AW327" s="4">
        <f>IF(AT327+($D327/$C327)&gt;$D327,($D327-AT327),$D327/$C327)</f>
        <v>19710.106250000001</v>
      </c>
      <c r="AX327" s="9">
        <f t="shared" si="401"/>
        <v>118260.6375</v>
      </c>
      <c r="AZ327" s="4">
        <f>IF(AW327+($D327/$C327)&gt;$D327,($D327-AW327),$D327/$C327)</f>
        <v>19710.106250000001</v>
      </c>
      <c r="BA327" s="9">
        <f t="shared" si="347"/>
        <v>137970.74374999999</v>
      </c>
      <c r="BC327" s="5">
        <f t="shared" si="396"/>
        <v>19710.106250000001</v>
      </c>
      <c r="BD327" s="9">
        <f t="shared" si="397"/>
        <v>157680.85</v>
      </c>
      <c r="BE327" s="9"/>
      <c r="BF327" s="123">
        <v>45</v>
      </c>
      <c r="BG327" s="124">
        <f>D327/BF327</f>
        <v>17520.094444444443</v>
      </c>
    </row>
    <row r="328" spans="1:60" s="11" customFormat="1" x14ac:dyDescent="0.2">
      <c r="A328" s="32">
        <v>2008</v>
      </c>
      <c r="B328" s="11" t="s">
        <v>98</v>
      </c>
      <c r="C328" s="12">
        <v>7</v>
      </c>
      <c r="D328" s="12">
        <v>7999</v>
      </c>
      <c r="E328" s="31"/>
      <c r="F328" s="31"/>
      <c r="G328" s="12"/>
      <c r="H328" s="31"/>
      <c r="I328" s="12"/>
      <c r="J328" s="31"/>
      <c r="K328" s="31"/>
      <c r="L328" s="31"/>
      <c r="M328" s="31"/>
      <c r="N328" s="31"/>
      <c r="O328" s="31"/>
      <c r="P328" s="22"/>
      <c r="Q328" s="22"/>
      <c r="R328" s="22"/>
      <c r="S328" s="22"/>
      <c r="T328" s="64"/>
      <c r="U328" s="64"/>
      <c r="V328" s="64"/>
      <c r="W328" s="12"/>
      <c r="X328" s="12"/>
      <c r="Y328" s="12"/>
      <c r="Z328" s="31"/>
      <c r="AA328" s="31"/>
      <c r="AC328" s="12">
        <f>IF(AA328+($D328/$C328)&gt;$D328,($D328-AA328),$D328/$C328)</f>
        <v>1142.7142857142858</v>
      </c>
      <c r="AD328" s="46">
        <f>AA328+AC328</f>
        <v>1142.7142857142858</v>
      </c>
      <c r="AF328" s="12">
        <f>IF(AD328+($D328/$C328)&gt;$D328,($D328-AD328),$D328/$C328)</f>
        <v>1142.7142857142858</v>
      </c>
      <c r="AG328" s="46">
        <f t="shared" si="398"/>
        <v>2285.4285714285716</v>
      </c>
      <c r="AH328" s="46"/>
      <c r="AJ328" s="12">
        <f>IF(AG328+($D328/$C328)&gt;$D328,($D328-AG328),$D328/$C328)</f>
        <v>1142.7142857142858</v>
      </c>
      <c r="AK328" s="46">
        <f t="shared" si="346"/>
        <v>3428.1428571428573</v>
      </c>
      <c r="AL328" s="63">
        <f t="shared" si="399"/>
        <v>-4570.8571428571431</v>
      </c>
      <c r="AM328" s="46"/>
      <c r="AN328" s="12"/>
      <c r="AO328" s="46"/>
      <c r="AQ328" s="12"/>
      <c r="AR328" s="9">
        <f t="shared" si="363"/>
        <v>0</v>
      </c>
      <c r="AT328" s="12"/>
      <c r="AU328" s="9">
        <f t="shared" si="400"/>
        <v>0</v>
      </c>
      <c r="AW328" s="12"/>
      <c r="AX328" s="9">
        <f t="shared" si="401"/>
        <v>0</v>
      </c>
      <c r="AZ328" s="12"/>
      <c r="BA328" s="9">
        <f t="shared" si="347"/>
        <v>0</v>
      </c>
      <c r="BB328" s="108"/>
      <c r="BC328" s="5">
        <f t="shared" si="396"/>
        <v>0</v>
      </c>
      <c r="BD328" s="9">
        <f t="shared" si="397"/>
        <v>0</v>
      </c>
      <c r="BE328" s="9"/>
      <c r="BF328" s="128" t="s">
        <v>293</v>
      </c>
      <c r="BG328" s="124" t="s">
        <v>293</v>
      </c>
    </row>
    <row r="329" spans="1:60" s="11" customFormat="1" x14ac:dyDescent="0.2">
      <c r="A329" s="32"/>
      <c r="C329" s="12"/>
      <c r="D329" s="12">
        <v>-7999</v>
      </c>
      <c r="E329" s="31"/>
      <c r="F329" s="31"/>
      <c r="G329" s="12"/>
      <c r="H329" s="31"/>
      <c r="I329" s="12"/>
      <c r="J329" s="31"/>
      <c r="K329" s="31"/>
      <c r="L329" s="31"/>
      <c r="M329" s="31"/>
      <c r="N329" s="31"/>
      <c r="O329" s="31"/>
      <c r="P329" s="22"/>
      <c r="Q329" s="22"/>
      <c r="R329" s="22"/>
      <c r="S329" s="22"/>
      <c r="T329" s="64"/>
      <c r="U329" s="64"/>
      <c r="V329" s="64"/>
      <c r="W329" s="12"/>
      <c r="X329" s="12"/>
      <c r="Y329" s="12"/>
      <c r="Z329" s="31"/>
      <c r="AA329" s="31"/>
      <c r="AC329" s="12"/>
      <c r="AD329" s="46"/>
      <c r="AF329" s="12"/>
      <c r="AG329" s="46"/>
      <c r="AH329" s="46"/>
      <c r="AJ329" s="12"/>
      <c r="AK329" s="46">
        <v>-3428.14</v>
      </c>
      <c r="AL329" s="63"/>
      <c r="AN329" s="12"/>
      <c r="AO329" s="46"/>
      <c r="AQ329" s="12"/>
      <c r="AR329" s="9">
        <f t="shared" si="363"/>
        <v>0</v>
      </c>
      <c r="AT329" s="12"/>
      <c r="AU329" s="9">
        <f t="shared" si="400"/>
        <v>0</v>
      </c>
      <c r="AW329" s="12"/>
      <c r="AX329" s="9">
        <f t="shared" si="401"/>
        <v>0</v>
      </c>
      <c r="AZ329" s="12"/>
      <c r="BA329" s="9">
        <f t="shared" si="347"/>
        <v>0</v>
      </c>
      <c r="BB329" s="108"/>
      <c r="BC329" s="5">
        <f t="shared" si="396"/>
        <v>0</v>
      </c>
      <c r="BD329" s="9">
        <f t="shared" si="397"/>
        <v>0</v>
      </c>
      <c r="BE329" s="9"/>
      <c r="BF329" s="128" t="s">
        <v>293</v>
      </c>
      <c r="BG329" s="124" t="s">
        <v>293</v>
      </c>
    </row>
    <row r="330" spans="1:60" x14ac:dyDescent="0.2">
      <c r="A330" s="32">
        <v>2008</v>
      </c>
      <c r="B330" s="108" t="s">
        <v>214</v>
      </c>
      <c r="C330" s="12">
        <v>20</v>
      </c>
      <c r="D330" s="12">
        <v>10580</v>
      </c>
      <c r="E330" s="5"/>
      <c r="F330" s="5"/>
      <c r="G330" s="4"/>
      <c r="H330" s="5"/>
      <c r="I330" s="4"/>
      <c r="J330" s="5"/>
      <c r="K330" s="5"/>
      <c r="L330" s="5"/>
      <c r="M330" s="5"/>
      <c r="N330" s="5"/>
      <c r="O330" s="5"/>
      <c r="P330" s="3"/>
      <c r="Q330" s="3"/>
      <c r="R330" s="3"/>
      <c r="S330" s="3"/>
      <c r="T330" s="16"/>
      <c r="U330" s="16"/>
      <c r="V330" s="16"/>
      <c r="W330" s="12"/>
      <c r="X330" s="12"/>
      <c r="Y330" s="27"/>
      <c r="AC330" s="4">
        <f>IF(AA330+($D330/$C330)&gt;$D330,($D330-AA330),$D330/$C330)</f>
        <v>529</v>
      </c>
      <c r="AD330" s="9">
        <f>AA330+AC330</f>
        <v>529</v>
      </c>
      <c r="AF330" s="4">
        <f>IF(AD330+($D330/$C330)&gt;$D330,($D330-AD330),$D330/$C330)</f>
        <v>529</v>
      </c>
      <c r="AG330" s="9">
        <f t="shared" si="398"/>
        <v>1058</v>
      </c>
      <c r="AH330" s="9"/>
      <c r="AJ330" s="4">
        <f t="shared" ref="AJ330:AJ337" si="402">IF(AG330+($D330/$C330)&gt;$D330,($D330-AG330),$D330/$C330)</f>
        <v>529</v>
      </c>
      <c r="AK330" s="9">
        <f t="shared" si="346"/>
        <v>1587</v>
      </c>
      <c r="AL330" s="49">
        <f t="shared" si="399"/>
        <v>-8993</v>
      </c>
      <c r="AN330" s="4">
        <f t="shared" ref="AN330:AN337" si="403">IF(AK330+($D330/$C330)&gt;$D330,($D330-AK330),$D330/$C330)</f>
        <v>529</v>
      </c>
      <c r="AO330" s="9">
        <f t="shared" si="331"/>
        <v>2116</v>
      </c>
      <c r="AQ330" s="4">
        <f t="shared" ref="AQ330:AQ337" si="404">IF(AN330+($D330/$C330)&gt;$D330,($D330-AN330),$D330/$C330)</f>
        <v>529</v>
      </c>
      <c r="AR330" s="9">
        <f t="shared" si="363"/>
        <v>2645</v>
      </c>
      <c r="AT330" s="4">
        <f t="shared" ref="AT330:AT337" si="405">IF(AQ330+($D330/$C330)&gt;$D330,($D330-AQ330),$D330/$C330)</f>
        <v>529</v>
      </c>
      <c r="AU330" s="9">
        <f t="shared" si="400"/>
        <v>3174</v>
      </c>
      <c r="AW330" s="4">
        <f t="shared" ref="AW330:AW337" si="406">IF(AT330+($D330/$C330)&gt;$D330,($D330-AT330),$D330/$C330)</f>
        <v>529</v>
      </c>
      <c r="AX330" s="9">
        <f t="shared" si="401"/>
        <v>3703</v>
      </c>
      <c r="AZ330" s="4">
        <f t="shared" ref="AZ330:AZ337" si="407">IF(AW330+($D330/$C330)&gt;$D330,($D330-AW330),$D330/$C330)</f>
        <v>529</v>
      </c>
      <c r="BA330" s="9">
        <f t="shared" si="347"/>
        <v>4232</v>
      </c>
      <c r="BC330" s="5">
        <f t="shared" si="396"/>
        <v>529</v>
      </c>
      <c r="BD330" s="9">
        <f t="shared" si="397"/>
        <v>4761</v>
      </c>
      <c r="BE330" s="9"/>
      <c r="BF330" s="123">
        <v>20</v>
      </c>
      <c r="BG330" s="124">
        <f>D330/BF330</f>
        <v>529</v>
      </c>
      <c r="BH330" s="1" t="s">
        <v>300</v>
      </c>
    </row>
    <row r="331" spans="1:60" x14ac:dyDescent="0.2">
      <c r="A331" s="32">
        <v>2009</v>
      </c>
      <c r="B331" s="11" t="s">
        <v>215</v>
      </c>
      <c r="C331" s="12">
        <v>40</v>
      </c>
      <c r="D331" s="12">
        <v>51128.74</v>
      </c>
      <c r="E331" s="5"/>
      <c r="F331" s="5"/>
      <c r="G331" s="4"/>
      <c r="H331" s="5"/>
      <c r="I331" s="4"/>
      <c r="J331" s="5"/>
      <c r="K331" s="5"/>
      <c r="L331" s="5"/>
      <c r="M331" s="5"/>
      <c r="N331" s="5"/>
      <c r="O331" s="5"/>
      <c r="P331" s="3"/>
      <c r="Q331" s="3"/>
      <c r="R331" s="3"/>
      <c r="S331" s="3"/>
      <c r="T331" s="16"/>
      <c r="U331" s="16"/>
      <c r="V331" s="16"/>
      <c r="W331" s="12"/>
      <c r="X331" s="12"/>
      <c r="Y331" s="27"/>
      <c r="AC331" s="4"/>
      <c r="AD331" s="9"/>
      <c r="AF331" s="4">
        <f>IF(AD331+($D331/$C331)&gt;$D331,($D331-AD331),$D331/$C331)</f>
        <v>1278.2184999999999</v>
      </c>
      <c r="AG331" s="9">
        <f t="shared" si="398"/>
        <v>1278.2184999999999</v>
      </c>
      <c r="AH331" s="9"/>
      <c r="AJ331" s="4">
        <f t="shared" si="402"/>
        <v>1278.2184999999999</v>
      </c>
      <c r="AK331" s="9">
        <f t="shared" si="346"/>
        <v>2556.4369999999999</v>
      </c>
      <c r="AL331" s="49">
        <f t="shared" si="399"/>
        <v>-48572.303</v>
      </c>
      <c r="AN331" s="4">
        <f t="shared" si="403"/>
        <v>1278.2184999999999</v>
      </c>
      <c r="AO331" s="9">
        <f t="shared" ref="AO331:AO354" si="408">+AK331+AN331</f>
        <v>3834.6554999999998</v>
      </c>
      <c r="AQ331" s="4">
        <f t="shared" si="404"/>
        <v>1278.2184999999999</v>
      </c>
      <c r="AR331" s="9">
        <f t="shared" si="363"/>
        <v>5112.8739999999998</v>
      </c>
      <c r="AT331" s="4">
        <f t="shared" si="405"/>
        <v>1278.2184999999999</v>
      </c>
      <c r="AU331" s="9">
        <f t="shared" si="400"/>
        <v>6391.0924999999997</v>
      </c>
      <c r="AW331" s="4">
        <f t="shared" si="406"/>
        <v>1278.2184999999999</v>
      </c>
      <c r="AX331" s="9">
        <f t="shared" si="401"/>
        <v>7669.3109999999997</v>
      </c>
      <c r="AZ331" s="4">
        <f t="shared" si="407"/>
        <v>1278.2184999999999</v>
      </c>
      <c r="BA331" s="9">
        <f t="shared" si="347"/>
        <v>8947.5295000000006</v>
      </c>
      <c r="BC331" s="5">
        <f t="shared" si="396"/>
        <v>1278.2184999999999</v>
      </c>
      <c r="BD331" s="9">
        <f t="shared" si="397"/>
        <v>10225.748</v>
      </c>
      <c r="BE331" s="9"/>
      <c r="BF331" s="123">
        <v>62.5</v>
      </c>
      <c r="BG331" s="124">
        <f>D331/BF331</f>
        <v>818.05984000000001</v>
      </c>
    </row>
    <row r="332" spans="1:60" x14ac:dyDescent="0.2">
      <c r="A332" s="32">
        <v>2009</v>
      </c>
      <c r="B332" s="108" t="s">
        <v>218</v>
      </c>
      <c r="C332" s="12">
        <v>40</v>
      </c>
      <c r="D332" s="12">
        <v>37056.25</v>
      </c>
      <c r="E332" s="5"/>
      <c r="F332" s="5"/>
      <c r="G332" s="4"/>
      <c r="H332" s="5"/>
      <c r="I332" s="4"/>
      <c r="J332" s="5"/>
      <c r="K332" s="5"/>
      <c r="L332" s="5"/>
      <c r="M332" s="5"/>
      <c r="N332" s="5"/>
      <c r="O332" s="5"/>
      <c r="P332" s="3"/>
      <c r="Q332" s="3"/>
      <c r="R332" s="3"/>
      <c r="S332" s="3"/>
      <c r="T332" s="16"/>
      <c r="U332" s="16"/>
      <c r="V332" s="16"/>
      <c r="W332" s="12"/>
      <c r="X332" s="12"/>
      <c r="Y332" s="27"/>
      <c r="AC332" s="4"/>
      <c r="AD332" s="9"/>
      <c r="AF332" s="4">
        <f>IF(AD332+($D332/$C332)&gt;$D332,($D332-AD332),$D332/$C332)</f>
        <v>926.40625</v>
      </c>
      <c r="AG332" s="9">
        <f t="shared" si="398"/>
        <v>926.40625</v>
      </c>
      <c r="AH332" s="9"/>
      <c r="AJ332" s="4">
        <f t="shared" si="402"/>
        <v>926.40625</v>
      </c>
      <c r="AK332" s="9">
        <f t="shared" si="346"/>
        <v>1852.8125</v>
      </c>
      <c r="AL332" s="49">
        <f t="shared" si="399"/>
        <v>-35203.4375</v>
      </c>
      <c r="AN332" s="4">
        <f t="shared" si="403"/>
        <v>926.40625</v>
      </c>
      <c r="AO332" s="9">
        <f t="shared" si="408"/>
        <v>2779.21875</v>
      </c>
      <c r="AQ332" s="4">
        <f t="shared" si="404"/>
        <v>926.40625</v>
      </c>
      <c r="AR332" s="9">
        <f t="shared" si="363"/>
        <v>3705.625</v>
      </c>
      <c r="AT332" s="4">
        <f t="shared" si="405"/>
        <v>926.40625</v>
      </c>
      <c r="AU332" s="9">
        <f t="shared" si="400"/>
        <v>4632.03125</v>
      </c>
      <c r="AW332" s="4">
        <f t="shared" si="406"/>
        <v>926.40625</v>
      </c>
      <c r="AX332" s="9">
        <f t="shared" si="401"/>
        <v>5558.4375</v>
      </c>
      <c r="AZ332" s="4">
        <f t="shared" si="407"/>
        <v>926.40625</v>
      </c>
      <c r="BA332" s="9">
        <f t="shared" si="347"/>
        <v>6484.84375</v>
      </c>
      <c r="BC332" s="5">
        <f t="shared" si="396"/>
        <v>926.40625</v>
      </c>
      <c r="BD332" s="9">
        <f t="shared" si="397"/>
        <v>7411.25</v>
      </c>
      <c r="BE332" s="9"/>
      <c r="BF332" s="123">
        <v>20</v>
      </c>
      <c r="BG332" s="124">
        <f>D332/BF332</f>
        <v>1852.8125</v>
      </c>
    </row>
    <row r="333" spans="1:60" x14ac:dyDescent="0.2">
      <c r="A333" s="32">
        <v>2009</v>
      </c>
      <c r="B333" s="11" t="s">
        <v>221</v>
      </c>
      <c r="C333" s="12">
        <v>20</v>
      </c>
      <c r="D333" s="12">
        <v>4724.6099999999997</v>
      </c>
      <c r="E333" s="5"/>
      <c r="F333" s="5"/>
      <c r="G333" s="4"/>
      <c r="H333" s="5"/>
      <c r="I333" s="4"/>
      <c r="J333" s="5"/>
      <c r="K333" s="5"/>
      <c r="L333" s="5"/>
      <c r="M333" s="5"/>
      <c r="N333" s="5"/>
      <c r="O333" s="5"/>
      <c r="P333" s="3"/>
      <c r="Q333" s="3"/>
      <c r="R333" s="3"/>
      <c r="S333" s="3"/>
      <c r="T333" s="16"/>
      <c r="U333" s="16"/>
      <c r="V333" s="16"/>
      <c r="W333" s="12"/>
      <c r="X333" s="12"/>
      <c r="Y333" s="27"/>
      <c r="AC333" s="4"/>
      <c r="AD333" s="9"/>
      <c r="AF333" s="4">
        <f>IF(AD333+($D333/$C333)&gt;$D333,($D333-AD333),$D333/$C333)</f>
        <v>236.23049999999998</v>
      </c>
      <c r="AG333" s="9">
        <f t="shared" si="398"/>
        <v>236.23049999999998</v>
      </c>
      <c r="AH333" s="9"/>
      <c r="AJ333" s="4">
        <f t="shared" si="402"/>
        <v>236.23049999999998</v>
      </c>
      <c r="AK333" s="9">
        <f t="shared" si="346"/>
        <v>472.46099999999996</v>
      </c>
      <c r="AL333" s="49">
        <f t="shared" si="399"/>
        <v>-4252.1489999999994</v>
      </c>
      <c r="AN333" s="4">
        <f t="shared" si="403"/>
        <v>236.23049999999998</v>
      </c>
      <c r="AO333" s="9">
        <f t="shared" si="408"/>
        <v>708.69149999999991</v>
      </c>
      <c r="AQ333" s="4">
        <f t="shared" si="404"/>
        <v>236.23049999999998</v>
      </c>
      <c r="AR333" s="9">
        <f t="shared" si="363"/>
        <v>944.92199999999991</v>
      </c>
      <c r="AT333" s="4">
        <f t="shared" si="405"/>
        <v>236.23049999999998</v>
      </c>
      <c r="AU333" s="9">
        <f t="shared" si="400"/>
        <v>1181.1524999999999</v>
      </c>
      <c r="AW333" s="4">
        <f t="shared" si="406"/>
        <v>236.23049999999998</v>
      </c>
      <c r="AX333" s="9">
        <f t="shared" si="401"/>
        <v>1417.3829999999998</v>
      </c>
      <c r="AZ333" s="4">
        <f t="shared" si="407"/>
        <v>236.23049999999998</v>
      </c>
      <c r="BA333" s="9">
        <f t="shared" si="347"/>
        <v>1653.6134999999997</v>
      </c>
      <c r="BC333" s="5">
        <f t="shared" si="396"/>
        <v>236.23049999999998</v>
      </c>
      <c r="BD333" s="9">
        <f t="shared" si="397"/>
        <v>1889.8439999999996</v>
      </c>
      <c r="BE333" s="9"/>
      <c r="BF333" s="123">
        <v>12.5</v>
      </c>
      <c r="BG333" s="124">
        <f>D333/BF333</f>
        <v>377.96879999999999</v>
      </c>
    </row>
    <row r="334" spans="1:60" x14ac:dyDescent="0.2">
      <c r="A334" s="32">
        <v>2009</v>
      </c>
      <c r="B334" s="11" t="s">
        <v>216</v>
      </c>
      <c r="C334" s="12">
        <v>15</v>
      </c>
      <c r="D334" s="12">
        <v>3546.24</v>
      </c>
      <c r="E334" s="5"/>
      <c r="F334" s="5"/>
      <c r="G334" s="4"/>
      <c r="H334" s="5"/>
      <c r="I334" s="4"/>
      <c r="J334" s="5"/>
      <c r="K334" s="5"/>
      <c r="L334" s="5"/>
      <c r="M334" s="5"/>
      <c r="N334" s="5"/>
      <c r="O334" s="5"/>
      <c r="P334" s="3"/>
      <c r="Q334" s="3"/>
      <c r="R334" s="3"/>
      <c r="S334" s="3"/>
      <c r="T334" s="16"/>
      <c r="U334" s="16"/>
      <c r="V334" s="16"/>
      <c r="W334" s="12"/>
      <c r="X334" s="12"/>
      <c r="Y334" s="27"/>
      <c r="AC334" s="4"/>
      <c r="AD334" s="9"/>
      <c r="AF334" s="4">
        <f>IF(AD334+($D334/$C334)&gt;$D334,($D334-AD334),$D334/$C334)</f>
        <v>236.416</v>
      </c>
      <c r="AG334" s="9">
        <f t="shared" si="398"/>
        <v>236.416</v>
      </c>
      <c r="AH334" s="9"/>
      <c r="AJ334" s="4">
        <f t="shared" si="402"/>
        <v>236.416</v>
      </c>
      <c r="AK334" s="9">
        <f t="shared" si="346"/>
        <v>472.83199999999999</v>
      </c>
      <c r="AL334" s="49">
        <f t="shared" si="399"/>
        <v>-3073.4079999999999</v>
      </c>
      <c r="AN334" s="4">
        <f t="shared" si="403"/>
        <v>236.416</v>
      </c>
      <c r="AO334" s="9">
        <f t="shared" si="408"/>
        <v>709.24800000000005</v>
      </c>
      <c r="AQ334" s="4">
        <f t="shared" si="404"/>
        <v>236.416</v>
      </c>
      <c r="AR334" s="9">
        <f t="shared" si="363"/>
        <v>945.66399999999999</v>
      </c>
      <c r="AT334" s="4">
        <f t="shared" si="405"/>
        <v>236.416</v>
      </c>
      <c r="AU334" s="9">
        <f t="shared" si="400"/>
        <v>1182.08</v>
      </c>
      <c r="AW334" s="4">
        <f t="shared" si="406"/>
        <v>236.416</v>
      </c>
      <c r="AX334" s="9">
        <f t="shared" si="401"/>
        <v>1418.4959999999999</v>
      </c>
      <c r="AZ334" s="4">
        <f t="shared" si="407"/>
        <v>236.416</v>
      </c>
      <c r="BA334" s="9">
        <f t="shared" si="347"/>
        <v>1654.9119999999998</v>
      </c>
      <c r="BC334" s="5">
        <f t="shared" si="396"/>
        <v>236.416</v>
      </c>
      <c r="BD334" s="9">
        <f t="shared" si="397"/>
        <v>1891.3279999999997</v>
      </c>
      <c r="BE334" s="9"/>
      <c r="BF334" s="123">
        <v>20</v>
      </c>
      <c r="BG334" s="124">
        <f>D334/BF334</f>
        <v>177.31199999999998</v>
      </c>
    </row>
    <row r="335" spans="1:60" x14ac:dyDescent="0.2">
      <c r="A335" s="32">
        <v>2009</v>
      </c>
      <c r="B335" s="11" t="s">
        <v>217</v>
      </c>
      <c r="C335" s="12">
        <v>5</v>
      </c>
      <c r="D335" s="12">
        <v>5905</v>
      </c>
      <c r="E335" s="5"/>
      <c r="F335" s="5"/>
      <c r="G335" s="4"/>
      <c r="H335" s="5"/>
      <c r="I335" s="4"/>
      <c r="J335" s="5"/>
      <c r="K335" s="5"/>
      <c r="L335" s="5"/>
      <c r="M335" s="5"/>
      <c r="N335" s="5"/>
      <c r="O335" s="5"/>
      <c r="P335" s="3"/>
      <c r="Q335" s="3"/>
      <c r="R335" s="3"/>
      <c r="S335" s="3"/>
      <c r="T335" s="16"/>
      <c r="U335" s="16"/>
      <c r="V335" s="47" t="s">
        <v>222</v>
      </c>
      <c r="W335" s="12"/>
      <c r="X335" s="12"/>
      <c r="Y335" s="27"/>
      <c r="AC335" s="4"/>
      <c r="AD335" s="9"/>
      <c r="AF335" s="4">
        <v>0</v>
      </c>
      <c r="AG335" s="9">
        <f t="shared" si="398"/>
        <v>0</v>
      </c>
      <c r="AH335" s="9"/>
      <c r="AJ335" s="4">
        <f t="shared" si="402"/>
        <v>1181</v>
      </c>
      <c r="AK335" s="9">
        <f t="shared" si="346"/>
        <v>1181</v>
      </c>
      <c r="AL335" s="49">
        <f t="shared" si="399"/>
        <v>-4724</v>
      </c>
      <c r="AN335" s="4">
        <f t="shared" si="403"/>
        <v>1181</v>
      </c>
      <c r="AO335" s="9">
        <f t="shared" si="408"/>
        <v>2362</v>
      </c>
      <c r="AQ335" s="4">
        <f t="shared" si="404"/>
        <v>1181</v>
      </c>
      <c r="AR335" s="9">
        <f t="shared" si="363"/>
        <v>3543</v>
      </c>
      <c r="AT335" s="4">
        <f t="shared" si="405"/>
        <v>1181</v>
      </c>
      <c r="AU335" s="9">
        <f t="shared" si="400"/>
        <v>4724</v>
      </c>
      <c r="AW335" s="4">
        <f t="shared" si="406"/>
        <v>1181</v>
      </c>
      <c r="AX335" s="9">
        <f t="shared" si="401"/>
        <v>5905</v>
      </c>
      <c r="AZ335" s="4">
        <f t="shared" si="407"/>
        <v>1181</v>
      </c>
      <c r="BA335" s="9">
        <f t="shared" si="347"/>
        <v>7086</v>
      </c>
      <c r="BC335" s="5">
        <v>0</v>
      </c>
      <c r="BD335" s="9">
        <f t="shared" si="397"/>
        <v>7086</v>
      </c>
      <c r="BE335" s="9"/>
      <c r="BF335" s="123" t="s">
        <v>293</v>
      </c>
      <c r="BG335" s="124" t="s">
        <v>293</v>
      </c>
    </row>
    <row r="336" spans="1:60" x14ac:dyDescent="0.2">
      <c r="A336" s="32">
        <v>2009</v>
      </c>
      <c r="B336" s="11" t="s">
        <v>219</v>
      </c>
      <c r="C336" s="12">
        <v>40</v>
      </c>
      <c r="D336" s="12">
        <v>71125</v>
      </c>
      <c r="E336" s="5"/>
      <c r="F336" s="5"/>
      <c r="G336" s="4"/>
      <c r="H336" s="5"/>
      <c r="I336" s="4"/>
      <c r="J336" s="5"/>
      <c r="K336" s="5"/>
      <c r="L336" s="5"/>
      <c r="M336" s="5"/>
      <c r="N336" s="5"/>
      <c r="O336" s="5"/>
      <c r="P336" s="3"/>
      <c r="Q336" s="3"/>
      <c r="R336" s="3"/>
      <c r="S336" s="3"/>
      <c r="T336" s="16"/>
      <c r="U336" s="16"/>
      <c r="V336" s="16"/>
      <c r="W336" s="12"/>
      <c r="X336" s="12"/>
      <c r="Y336" s="27"/>
      <c r="AC336" s="4"/>
      <c r="AD336" s="9"/>
      <c r="AF336" s="4">
        <f>IF(AD336+($D336/$C336)&gt;$D336,($D336-AD336),$D336/$C336)</f>
        <v>1778.125</v>
      </c>
      <c r="AG336" s="9">
        <f t="shared" si="398"/>
        <v>1778.125</v>
      </c>
      <c r="AH336" s="9"/>
      <c r="AJ336" s="4">
        <f t="shared" si="402"/>
        <v>1778.125</v>
      </c>
      <c r="AK336" s="9">
        <f t="shared" si="346"/>
        <v>3556.25</v>
      </c>
      <c r="AL336" s="49">
        <f t="shared" si="399"/>
        <v>-67568.75</v>
      </c>
      <c r="AN336" s="4">
        <f t="shared" si="403"/>
        <v>1778.125</v>
      </c>
      <c r="AO336" s="9">
        <f t="shared" si="408"/>
        <v>5334.375</v>
      </c>
      <c r="AQ336" s="4">
        <f t="shared" si="404"/>
        <v>1778.125</v>
      </c>
      <c r="AR336" s="9">
        <f t="shared" si="363"/>
        <v>7112.5</v>
      </c>
      <c r="AT336" s="4">
        <f t="shared" si="405"/>
        <v>1778.125</v>
      </c>
      <c r="AU336" s="9">
        <f t="shared" si="400"/>
        <v>8890.625</v>
      </c>
      <c r="AW336" s="4">
        <f t="shared" si="406"/>
        <v>1778.125</v>
      </c>
      <c r="AX336" s="9">
        <f t="shared" si="401"/>
        <v>10668.75</v>
      </c>
      <c r="AZ336" s="4">
        <f t="shared" si="407"/>
        <v>1778.125</v>
      </c>
      <c r="BA336" s="9">
        <f t="shared" si="347"/>
        <v>12446.875</v>
      </c>
      <c r="BC336" s="5">
        <f t="shared" si="396"/>
        <v>1778.125</v>
      </c>
      <c r="BD336" s="9">
        <f t="shared" si="397"/>
        <v>14225</v>
      </c>
      <c r="BE336" s="9"/>
      <c r="BF336" s="123">
        <v>45</v>
      </c>
      <c r="BG336" s="124">
        <f>D336/BF336</f>
        <v>1580.5555555555557</v>
      </c>
    </row>
    <row r="337" spans="1:60" x14ac:dyDescent="0.2">
      <c r="A337" s="32">
        <v>2009</v>
      </c>
      <c r="B337" s="11" t="s">
        <v>220</v>
      </c>
      <c r="C337" s="12">
        <v>40</v>
      </c>
      <c r="D337" s="12">
        <v>641452.43999999994</v>
      </c>
      <c r="E337" s="5"/>
      <c r="F337" s="5"/>
      <c r="G337" s="4"/>
      <c r="H337" s="5"/>
      <c r="I337" s="4"/>
      <c r="J337" s="5"/>
      <c r="K337" s="5"/>
      <c r="L337" s="5"/>
      <c r="M337" s="5"/>
      <c r="N337" s="5"/>
      <c r="O337" s="5"/>
      <c r="P337" s="3"/>
      <c r="Q337" s="3"/>
      <c r="R337" s="3"/>
      <c r="S337" s="3"/>
      <c r="T337" s="16"/>
      <c r="U337" s="16"/>
      <c r="V337" s="47" t="s">
        <v>222</v>
      </c>
      <c r="W337" s="48"/>
      <c r="X337" s="12"/>
      <c r="Y337" s="27"/>
      <c r="AC337" s="4"/>
      <c r="AD337" s="9"/>
      <c r="AF337" s="4">
        <v>0</v>
      </c>
      <c r="AG337" s="9">
        <f t="shared" si="398"/>
        <v>0</v>
      </c>
      <c r="AH337" s="9"/>
      <c r="AJ337" s="4">
        <f t="shared" si="402"/>
        <v>16036.310999999998</v>
      </c>
      <c r="AK337" s="9">
        <f t="shared" si="346"/>
        <v>16036.310999999998</v>
      </c>
      <c r="AL337" s="49">
        <f t="shared" si="399"/>
        <v>-625416.12899999996</v>
      </c>
      <c r="AN337" s="4">
        <f t="shared" si="403"/>
        <v>16036.310999999998</v>
      </c>
      <c r="AO337" s="9">
        <f t="shared" si="408"/>
        <v>32072.621999999996</v>
      </c>
      <c r="AQ337" s="4">
        <f t="shared" si="404"/>
        <v>16036.310999999998</v>
      </c>
      <c r="AR337" s="9">
        <f t="shared" si="363"/>
        <v>48108.93299999999</v>
      </c>
      <c r="AT337" s="4">
        <f t="shared" si="405"/>
        <v>16036.310999999998</v>
      </c>
      <c r="AU337" s="9">
        <f t="shared" si="400"/>
        <v>64145.243999999992</v>
      </c>
      <c r="AW337" s="4">
        <f t="shared" si="406"/>
        <v>16036.310999999998</v>
      </c>
      <c r="AX337" s="9">
        <f t="shared" si="401"/>
        <v>80181.554999999993</v>
      </c>
      <c r="AZ337" s="4">
        <f t="shared" si="407"/>
        <v>16036.310999999998</v>
      </c>
      <c r="BA337" s="9">
        <f t="shared" si="347"/>
        <v>96217.865999999995</v>
      </c>
      <c r="BC337" s="5">
        <f t="shared" si="396"/>
        <v>16036.310999999998</v>
      </c>
      <c r="BD337" s="9">
        <f t="shared" si="397"/>
        <v>112254.177</v>
      </c>
      <c r="BE337" s="9"/>
      <c r="BF337" s="123">
        <v>62.5</v>
      </c>
      <c r="BG337" s="124">
        <f>D337/BF337</f>
        <v>10263.239039999999</v>
      </c>
    </row>
    <row r="338" spans="1:60" x14ac:dyDescent="0.2">
      <c r="A338" s="32"/>
      <c r="B338" s="11"/>
      <c r="C338" s="12"/>
      <c r="D338" s="12"/>
      <c r="E338" s="5"/>
      <c r="F338" s="5"/>
      <c r="G338" s="4"/>
      <c r="H338" s="5"/>
      <c r="I338" s="4"/>
      <c r="J338" s="5"/>
      <c r="K338" s="5"/>
      <c r="L338" s="5"/>
      <c r="M338" s="5"/>
      <c r="N338" s="5"/>
      <c r="O338" s="5"/>
      <c r="P338" s="3"/>
      <c r="Q338" s="3"/>
      <c r="R338" s="3"/>
      <c r="S338" s="3"/>
      <c r="T338" s="16"/>
      <c r="U338" s="16"/>
      <c r="V338" s="16"/>
      <c r="W338" s="12"/>
      <c r="X338" s="12"/>
      <c r="Y338" s="27"/>
      <c r="AC338" s="4"/>
      <c r="AD338" s="9"/>
      <c r="AF338" s="4"/>
      <c r="AG338" s="9"/>
      <c r="AH338" s="9"/>
      <c r="AJ338" s="4">
        <v>0</v>
      </c>
      <c r="AK338" s="9">
        <f t="shared" ref="AK338:AK346" si="409">AG338+AJ338</f>
        <v>0</v>
      </c>
      <c r="AN338" s="4"/>
      <c r="AO338" s="9"/>
      <c r="AQ338" s="1">
        <f>859.65-0.32</f>
        <v>859.32999999999993</v>
      </c>
      <c r="AR338" s="1">
        <f>AQ338</f>
        <v>859.32999999999993</v>
      </c>
      <c r="AT338" s="1">
        <v>859.32</v>
      </c>
      <c r="AU338" s="1">
        <f>AQ338+AT338</f>
        <v>1718.65</v>
      </c>
      <c r="AW338" s="1">
        <f>859.33</f>
        <v>859.33</v>
      </c>
      <c r="AX338" s="1">
        <f>AU338+AW338</f>
        <v>2577.98</v>
      </c>
      <c r="AZ338" s="4"/>
      <c r="BA338" s="9">
        <f t="shared" si="347"/>
        <v>2577.98</v>
      </c>
      <c r="BC338" s="5">
        <f t="shared" si="396"/>
        <v>0</v>
      </c>
      <c r="BD338" s="9">
        <f t="shared" si="397"/>
        <v>2577.98</v>
      </c>
      <c r="BE338" s="9"/>
      <c r="BF338" s="123" t="s">
        <v>293</v>
      </c>
      <c r="BG338" s="124" t="s">
        <v>293</v>
      </c>
    </row>
    <row r="339" spans="1:60" x14ac:dyDescent="0.2">
      <c r="A339" s="32"/>
      <c r="B339" s="12"/>
      <c r="C339" s="12"/>
      <c r="D339" s="5"/>
      <c r="E339" s="5"/>
      <c r="F339" s="5"/>
      <c r="G339" s="4"/>
      <c r="H339" s="5"/>
      <c r="I339" s="4"/>
      <c r="J339" s="5"/>
      <c r="K339" s="5"/>
      <c r="L339" s="5"/>
      <c r="M339" s="5"/>
      <c r="N339" s="5"/>
      <c r="O339" s="5"/>
      <c r="P339" s="3"/>
      <c r="Q339" s="3"/>
      <c r="R339" s="3"/>
      <c r="S339" s="3"/>
      <c r="T339" s="16"/>
      <c r="U339" s="16"/>
      <c r="V339" s="16"/>
      <c r="W339" s="12"/>
      <c r="X339" s="12"/>
      <c r="Y339" s="27"/>
      <c r="AC339" s="4"/>
      <c r="AD339" s="9"/>
      <c r="AF339" s="4"/>
      <c r="AG339" s="1">
        <v>-1</v>
      </c>
      <c r="AJ339" s="4"/>
      <c r="AK339" s="9">
        <f t="shared" si="409"/>
        <v>-1</v>
      </c>
      <c r="AN339" s="4"/>
      <c r="AO339" s="9">
        <v>-1</v>
      </c>
      <c r="AQ339" s="4"/>
      <c r="AR339" s="9">
        <f t="shared" si="363"/>
        <v>-1</v>
      </c>
      <c r="AT339" s="4"/>
      <c r="AU339" s="9">
        <f t="shared" si="400"/>
        <v>-1</v>
      </c>
      <c r="AW339" s="4"/>
      <c r="AX339" s="9">
        <f t="shared" si="401"/>
        <v>-1</v>
      </c>
      <c r="AZ339" s="4"/>
      <c r="BA339" s="9">
        <f t="shared" si="347"/>
        <v>-1</v>
      </c>
      <c r="BC339" s="5">
        <f t="shared" si="396"/>
        <v>0</v>
      </c>
      <c r="BD339" s="9">
        <f t="shared" si="397"/>
        <v>-1</v>
      </c>
      <c r="BE339" s="9"/>
      <c r="BF339" s="123" t="s">
        <v>293</v>
      </c>
      <c r="BG339" s="124" t="s">
        <v>293</v>
      </c>
    </row>
    <row r="340" spans="1:60" x14ac:dyDescent="0.2">
      <c r="A340" s="32"/>
      <c r="B340" s="12"/>
      <c r="C340" s="12"/>
      <c r="D340" s="5"/>
      <c r="E340" s="5"/>
      <c r="F340" s="5"/>
      <c r="G340" s="4"/>
      <c r="H340" s="5"/>
      <c r="I340" s="4"/>
      <c r="J340" s="5"/>
      <c r="K340" s="5"/>
      <c r="L340" s="5"/>
      <c r="M340" s="5"/>
      <c r="N340" s="5"/>
      <c r="O340" s="5"/>
      <c r="P340" s="3"/>
      <c r="Q340" s="3"/>
      <c r="R340" s="3"/>
      <c r="S340" s="3"/>
      <c r="T340" s="16"/>
      <c r="U340" s="16"/>
      <c r="V340" s="16"/>
      <c r="W340" s="12"/>
      <c r="X340" s="12"/>
      <c r="Y340" s="27"/>
      <c r="AC340" s="4"/>
      <c r="AD340" s="9"/>
      <c r="AF340" s="4"/>
      <c r="AJ340" s="4"/>
      <c r="AK340" s="9">
        <f t="shared" si="409"/>
        <v>0</v>
      </c>
      <c r="AN340" s="4"/>
      <c r="AO340" s="9">
        <f t="shared" si="408"/>
        <v>0</v>
      </c>
      <c r="AQ340" s="4"/>
      <c r="AR340" s="9">
        <f t="shared" si="363"/>
        <v>0</v>
      </c>
      <c r="AT340" s="4"/>
      <c r="AU340" s="9">
        <f t="shared" si="400"/>
        <v>0</v>
      </c>
      <c r="AW340" s="4"/>
      <c r="AX340" s="9">
        <f t="shared" si="401"/>
        <v>0</v>
      </c>
      <c r="AZ340" s="4"/>
      <c r="BA340" s="9">
        <f t="shared" si="347"/>
        <v>0</v>
      </c>
      <c r="BC340" s="5">
        <f t="shared" si="396"/>
        <v>0</v>
      </c>
      <c r="BD340" s="9"/>
      <c r="BE340" s="9"/>
      <c r="BF340" s="123" t="s">
        <v>293</v>
      </c>
      <c r="BG340" s="124" t="s">
        <v>293</v>
      </c>
    </row>
    <row r="341" spans="1:60" s="11" customFormat="1" x14ac:dyDescent="0.2">
      <c r="A341" s="55">
        <v>39995</v>
      </c>
      <c r="B341" s="11" t="s">
        <v>220</v>
      </c>
      <c r="C341" s="12">
        <v>40</v>
      </c>
      <c r="D341" s="31">
        <f>13239+178846</f>
        <v>192085</v>
      </c>
      <c r="E341" s="31"/>
      <c r="F341" s="31"/>
      <c r="G341" s="12"/>
      <c r="H341" s="31"/>
      <c r="I341" s="12"/>
      <c r="J341" s="31"/>
      <c r="K341" s="31"/>
      <c r="L341" s="31"/>
      <c r="M341" s="31"/>
      <c r="N341" s="31"/>
      <c r="O341" s="31"/>
      <c r="P341" s="22"/>
      <c r="Q341" s="22"/>
      <c r="R341" s="22"/>
      <c r="S341" s="22"/>
      <c r="T341" s="64"/>
      <c r="U341" s="64"/>
      <c r="V341" s="64"/>
      <c r="W341" s="12"/>
      <c r="X341" s="12"/>
      <c r="Y341" s="12"/>
      <c r="Z341" s="31"/>
      <c r="AA341" s="31"/>
      <c r="AC341" s="12"/>
      <c r="AD341" s="46"/>
      <c r="AF341" s="12"/>
      <c r="AJ341" s="12">
        <f>IF(AG341+($D341/$C341)&gt;$D341,($D341-AG341),$D341/$C341)</f>
        <v>4802.125</v>
      </c>
      <c r="AK341" s="46">
        <f t="shared" si="409"/>
        <v>4802.125</v>
      </c>
      <c r="AN341" s="4">
        <f t="shared" ref="AN341:AN346" si="410">IF(AK341+($D341/$C341)&gt;$D341,($D341-AK341),$D341/$C341)</f>
        <v>4802.125</v>
      </c>
      <c r="AO341" s="9">
        <f t="shared" si="408"/>
        <v>9604.25</v>
      </c>
      <c r="AQ341" s="4">
        <f t="shared" ref="AQ341:AQ346" si="411">IF(AN341+($D341/$C341)&gt;$D341,($D341-AN341),$D341/$C341)</f>
        <v>4802.125</v>
      </c>
      <c r="AR341" s="9">
        <f t="shared" si="363"/>
        <v>14406.375</v>
      </c>
      <c r="AT341" s="4">
        <f t="shared" ref="AT341:AT346" si="412">IF(AQ341+($D341/$C341)&gt;$D341,($D341-AQ341),$D341/$C341)</f>
        <v>4802.125</v>
      </c>
      <c r="AU341" s="9">
        <f t="shared" si="400"/>
        <v>19208.5</v>
      </c>
      <c r="AW341" s="4">
        <f t="shared" ref="AW341:AW346" si="413">IF(AT341+($D341/$C341)&gt;$D341,($D341-AT341),$D341/$C341)</f>
        <v>4802.125</v>
      </c>
      <c r="AX341" s="9">
        <f t="shared" si="401"/>
        <v>24010.625</v>
      </c>
      <c r="AZ341" s="4">
        <f t="shared" ref="AZ341:AZ346" si="414">IF(AW341+($D341/$C341)&gt;$D341,($D341-AW341),$D341/$C341)</f>
        <v>4802.125</v>
      </c>
      <c r="BA341" s="9">
        <f t="shared" si="347"/>
        <v>28812.75</v>
      </c>
      <c r="BB341" s="108"/>
      <c r="BC341" s="5">
        <f t="shared" si="396"/>
        <v>4802.125</v>
      </c>
      <c r="BD341" s="9">
        <f t="shared" si="397"/>
        <v>33614.875</v>
      </c>
      <c r="BE341" s="9"/>
      <c r="BF341" s="128">
        <v>62.5</v>
      </c>
      <c r="BG341" s="124">
        <f>D341/BF341</f>
        <v>3073.36</v>
      </c>
    </row>
    <row r="342" spans="1:60" s="11" customFormat="1" x14ac:dyDescent="0.2">
      <c r="A342" s="55">
        <v>40162</v>
      </c>
      <c r="B342" s="12" t="s">
        <v>224</v>
      </c>
      <c r="C342" s="12">
        <v>7</v>
      </c>
      <c r="D342" s="31">
        <v>2860</v>
      </c>
      <c r="E342" s="31"/>
      <c r="F342" s="31"/>
      <c r="G342" s="12"/>
      <c r="H342" s="31"/>
      <c r="I342" s="12"/>
      <c r="J342" s="31"/>
      <c r="K342" s="31"/>
      <c r="L342" s="31"/>
      <c r="M342" s="31"/>
      <c r="N342" s="31"/>
      <c r="O342" s="31"/>
      <c r="P342" s="22"/>
      <c r="Q342" s="22"/>
      <c r="R342" s="22"/>
      <c r="S342" s="22"/>
      <c r="T342" s="64"/>
      <c r="U342" s="64"/>
      <c r="V342" s="64"/>
      <c r="W342" s="12"/>
      <c r="X342" s="12"/>
      <c r="Y342" s="12"/>
      <c r="Z342" s="31"/>
      <c r="AA342" s="31"/>
      <c r="AC342" s="12"/>
      <c r="AD342" s="46"/>
      <c r="AF342" s="12"/>
      <c r="AJ342" s="12">
        <f>IF(AG342+($D342/$C342)&gt;$D342,($D342-AG342),$D342/$C342)*0.5</f>
        <v>204.28571428571428</v>
      </c>
      <c r="AK342" s="46">
        <f t="shared" si="409"/>
        <v>204.28571428571428</v>
      </c>
      <c r="AN342" s="4">
        <f t="shared" si="410"/>
        <v>408.57142857142856</v>
      </c>
      <c r="AO342" s="9">
        <f t="shared" si="408"/>
        <v>612.85714285714289</v>
      </c>
      <c r="AQ342" s="4">
        <f t="shared" si="411"/>
        <v>408.57142857142856</v>
      </c>
      <c r="AR342" s="9">
        <f t="shared" si="363"/>
        <v>1021.4285714285714</v>
      </c>
      <c r="AT342" s="4">
        <f t="shared" si="412"/>
        <v>408.57142857142856</v>
      </c>
      <c r="AU342" s="9">
        <f t="shared" si="400"/>
        <v>1430</v>
      </c>
      <c r="AW342" s="4">
        <f t="shared" si="413"/>
        <v>408.57142857142856</v>
      </c>
      <c r="AX342" s="9">
        <f t="shared" si="401"/>
        <v>1838.5714285714284</v>
      </c>
      <c r="AZ342" s="4">
        <f t="shared" si="414"/>
        <v>408.57142857142856</v>
      </c>
      <c r="BA342" s="9">
        <f t="shared" ref="BA342:BA386" si="415">AX342+AZ342</f>
        <v>2247.1428571428569</v>
      </c>
      <c r="BB342" s="108"/>
      <c r="BC342" s="5">
        <f t="shared" si="396"/>
        <v>408.57142857142856</v>
      </c>
      <c r="BD342" s="9">
        <f t="shared" si="397"/>
        <v>2655.7142857142853</v>
      </c>
      <c r="BE342" s="9"/>
      <c r="BF342" s="128">
        <v>10</v>
      </c>
      <c r="BG342" s="124">
        <f>D342/BF342</f>
        <v>286</v>
      </c>
      <c r="BH342" s="11" t="s">
        <v>305</v>
      </c>
    </row>
    <row r="343" spans="1:60" s="11" customFormat="1" x14ac:dyDescent="0.2">
      <c r="A343" s="55">
        <v>40177</v>
      </c>
      <c r="B343" s="12" t="s">
        <v>225</v>
      </c>
      <c r="C343" s="12">
        <v>15</v>
      </c>
      <c r="D343" s="31">
        <v>9537</v>
      </c>
      <c r="E343" s="31"/>
      <c r="F343" s="31"/>
      <c r="G343" s="12"/>
      <c r="H343" s="31"/>
      <c r="I343" s="12"/>
      <c r="J343" s="31"/>
      <c r="K343" s="31"/>
      <c r="L343" s="31"/>
      <c r="M343" s="31"/>
      <c r="N343" s="31"/>
      <c r="O343" s="31"/>
      <c r="P343" s="22"/>
      <c r="Q343" s="22"/>
      <c r="R343" s="22"/>
      <c r="S343" s="22"/>
      <c r="T343" s="64"/>
      <c r="U343" s="64"/>
      <c r="V343" s="64"/>
      <c r="W343" s="12"/>
      <c r="X343" s="12"/>
      <c r="Y343" s="12"/>
      <c r="Z343" s="31"/>
      <c r="AA343" s="31"/>
      <c r="AC343" s="12"/>
      <c r="AD343" s="46"/>
      <c r="AF343" s="12"/>
      <c r="AJ343" s="12">
        <f>IF(AG343+($D343/$C343)&gt;$D343,($D343-AG343),$D343/$C343)*0.5</f>
        <v>317.89999999999998</v>
      </c>
      <c r="AK343" s="46">
        <f t="shared" si="409"/>
        <v>317.89999999999998</v>
      </c>
      <c r="AN343" s="4">
        <f t="shared" si="410"/>
        <v>635.79999999999995</v>
      </c>
      <c r="AO343" s="9">
        <f t="shared" si="408"/>
        <v>953.69999999999993</v>
      </c>
      <c r="AQ343" s="4">
        <f t="shared" si="411"/>
        <v>635.79999999999995</v>
      </c>
      <c r="AR343" s="9">
        <f t="shared" ref="AR343:AR361" si="416">+AO343+AQ343</f>
        <v>1589.5</v>
      </c>
      <c r="AT343" s="4">
        <f t="shared" si="412"/>
        <v>635.79999999999995</v>
      </c>
      <c r="AU343" s="9">
        <f t="shared" si="400"/>
        <v>2225.3000000000002</v>
      </c>
      <c r="AW343" s="4">
        <f t="shared" si="413"/>
        <v>635.79999999999995</v>
      </c>
      <c r="AX343" s="9">
        <f t="shared" si="401"/>
        <v>2861.1000000000004</v>
      </c>
      <c r="AZ343" s="4">
        <f t="shared" si="414"/>
        <v>635.79999999999995</v>
      </c>
      <c r="BA343" s="9">
        <f t="shared" si="415"/>
        <v>3496.9000000000005</v>
      </c>
      <c r="BB343" s="108"/>
      <c r="BC343" s="5">
        <f t="shared" si="396"/>
        <v>635.79999999999995</v>
      </c>
      <c r="BD343" s="9">
        <f t="shared" si="397"/>
        <v>4132.7000000000007</v>
      </c>
      <c r="BE343" s="9"/>
      <c r="BF343" s="128">
        <v>20</v>
      </c>
      <c r="BG343" s="124">
        <f>D343/BF343</f>
        <v>476.85</v>
      </c>
    </row>
    <row r="344" spans="1:60" s="11" customFormat="1" x14ac:dyDescent="0.2">
      <c r="A344" s="55">
        <v>40359</v>
      </c>
      <c r="B344" s="11" t="s">
        <v>215</v>
      </c>
      <c r="C344" s="12">
        <v>40</v>
      </c>
      <c r="D344" s="12">
        <v>2164</v>
      </c>
      <c r="E344" s="31"/>
      <c r="F344" s="31"/>
      <c r="G344" s="12"/>
      <c r="H344" s="31"/>
      <c r="I344" s="12"/>
      <c r="J344" s="31"/>
      <c r="K344" s="31"/>
      <c r="L344" s="31"/>
      <c r="M344" s="31"/>
      <c r="N344" s="31"/>
      <c r="O344" s="31"/>
      <c r="P344" s="22"/>
      <c r="Q344" s="22"/>
      <c r="R344" s="22"/>
      <c r="S344" s="22"/>
      <c r="T344" s="64"/>
      <c r="U344" s="64"/>
      <c r="V344" s="64"/>
      <c r="W344" s="12"/>
      <c r="X344" s="12"/>
      <c r="Y344" s="12"/>
      <c r="Z344" s="31"/>
      <c r="AA344" s="31"/>
      <c r="AC344" s="12"/>
      <c r="AD344" s="46"/>
      <c r="AF344" s="12"/>
      <c r="AG344" s="46"/>
      <c r="AH344" s="46"/>
      <c r="AJ344" s="12"/>
      <c r="AK344" s="46">
        <f t="shared" si="409"/>
        <v>0</v>
      </c>
      <c r="AN344" s="4">
        <f t="shared" si="410"/>
        <v>54.1</v>
      </c>
      <c r="AO344" s="9">
        <f t="shared" si="408"/>
        <v>54.1</v>
      </c>
      <c r="AQ344" s="4">
        <f t="shared" si="411"/>
        <v>54.1</v>
      </c>
      <c r="AR344" s="9">
        <f t="shared" si="416"/>
        <v>108.2</v>
      </c>
      <c r="AT344" s="4">
        <f t="shared" si="412"/>
        <v>54.1</v>
      </c>
      <c r="AU344" s="9">
        <f t="shared" si="400"/>
        <v>162.30000000000001</v>
      </c>
      <c r="AW344" s="4">
        <f t="shared" si="413"/>
        <v>54.1</v>
      </c>
      <c r="AX344" s="9">
        <f t="shared" si="401"/>
        <v>216.4</v>
      </c>
      <c r="AZ344" s="4">
        <f t="shared" si="414"/>
        <v>54.1</v>
      </c>
      <c r="BA344" s="9">
        <f t="shared" si="415"/>
        <v>270.5</v>
      </c>
      <c r="BB344" s="108"/>
      <c r="BC344" s="5">
        <f t="shared" si="396"/>
        <v>54.1</v>
      </c>
      <c r="BD344" s="9">
        <f t="shared" si="397"/>
        <v>324.60000000000002</v>
      </c>
      <c r="BE344" s="9"/>
      <c r="BF344" s="128">
        <v>62.5</v>
      </c>
      <c r="BG344" s="124">
        <f>D344/BF344</f>
        <v>34.624000000000002</v>
      </c>
    </row>
    <row r="345" spans="1:60" s="11" customFormat="1" x14ac:dyDescent="0.2">
      <c r="A345" s="55">
        <v>40318</v>
      </c>
      <c r="B345" s="11" t="s">
        <v>226</v>
      </c>
      <c r="C345" s="12">
        <v>7</v>
      </c>
      <c r="D345" s="12">
        <f>4571+6799</f>
        <v>11370</v>
      </c>
      <c r="E345" s="31"/>
      <c r="F345" s="31"/>
      <c r="G345" s="12"/>
      <c r="H345" s="31"/>
      <c r="I345" s="12"/>
      <c r="J345" s="31"/>
      <c r="K345" s="31"/>
      <c r="L345" s="31"/>
      <c r="M345" s="31"/>
      <c r="N345" s="31"/>
      <c r="O345" s="31"/>
      <c r="P345" s="22"/>
      <c r="Q345" s="22"/>
      <c r="R345" s="22"/>
      <c r="S345" s="22"/>
      <c r="T345" s="64"/>
      <c r="U345" s="64"/>
      <c r="V345" s="64"/>
      <c r="W345" s="12"/>
      <c r="X345" s="12"/>
      <c r="Y345" s="12"/>
      <c r="Z345" s="31"/>
      <c r="AA345" s="31"/>
      <c r="AC345" s="12"/>
      <c r="AD345" s="46"/>
      <c r="AF345" s="12"/>
      <c r="AG345" s="46"/>
      <c r="AH345" s="46"/>
      <c r="AJ345" s="12">
        <f>IF(AG345+($D345/$C345)&gt;$D345,($D345-AG345),$D345/$C345)/12*1</f>
        <v>135.35714285714286</v>
      </c>
      <c r="AK345" s="46">
        <f t="shared" si="409"/>
        <v>135.35714285714286</v>
      </c>
      <c r="AN345" s="4">
        <f t="shared" si="410"/>
        <v>1624.2857142857142</v>
      </c>
      <c r="AO345" s="9">
        <f t="shared" si="408"/>
        <v>1759.6428571428571</v>
      </c>
      <c r="AQ345" s="4">
        <f t="shared" si="411"/>
        <v>1624.2857142857142</v>
      </c>
      <c r="AR345" s="9">
        <f t="shared" si="416"/>
        <v>3383.9285714285716</v>
      </c>
      <c r="AT345" s="4">
        <f t="shared" si="412"/>
        <v>1624.2857142857142</v>
      </c>
      <c r="AU345" s="9">
        <f t="shared" si="400"/>
        <v>5008.2142857142862</v>
      </c>
      <c r="AW345" s="4">
        <f t="shared" si="413"/>
        <v>1624.2857142857142</v>
      </c>
      <c r="AX345" s="9">
        <f t="shared" si="401"/>
        <v>6632.5</v>
      </c>
      <c r="AZ345" s="4">
        <f t="shared" si="414"/>
        <v>1624.2857142857142</v>
      </c>
      <c r="BA345" s="9">
        <f t="shared" si="415"/>
        <v>8256.7857142857138</v>
      </c>
      <c r="BB345" s="108"/>
      <c r="BC345" s="5">
        <f t="shared" si="396"/>
        <v>1624.2857142857142</v>
      </c>
      <c r="BD345" s="9">
        <f t="shared" si="397"/>
        <v>9881.0714285714275</v>
      </c>
      <c r="BE345" s="9"/>
      <c r="BF345" s="128" t="s">
        <v>293</v>
      </c>
      <c r="BG345" s="124" t="s">
        <v>293</v>
      </c>
    </row>
    <row r="346" spans="1:60" s="11" customFormat="1" x14ac:dyDescent="0.2">
      <c r="A346" s="55">
        <v>40310</v>
      </c>
      <c r="B346" s="11" t="s">
        <v>227</v>
      </c>
      <c r="C346" s="12">
        <v>7</v>
      </c>
      <c r="D346" s="12">
        <v>11269</v>
      </c>
      <c r="E346" s="31"/>
      <c r="F346" s="31"/>
      <c r="G346" s="12"/>
      <c r="H346" s="31"/>
      <c r="I346" s="12"/>
      <c r="J346" s="31"/>
      <c r="K346" s="31"/>
      <c r="L346" s="31"/>
      <c r="M346" s="31"/>
      <c r="N346" s="31"/>
      <c r="O346" s="31"/>
      <c r="P346" s="22"/>
      <c r="Q346" s="22"/>
      <c r="R346" s="22"/>
      <c r="S346" s="22"/>
      <c r="T346" s="64"/>
      <c r="U346" s="64"/>
      <c r="V346" s="64"/>
      <c r="W346" s="12"/>
      <c r="X346" s="12"/>
      <c r="Y346" s="12"/>
      <c r="Z346" s="31"/>
      <c r="AA346" s="31"/>
      <c r="AC346" s="12"/>
      <c r="AD346" s="46"/>
      <c r="AF346" s="12"/>
      <c r="AG346" s="46"/>
      <c r="AH346" s="46"/>
      <c r="AJ346" s="12">
        <f>IF(AG346+($D346/$C346)&gt;$D346,($D346-AG346),$D346/$C346)/12*1</f>
        <v>134.1547619047619</v>
      </c>
      <c r="AK346" s="46">
        <f t="shared" si="409"/>
        <v>134.1547619047619</v>
      </c>
      <c r="AN346" s="4">
        <f t="shared" si="410"/>
        <v>1609.8571428571429</v>
      </c>
      <c r="AO346" s="9">
        <f t="shared" si="408"/>
        <v>1744.0119047619048</v>
      </c>
      <c r="AQ346" s="4">
        <f t="shared" si="411"/>
        <v>1609.8571428571429</v>
      </c>
      <c r="AR346" s="9">
        <f t="shared" si="416"/>
        <v>3353.8690476190477</v>
      </c>
      <c r="AT346" s="4">
        <f t="shared" si="412"/>
        <v>1609.8571428571429</v>
      </c>
      <c r="AU346" s="9">
        <f t="shared" si="400"/>
        <v>4963.7261904761908</v>
      </c>
      <c r="AW346" s="4">
        <f t="shared" si="413"/>
        <v>1609.8571428571429</v>
      </c>
      <c r="AX346" s="9">
        <f t="shared" si="401"/>
        <v>6573.5833333333339</v>
      </c>
      <c r="AZ346" s="4">
        <f t="shared" si="414"/>
        <v>1609.8571428571429</v>
      </c>
      <c r="BA346" s="9">
        <f t="shared" si="415"/>
        <v>8183.4404761904771</v>
      </c>
      <c r="BB346" s="108"/>
      <c r="BC346" s="5">
        <f t="shared" si="396"/>
        <v>1609.8571428571429</v>
      </c>
      <c r="BD346" s="9">
        <f t="shared" si="397"/>
        <v>9793.2976190476202</v>
      </c>
      <c r="BE346" s="9"/>
      <c r="BF346" s="128" t="s">
        <v>293</v>
      </c>
      <c r="BG346" s="124" t="s">
        <v>293</v>
      </c>
    </row>
    <row r="347" spans="1:60" x14ac:dyDescent="0.2">
      <c r="A347" s="55"/>
      <c r="B347" s="11"/>
      <c r="C347" s="12"/>
      <c r="D347" s="12"/>
      <c r="E347" s="5"/>
      <c r="F347" s="5"/>
      <c r="G347" s="4"/>
      <c r="H347" s="5"/>
      <c r="I347" s="4"/>
      <c r="J347" s="5"/>
      <c r="K347" s="5"/>
      <c r="L347" s="5"/>
      <c r="M347" s="5"/>
      <c r="N347" s="5"/>
      <c r="O347" s="5"/>
      <c r="P347" s="3"/>
      <c r="Q347" s="3"/>
      <c r="R347" s="3"/>
      <c r="S347" s="3"/>
      <c r="T347" s="16"/>
      <c r="U347" s="16"/>
      <c r="V347" s="16"/>
      <c r="W347" s="12"/>
      <c r="X347" s="12"/>
      <c r="Y347" s="27"/>
      <c r="AC347" s="4"/>
      <c r="AD347" s="9"/>
      <c r="AF347" s="4"/>
      <c r="AG347" s="9"/>
      <c r="AH347" s="9"/>
      <c r="AJ347" s="4"/>
      <c r="AK347" s="9"/>
      <c r="AN347" s="4"/>
      <c r="AO347" s="9"/>
      <c r="AQ347" s="4"/>
      <c r="AR347" s="9">
        <f t="shared" si="416"/>
        <v>0</v>
      </c>
      <c r="AT347" s="4"/>
      <c r="AU347" s="9">
        <f t="shared" si="400"/>
        <v>0</v>
      </c>
      <c r="AW347" s="4"/>
      <c r="AX347" s="9">
        <f t="shared" si="401"/>
        <v>0</v>
      </c>
      <c r="AZ347" s="4"/>
      <c r="BA347" s="9">
        <f t="shared" si="415"/>
        <v>0</v>
      </c>
      <c r="BC347" s="5">
        <f t="shared" si="396"/>
        <v>0</v>
      </c>
      <c r="BD347" s="9"/>
      <c r="BE347" s="9"/>
      <c r="BF347" s="123" t="s">
        <v>293</v>
      </c>
      <c r="BG347" s="124" t="s">
        <v>293</v>
      </c>
    </row>
    <row r="348" spans="1:60" x14ac:dyDescent="0.2">
      <c r="A348" s="55">
        <v>40407</v>
      </c>
      <c r="B348" s="11" t="s">
        <v>230</v>
      </c>
      <c r="C348" s="12"/>
      <c r="D348" s="12">
        <v>33559</v>
      </c>
      <c r="E348" s="5"/>
      <c r="F348" s="5"/>
      <c r="G348" s="4"/>
      <c r="H348" s="5"/>
      <c r="I348" s="4"/>
      <c r="J348" s="5"/>
      <c r="K348" s="5"/>
      <c r="L348" s="5"/>
      <c r="M348" s="5"/>
      <c r="N348" s="5"/>
      <c r="O348" s="5"/>
      <c r="P348" s="3"/>
      <c r="Q348" s="3"/>
      <c r="R348" s="3"/>
      <c r="S348" s="3"/>
      <c r="T348" s="16"/>
      <c r="U348" s="16"/>
      <c r="V348" s="16"/>
      <c r="W348" s="12"/>
      <c r="X348" s="12"/>
      <c r="Y348" s="27"/>
      <c r="AC348" s="4"/>
      <c r="AD348" s="9"/>
      <c r="AF348" s="4"/>
      <c r="AG348" s="9"/>
      <c r="AH348" s="9"/>
      <c r="AJ348" s="4"/>
      <c r="AK348" s="9"/>
      <c r="AN348" s="4"/>
      <c r="AO348" s="9"/>
      <c r="AQ348" s="4"/>
      <c r="AR348" s="9">
        <f t="shared" si="416"/>
        <v>0</v>
      </c>
      <c r="AT348" s="4"/>
      <c r="AU348" s="9">
        <f t="shared" si="400"/>
        <v>0</v>
      </c>
      <c r="AW348" s="4"/>
      <c r="AX348" s="9">
        <f t="shared" si="401"/>
        <v>0</v>
      </c>
      <c r="AZ348" s="4"/>
      <c r="BA348" s="9">
        <f t="shared" si="415"/>
        <v>0</v>
      </c>
      <c r="BC348" s="5">
        <f t="shared" si="396"/>
        <v>0</v>
      </c>
      <c r="BD348" s="9">
        <f t="shared" si="397"/>
        <v>0</v>
      </c>
      <c r="BE348" s="9"/>
      <c r="BF348" s="123" t="s">
        <v>293</v>
      </c>
      <c r="BG348" s="124" t="s">
        <v>293</v>
      </c>
    </row>
    <row r="349" spans="1:60" x14ac:dyDescent="0.2">
      <c r="A349" s="55">
        <v>40360</v>
      </c>
      <c r="B349" s="11" t="s">
        <v>231</v>
      </c>
      <c r="C349" s="12">
        <v>40</v>
      </c>
      <c r="D349" s="12">
        <v>315185</v>
      </c>
      <c r="E349" s="5"/>
      <c r="F349" s="5"/>
      <c r="G349" s="4"/>
      <c r="H349" s="5"/>
      <c r="I349" s="4"/>
      <c r="J349" s="5"/>
      <c r="K349" s="5"/>
      <c r="L349" s="5"/>
      <c r="M349" s="5"/>
      <c r="N349" s="5"/>
      <c r="O349" s="5"/>
      <c r="P349" s="3"/>
      <c r="Q349" s="3"/>
      <c r="R349" s="3"/>
      <c r="S349" s="3"/>
      <c r="T349" s="16"/>
      <c r="U349" s="16"/>
      <c r="V349" s="16"/>
      <c r="W349" s="12"/>
      <c r="X349" s="12"/>
      <c r="Y349" s="27"/>
      <c r="AC349" s="4"/>
      <c r="AD349" s="9"/>
      <c r="AF349" s="4"/>
      <c r="AG349" s="9"/>
      <c r="AH349" s="9"/>
      <c r="AJ349" s="4"/>
      <c r="AK349" s="9"/>
      <c r="AN349" s="4">
        <f>IF(AK349+($D349/$C349)&gt;$D349,($D349-AK349),$D349/$C349)</f>
        <v>7879.625</v>
      </c>
      <c r="AO349" s="9">
        <f t="shared" si="408"/>
        <v>7879.625</v>
      </c>
      <c r="AQ349" s="4">
        <f t="shared" ref="AQ349:AQ354" si="417">IF(AN349+($D349/$C349)&gt;$D349,($D349-AN349),$D349/$C349)</f>
        <v>7879.625</v>
      </c>
      <c r="AR349" s="9">
        <f t="shared" si="416"/>
        <v>15759.25</v>
      </c>
      <c r="AT349" s="4">
        <f t="shared" ref="AT349:AT354" si="418">IF(AQ349+($D349/$C349)&gt;$D349,($D349-AQ349),$D349/$C349)</f>
        <v>7879.625</v>
      </c>
      <c r="AU349" s="9">
        <f t="shared" si="400"/>
        <v>23638.875</v>
      </c>
      <c r="AW349" s="4">
        <f t="shared" ref="AW349:AW354" si="419">IF(AT349+($D349/$C349)&gt;$D349,($D349-AT349),$D349/$C349)</f>
        <v>7879.625</v>
      </c>
      <c r="AX349" s="9">
        <f t="shared" si="401"/>
        <v>31518.5</v>
      </c>
      <c r="AZ349" s="4">
        <f t="shared" ref="AZ349:AZ354" si="420">IF(AW349+($D349/$C349)&gt;$D349,($D349-AW349),$D349/$C349)</f>
        <v>7879.625</v>
      </c>
      <c r="BA349" s="9">
        <f t="shared" si="415"/>
        <v>39398.125</v>
      </c>
      <c r="BC349" s="5">
        <f t="shared" si="396"/>
        <v>7879.625</v>
      </c>
      <c r="BD349" s="9">
        <f t="shared" si="397"/>
        <v>47277.75</v>
      </c>
      <c r="BE349" s="9"/>
      <c r="BF349" s="123">
        <v>15</v>
      </c>
      <c r="BG349" s="124">
        <f>D349/BF349</f>
        <v>21012.333333333332</v>
      </c>
      <c r="BH349" s="107" t="s">
        <v>300</v>
      </c>
    </row>
    <row r="350" spans="1:60" s="108" customFormat="1" x14ac:dyDescent="0.2">
      <c r="A350" s="55">
        <v>40459</v>
      </c>
      <c r="B350" s="108" t="s">
        <v>232</v>
      </c>
      <c r="C350" s="12">
        <v>10</v>
      </c>
      <c r="D350" s="12">
        <v>3598</v>
      </c>
      <c r="E350" s="31"/>
      <c r="F350" s="31"/>
      <c r="G350" s="12"/>
      <c r="H350" s="31"/>
      <c r="I350" s="12"/>
      <c r="J350" s="31"/>
      <c r="K350" s="31"/>
      <c r="L350" s="31"/>
      <c r="M350" s="31"/>
      <c r="N350" s="31"/>
      <c r="O350" s="31"/>
      <c r="P350" s="22"/>
      <c r="Q350" s="22"/>
      <c r="R350" s="22"/>
      <c r="S350" s="22"/>
      <c r="T350" s="64"/>
      <c r="U350" s="64"/>
      <c r="V350" s="64"/>
      <c r="W350" s="12"/>
      <c r="X350" s="12"/>
      <c r="Y350" s="12"/>
      <c r="Z350" s="31"/>
      <c r="AA350" s="31"/>
      <c r="AC350" s="12"/>
      <c r="AD350" s="46"/>
      <c r="AF350" s="12"/>
      <c r="AG350" s="46"/>
      <c r="AH350" s="46"/>
      <c r="AJ350" s="12"/>
      <c r="AK350" s="46"/>
      <c r="AN350" s="12">
        <f>IF(AK350+($D350/$C350)&gt;$D350,($D350-AK350),$D350/$C350)</f>
        <v>359.8</v>
      </c>
      <c r="AO350" s="46">
        <f t="shared" si="408"/>
        <v>359.8</v>
      </c>
      <c r="AQ350" s="12">
        <f t="shared" si="417"/>
        <v>359.8</v>
      </c>
      <c r="AR350" s="46">
        <f t="shared" si="416"/>
        <v>719.6</v>
      </c>
      <c r="AT350" s="12">
        <f t="shared" si="418"/>
        <v>359.8</v>
      </c>
      <c r="AU350" s="46">
        <f t="shared" si="400"/>
        <v>1079.4000000000001</v>
      </c>
      <c r="AW350" s="12">
        <f t="shared" si="419"/>
        <v>359.8</v>
      </c>
      <c r="AX350" s="46">
        <f t="shared" si="401"/>
        <v>1439.2</v>
      </c>
      <c r="AZ350" s="12">
        <f t="shared" si="420"/>
        <v>359.8</v>
      </c>
      <c r="BA350" s="46">
        <f t="shared" si="415"/>
        <v>1799</v>
      </c>
      <c r="BC350" s="31">
        <f t="shared" si="396"/>
        <v>359.8</v>
      </c>
      <c r="BD350" s="46">
        <f t="shared" si="397"/>
        <v>2158.8000000000002</v>
      </c>
      <c r="BE350" s="46"/>
      <c r="BF350" s="128">
        <v>10</v>
      </c>
      <c r="BG350" s="126">
        <f>D350/BF350</f>
        <v>359.8</v>
      </c>
      <c r="BH350" s="108" t="s">
        <v>300</v>
      </c>
    </row>
    <row r="351" spans="1:60" x14ac:dyDescent="0.2">
      <c r="A351" s="55">
        <v>40480</v>
      </c>
      <c r="B351" s="108" t="s">
        <v>233</v>
      </c>
      <c r="C351" s="12">
        <v>20</v>
      </c>
      <c r="D351" s="12">
        <v>10555</v>
      </c>
      <c r="E351" s="5"/>
      <c r="F351" s="5"/>
      <c r="G351" s="4"/>
      <c r="H351" s="5"/>
      <c r="I351" s="4"/>
      <c r="J351" s="5"/>
      <c r="K351" s="5"/>
      <c r="L351" s="5"/>
      <c r="M351" s="5"/>
      <c r="N351" s="5"/>
      <c r="O351" s="5"/>
      <c r="P351" s="3"/>
      <c r="Q351" s="3"/>
      <c r="R351" s="3"/>
      <c r="S351" s="3"/>
      <c r="T351" s="16"/>
      <c r="U351" s="16"/>
      <c r="V351" s="16"/>
      <c r="W351" s="12"/>
      <c r="X351" s="12"/>
      <c r="Y351" s="27"/>
      <c r="AC351" s="4"/>
      <c r="AD351" s="9"/>
      <c r="AF351" s="4"/>
      <c r="AG351" s="9"/>
      <c r="AH351" s="9"/>
      <c r="AJ351" s="4"/>
      <c r="AK351" s="9"/>
      <c r="AN351" s="4">
        <f>IF(AK351+($D351/$C351)&gt;$D351,($D351-AK351),$D351/$C351)</f>
        <v>527.75</v>
      </c>
      <c r="AO351" s="9">
        <f t="shared" si="408"/>
        <v>527.75</v>
      </c>
      <c r="AQ351" s="4">
        <f t="shared" si="417"/>
        <v>527.75</v>
      </c>
      <c r="AR351" s="9">
        <f t="shared" si="416"/>
        <v>1055.5</v>
      </c>
      <c r="AT351" s="4">
        <f t="shared" si="418"/>
        <v>527.75</v>
      </c>
      <c r="AU351" s="9">
        <f t="shared" si="400"/>
        <v>1583.25</v>
      </c>
      <c r="AW351" s="4">
        <f t="shared" si="419"/>
        <v>527.75</v>
      </c>
      <c r="AX351" s="9">
        <f t="shared" si="401"/>
        <v>2111</v>
      </c>
      <c r="AZ351" s="4">
        <f t="shared" si="420"/>
        <v>527.75</v>
      </c>
      <c r="BA351" s="9">
        <f t="shared" si="415"/>
        <v>2638.75</v>
      </c>
      <c r="BC351" s="5">
        <f t="shared" si="396"/>
        <v>527.75</v>
      </c>
      <c r="BD351" s="9">
        <f t="shared" si="397"/>
        <v>3166.5</v>
      </c>
      <c r="BE351" s="9"/>
      <c r="BF351" s="123">
        <v>20</v>
      </c>
      <c r="BG351" s="124">
        <f>D351/BF351</f>
        <v>527.75</v>
      </c>
      <c r="BH351" s="107" t="s">
        <v>300</v>
      </c>
    </row>
    <row r="352" spans="1:60" x14ac:dyDescent="0.2">
      <c r="A352" s="55">
        <v>40529</v>
      </c>
      <c r="B352" s="11" t="s">
        <v>234</v>
      </c>
      <c r="C352" s="12">
        <v>5</v>
      </c>
      <c r="D352" s="12">
        <f>5000+18685</f>
        <v>23685</v>
      </c>
      <c r="E352" s="5"/>
      <c r="F352" s="5"/>
      <c r="G352" s="4"/>
      <c r="H352" s="5"/>
      <c r="I352" s="4"/>
      <c r="J352" s="5"/>
      <c r="K352" s="5"/>
      <c r="L352" s="5"/>
      <c r="M352" s="5"/>
      <c r="N352" s="5"/>
      <c r="O352" s="5"/>
      <c r="P352" s="3"/>
      <c r="Q352" s="3"/>
      <c r="R352" s="3"/>
      <c r="S352" s="3"/>
      <c r="T352" s="16"/>
      <c r="U352" s="16"/>
      <c r="V352" s="16"/>
      <c r="W352" s="12"/>
      <c r="X352" s="12"/>
      <c r="Y352" s="27"/>
      <c r="AC352" s="4"/>
      <c r="AD352" s="9"/>
      <c r="AF352" s="4"/>
      <c r="AG352" s="9"/>
      <c r="AH352" s="9"/>
      <c r="AJ352" s="4"/>
      <c r="AK352" s="9"/>
      <c r="AN352" s="4">
        <f>IF(AK352+($D352/$C352)&gt;$D352,($D352-AK352),$D352/$C352)/2</f>
        <v>2368.5</v>
      </c>
      <c r="AO352" s="9">
        <f t="shared" si="408"/>
        <v>2368.5</v>
      </c>
      <c r="AQ352" s="4">
        <f t="shared" si="417"/>
        <v>4737</v>
      </c>
      <c r="AR352" s="9">
        <f t="shared" si="416"/>
        <v>7105.5</v>
      </c>
      <c r="AT352" s="4">
        <f t="shared" si="418"/>
        <v>4737</v>
      </c>
      <c r="AU352" s="9">
        <f t="shared" si="400"/>
        <v>11842.5</v>
      </c>
      <c r="AW352" s="4">
        <f t="shared" si="419"/>
        <v>4737</v>
      </c>
      <c r="AX352" s="9">
        <f t="shared" si="401"/>
        <v>16579.5</v>
      </c>
      <c r="AZ352" s="4">
        <f t="shared" si="420"/>
        <v>4737</v>
      </c>
      <c r="BA352" s="9">
        <f t="shared" si="415"/>
        <v>21316.5</v>
      </c>
      <c r="BC352" s="5">
        <v>2368.5</v>
      </c>
      <c r="BD352" s="9">
        <f t="shared" si="397"/>
        <v>23685</v>
      </c>
      <c r="BE352" s="9"/>
      <c r="BF352" s="123" t="s">
        <v>293</v>
      </c>
      <c r="BG352" s="124" t="s">
        <v>293</v>
      </c>
    </row>
    <row r="353" spans="1:60" x14ac:dyDescent="0.2">
      <c r="A353" s="55">
        <v>40683</v>
      </c>
      <c r="B353" s="11" t="s">
        <v>234</v>
      </c>
      <c r="C353" s="12">
        <v>5</v>
      </c>
      <c r="D353" s="12">
        <v>19999</v>
      </c>
      <c r="E353" s="5"/>
      <c r="F353" s="5"/>
      <c r="G353" s="4"/>
      <c r="H353" s="5"/>
      <c r="I353" s="4"/>
      <c r="J353" s="5"/>
      <c r="K353" s="5"/>
      <c r="L353" s="5"/>
      <c r="M353" s="5"/>
      <c r="N353" s="5"/>
      <c r="O353" s="5"/>
      <c r="P353" s="3"/>
      <c r="Q353" s="3"/>
      <c r="R353" s="3"/>
      <c r="S353" s="3"/>
      <c r="T353" s="16"/>
      <c r="U353" s="16"/>
      <c r="V353" s="16"/>
      <c r="W353" s="12"/>
      <c r="X353" s="12"/>
      <c r="Y353" s="27"/>
      <c r="AC353" s="4"/>
      <c r="AD353" s="9"/>
      <c r="AF353" s="4"/>
      <c r="AG353" s="9"/>
      <c r="AH353" s="9"/>
      <c r="AJ353" s="4"/>
      <c r="AK353" s="9"/>
      <c r="AN353" s="4">
        <f>IF(AK353+($D353/$C353)&gt;$D353,($D353-AK353),$D353/$C353)/12</f>
        <v>333.31666666666666</v>
      </c>
      <c r="AO353" s="9">
        <f t="shared" si="408"/>
        <v>333.31666666666666</v>
      </c>
      <c r="AQ353" s="4">
        <f t="shared" si="417"/>
        <v>3999.8</v>
      </c>
      <c r="AR353" s="9">
        <f t="shared" si="416"/>
        <v>4333.1166666666668</v>
      </c>
      <c r="AT353" s="4">
        <f t="shared" si="418"/>
        <v>3999.8</v>
      </c>
      <c r="AU353" s="9">
        <f t="shared" si="400"/>
        <v>8332.9166666666679</v>
      </c>
      <c r="AW353" s="4">
        <f t="shared" si="419"/>
        <v>3999.8</v>
      </c>
      <c r="AX353" s="9">
        <f t="shared" si="401"/>
        <v>12332.716666666667</v>
      </c>
      <c r="AZ353" s="4">
        <f t="shared" si="420"/>
        <v>3999.8</v>
      </c>
      <c r="BA353" s="9">
        <f t="shared" si="415"/>
        <v>16332.516666666666</v>
      </c>
      <c r="BC353" s="5">
        <v>3666.48</v>
      </c>
      <c r="BD353" s="9">
        <f t="shared" si="397"/>
        <v>19998.996666666666</v>
      </c>
      <c r="BE353" s="9"/>
      <c r="BF353" s="123" t="s">
        <v>293</v>
      </c>
      <c r="BG353" s="124" t="s">
        <v>293</v>
      </c>
    </row>
    <row r="354" spans="1:60" x14ac:dyDescent="0.2">
      <c r="A354" s="55">
        <v>40391</v>
      </c>
      <c r="B354" s="108" t="s">
        <v>235</v>
      </c>
      <c r="C354" s="12">
        <v>20</v>
      </c>
      <c r="D354" s="12">
        <v>54389</v>
      </c>
      <c r="E354" s="5"/>
      <c r="F354" s="5"/>
      <c r="G354" s="4"/>
      <c r="H354" s="5"/>
      <c r="I354" s="4"/>
      <c r="J354" s="5"/>
      <c r="K354" s="5"/>
      <c r="L354" s="5"/>
      <c r="M354" s="5"/>
      <c r="N354" s="5"/>
      <c r="O354" s="5"/>
      <c r="P354" s="3"/>
      <c r="Q354" s="3"/>
      <c r="R354" s="3"/>
      <c r="S354" s="3"/>
      <c r="T354" s="16"/>
      <c r="U354" s="16"/>
      <c r="V354" s="16"/>
      <c r="W354" s="12"/>
      <c r="X354" s="12"/>
      <c r="Y354" s="27"/>
      <c r="AC354" s="4"/>
      <c r="AD354" s="9"/>
      <c r="AF354" s="4"/>
      <c r="AG354" s="9"/>
      <c r="AH354" s="9"/>
      <c r="AJ354" s="4"/>
      <c r="AK354" s="9"/>
      <c r="AN354" s="4">
        <f>IF(AK354+($D354/$C354)&gt;$D354,($D354-AK354),$D354/$C354)/12*11</f>
        <v>2492.8291666666664</v>
      </c>
      <c r="AO354" s="9">
        <f t="shared" si="408"/>
        <v>2492.8291666666664</v>
      </c>
      <c r="AQ354" s="4">
        <f t="shared" si="417"/>
        <v>2719.45</v>
      </c>
      <c r="AR354" s="9">
        <f t="shared" si="416"/>
        <v>5212.2791666666662</v>
      </c>
      <c r="AT354" s="4">
        <f t="shared" si="418"/>
        <v>2719.45</v>
      </c>
      <c r="AU354" s="9">
        <f t="shared" si="400"/>
        <v>7931.7291666666661</v>
      </c>
      <c r="AW354" s="4">
        <f t="shared" si="419"/>
        <v>2719.45</v>
      </c>
      <c r="AX354" s="9">
        <f t="shared" si="401"/>
        <v>10651.179166666665</v>
      </c>
      <c r="AZ354" s="4">
        <f t="shared" si="420"/>
        <v>2719.45</v>
      </c>
      <c r="BA354" s="9">
        <f t="shared" si="415"/>
        <v>13370.629166666666</v>
      </c>
      <c r="BC354" s="5">
        <f t="shared" si="396"/>
        <v>2719.45</v>
      </c>
      <c r="BD354" s="9">
        <f t="shared" si="397"/>
        <v>16090.079166666666</v>
      </c>
      <c r="BE354" s="9"/>
      <c r="BF354" s="123">
        <v>10</v>
      </c>
      <c r="BG354" s="124">
        <f>D354/BF354</f>
        <v>5438.9</v>
      </c>
      <c r="BH354" s="1" t="s">
        <v>305</v>
      </c>
    </row>
    <row r="355" spans="1:60" x14ac:dyDescent="0.2">
      <c r="A355" s="32"/>
      <c r="B355" s="11"/>
      <c r="C355" s="12"/>
      <c r="D355" s="12"/>
      <c r="E355" s="5"/>
      <c r="F355" s="5"/>
      <c r="G355" s="4"/>
      <c r="H355" s="5"/>
      <c r="I355" s="4"/>
      <c r="J355" s="5"/>
      <c r="K355" s="5"/>
      <c r="L355" s="5"/>
      <c r="M355" s="5"/>
      <c r="N355" s="5"/>
      <c r="O355" s="5"/>
      <c r="P355" s="3"/>
      <c r="Q355" s="3"/>
      <c r="R355" s="3"/>
      <c r="S355" s="3"/>
      <c r="T355" s="16"/>
      <c r="U355" s="16"/>
      <c r="V355" s="16"/>
      <c r="W355" s="12"/>
      <c r="X355" s="12"/>
      <c r="Y355" s="27"/>
      <c r="AC355" s="4"/>
      <c r="AD355" s="9"/>
      <c r="AF355" s="4"/>
      <c r="AG355" s="9"/>
      <c r="AH355" s="9"/>
      <c r="AJ355" s="9"/>
      <c r="AR355" s="9"/>
      <c r="AU355" s="9"/>
      <c r="AX355" s="9"/>
      <c r="BA355" s="9">
        <f t="shared" si="415"/>
        <v>0</v>
      </c>
      <c r="BC355" s="5">
        <f t="shared" si="396"/>
        <v>0</v>
      </c>
      <c r="BD355" s="9">
        <f t="shared" si="397"/>
        <v>0</v>
      </c>
      <c r="BE355" s="9"/>
    </row>
    <row r="356" spans="1:60" x14ac:dyDescent="0.2">
      <c r="A356" s="55">
        <v>40736</v>
      </c>
      <c r="B356" s="11" t="s">
        <v>239</v>
      </c>
      <c r="C356" s="12">
        <v>20</v>
      </c>
      <c r="D356" s="12">
        <v>46280.75</v>
      </c>
      <c r="E356" s="5"/>
      <c r="F356" s="5"/>
      <c r="G356" s="4"/>
      <c r="H356" s="5"/>
      <c r="I356" s="4"/>
      <c r="J356" s="5"/>
      <c r="K356" s="5"/>
      <c r="L356" s="5"/>
      <c r="M356" s="5"/>
      <c r="N356" s="5"/>
      <c r="O356" s="5"/>
      <c r="P356" s="3"/>
      <c r="Q356" s="3"/>
      <c r="R356" s="3"/>
      <c r="S356" s="3"/>
      <c r="T356" s="16"/>
      <c r="U356" s="16"/>
      <c r="V356" s="16"/>
      <c r="W356" s="12"/>
      <c r="X356" s="12"/>
      <c r="Y356" s="27"/>
      <c r="AJ356" s="9"/>
      <c r="AQ356" s="9">
        <f>(+$D$356/$C$356)</f>
        <v>2314.0374999999999</v>
      </c>
      <c r="AR356" s="9">
        <f t="shared" si="416"/>
        <v>2314.0374999999999</v>
      </c>
      <c r="AT356" s="9">
        <f>(+$D$356/$C$356)</f>
        <v>2314.0374999999999</v>
      </c>
      <c r="AU356" s="9">
        <f t="shared" ref="AU356:AU361" si="421">+AR356+AT356</f>
        <v>4628.0749999999998</v>
      </c>
      <c r="AW356" s="9">
        <f>(+$D$356/$C$356)</f>
        <v>2314.0374999999999</v>
      </c>
      <c r="AX356" s="9">
        <f t="shared" ref="AX356:AX361" si="422">+AU356+AW356</f>
        <v>6942.1124999999993</v>
      </c>
      <c r="AZ356" s="9">
        <f>(+$D$356/$C$356)</f>
        <v>2314.0374999999999</v>
      </c>
      <c r="BA356" s="9">
        <f t="shared" si="415"/>
        <v>9256.15</v>
      </c>
      <c r="BC356" s="5">
        <f t="shared" si="396"/>
        <v>2314.0374999999999</v>
      </c>
      <c r="BD356" s="9">
        <f t="shared" si="397"/>
        <v>11570.1875</v>
      </c>
      <c r="BE356" s="9"/>
      <c r="BF356" s="123">
        <v>27.5</v>
      </c>
      <c r="BG356" s="124">
        <f>D356/BF356</f>
        <v>1682.9363636363637</v>
      </c>
    </row>
    <row r="357" spans="1:60" x14ac:dyDescent="0.2">
      <c r="A357" s="55">
        <v>40925</v>
      </c>
      <c r="B357" s="11" t="s">
        <v>240</v>
      </c>
      <c r="C357" s="12">
        <v>7</v>
      </c>
      <c r="D357" s="12">
        <v>5194.3999999999996</v>
      </c>
      <c r="E357" s="5"/>
      <c r="F357" s="5"/>
      <c r="G357" s="4"/>
      <c r="H357" s="5"/>
      <c r="I357" s="4"/>
      <c r="J357" s="5"/>
      <c r="K357" s="5"/>
      <c r="L357" s="5"/>
      <c r="M357" s="5"/>
      <c r="N357" s="5"/>
      <c r="O357" s="5"/>
      <c r="P357" s="3"/>
      <c r="Q357" s="3"/>
      <c r="R357" s="3"/>
      <c r="S357" s="3"/>
      <c r="T357" s="16"/>
      <c r="U357" s="16"/>
      <c r="V357" s="16"/>
      <c r="W357" s="12"/>
      <c r="X357" s="12"/>
      <c r="Y357" s="27"/>
      <c r="AJ357" s="9"/>
      <c r="AQ357" s="9">
        <f>(+D357/C357)*0.5</f>
        <v>371.02857142857141</v>
      </c>
      <c r="AR357" s="9">
        <f t="shared" si="416"/>
        <v>371.02857142857141</v>
      </c>
      <c r="AT357" s="9">
        <f t="shared" ref="AT357:AT364" si="423">(+$D357/$C357)</f>
        <v>742.05714285714282</v>
      </c>
      <c r="AU357" s="9">
        <f t="shared" si="421"/>
        <v>1113.0857142857142</v>
      </c>
      <c r="AW357" s="9">
        <f t="shared" ref="AW357:AW373" si="424">(+$D357/$C357)</f>
        <v>742.05714285714282</v>
      </c>
      <c r="AX357" s="9">
        <f t="shared" si="422"/>
        <v>1855.1428571428569</v>
      </c>
      <c r="AZ357" s="9">
        <f t="shared" ref="AZ357:AZ373" si="425">(+$D357/$C357)</f>
        <v>742.05714285714282</v>
      </c>
      <c r="BA357" s="9">
        <f t="shared" si="415"/>
        <v>2597.1999999999998</v>
      </c>
      <c r="BC357" s="5">
        <f t="shared" si="396"/>
        <v>742.05714285714282</v>
      </c>
      <c r="BD357" s="9">
        <f t="shared" si="397"/>
        <v>3339.2571428571428</v>
      </c>
      <c r="BE357" s="9"/>
      <c r="BF357" s="128">
        <v>10</v>
      </c>
      <c r="BG357" s="124">
        <f>D357/BF357</f>
        <v>519.43999999999994</v>
      </c>
      <c r="BH357" s="108" t="s">
        <v>305</v>
      </c>
    </row>
    <row r="358" spans="1:60" x14ac:dyDescent="0.2">
      <c r="A358" s="55">
        <v>41019</v>
      </c>
      <c r="B358" s="11" t="s">
        <v>241</v>
      </c>
      <c r="C358" s="12">
        <v>20</v>
      </c>
      <c r="D358" s="12">
        <v>13800</v>
      </c>
      <c r="E358" s="5"/>
      <c r="F358" s="5"/>
      <c r="G358" s="4"/>
      <c r="H358" s="5"/>
      <c r="I358" s="4"/>
      <c r="J358" s="5"/>
      <c r="K358" s="5"/>
      <c r="L358" s="5"/>
      <c r="M358" s="5"/>
      <c r="N358" s="5"/>
      <c r="O358" s="5"/>
      <c r="P358" s="3"/>
      <c r="Q358" s="3"/>
      <c r="R358" s="3"/>
      <c r="S358" s="3"/>
      <c r="T358" s="16"/>
      <c r="U358" s="16"/>
      <c r="V358" s="16"/>
      <c r="W358" s="12"/>
      <c r="X358" s="12"/>
      <c r="Y358" s="27"/>
      <c r="AJ358" s="9"/>
      <c r="AQ358" s="9">
        <f>(+D358/C358)*(2/12)</f>
        <v>115</v>
      </c>
      <c r="AR358" s="9">
        <f t="shared" si="416"/>
        <v>115</v>
      </c>
      <c r="AT358" s="9">
        <f t="shared" si="423"/>
        <v>690</v>
      </c>
      <c r="AU358" s="9">
        <f t="shared" si="421"/>
        <v>805</v>
      </c>
      <c r="AW358" s="9">
        <f t="shared" si="424"/>
        <v>690</v>
      </c>
      <c r="AX358" s="9">
        <f t="shared" si="422"/>
        <v>1495</v>
      </c>
      <c r="AZ358" s="9">
        <f t="shared" si="425"/>
        <v>690</v>
      </c>
      <c r="BA358" s="9">
        <f t="shared" si="415"/>
        <v>2185</v>
      </c>
      <c r="BC358" s="5">
        <f t="shared" si="396"/>
        <v>690</v>
      </c>
      <c r="BD358" s="9">
        <f t="shared" si="397"/>
        <v>2875</v>
      </c>
      <c r="BE358" s="9"/>
      <c r="BF358" s="123">
        <v>37.5</v>
      </c>
      <c r="BG358" s="124">
        <f>D358/BF358</f>
        <v>368</v>
      </c>
    </row>
    <row r="359" spans="1:60" x14ac:dyDescent="0.2">
      <c r="A359" s="55">
        <v>40862</v>
      </c>
      <c r="B359" s="11" t="s">
        <v>243</v>
      </c>
      <c r="C359" s="12">
        <v>5</v>
      </c>
      <c r="D359" s="12">
        <f>6890+2385</f>
        <v>9275</v>
      </c>
      <c r="E359" s="5"/>
      <c r="F359" s="5"/>
      <c r="G359" s="4"/>
      <c r="H359" s="5"/>
      <c r="I359" s="4"/>
      <c r="J359" s="5"/>
      <c r="K359" s="5"/>
      <c r="L359" s="5"/>
      <c r="M359" s="5"/>
      <c r="N359" s="5"/>
      <c r="O359" s="5"/>
      <c r="P359" s="3"/>
      <c r="Q359" s="3"/>
      <c r="R359" s="3"/>
      <c r="S359" s="3"/>
      <c r="T359" s="16"/>
      <c r="U359" s="16"/>
      <c r="V359" s="16"/>
      <c r="W359" s="12"/>
      <c r="X359" s="12"/>
      <c r="Y359" s="27"/>
      <c r="AJ359" s="9"/>
      <c r="AQ359" s="9">
        <f>(+D359/C359)*(7.5/12)</f>
        <v>1159.375</v>
      </c>
      <c r="AR359" s="9">
        <f t="shared" si="416"/>
        <v>1159.375</v>
      </c>
      <c r="AT359" s="9">
        <f t="shared" si="423"/>
        <v>1855</v>
      </c>
      <c r="AU359" s="9">
        <f t="shared" si="421"/>
        <v>3014.375</v>
      </c>
      <c r="AW359" s="9">
        <f t="shared" si="424"/>
        <v>1855</v>
      </c>
      <c r="AX359" s="9">
        <f t="shared" si="422"/>
        <v>4869.375</v>
      </c>
      <c r="AZ359" s="9">
        <f t="shared" si="425"/>
        <v>1855</v>
      </c>
      <c r="BA359" s="9">
        <f t="shared" si="415"/>
        <v>6724.375</v>
      </c>
      <c r="BC359" s="5">
        <f t="shared" si="396"/>
        <v>1855</v>
      </c>
      <c r="BD359" s="9">
        <f t="shared" si="397"/>
        <v>8579.375</v>
      </c>
      <c r="BE359" s="9"/>
      <c r="BF359" s="123" t="s">
        <v>293</v>
      </c>
      <c r="BG359" s="124" t="s">
        <v>293</v>
      </c>
      <c r="BH359" s="1" t="s">
        <v>305</v>
      </c>
    </row>
    <row r="360" spans="1:60" x14ac:dyDescent="0.2">
      <c r="A360" s="55">
        <v>40907</v>
      </c>
      <c r="B360" s="11" t="s">
        <v>225</v>
      </c>
      <c r="C360" s="12">
        <v>15</v>
      </c>
      <c r="D360" s="12">
        <v>2373.3000000000002</v>
      </c>
      <c r="E360" s="5"/>
      <c r="F360" s="5"/>
      <c r="G360" s="4"/>
      <c r="H360" s="5"/>
      <c r="I360" s="4"/>
      <c r="J360" s="5"/>
      <c r="K360" s="5"/>
      <c r="L360" s="5"/>
      <c r="M360" s="5"/>
      <c r="N360" s="5"/>
      <c r="O360" s="5"/>
      <c r="P360" s="3"/>
      <c r="Q360" s="3"/>
      <c r="R360" s="3"/>
      <c r="S360" s="3"/>
      <c r="T360" s="16"/>
      <c r="U360" s="16"/>
      <c r="V360" s="16"/>
      <c r="W360" s="12"/>
      <c r="X360" s="12"/>
      <c r="Y360" s="27"/>
      <c r="AJ360" s="9"/>
      <c r="AQ360" s="9">
        <f>(+D360/C360)*0.5</f>
        <v>79.11</v>
      </c>
      <c r="AR360" s="9">
        <f t="shared" si="416"/>
        <v>79.11</v>
      </c>
      <c r="AT360" s="9">
        <f t="shared" si="423"/>
        <v>158.22</v>
      </c>
      <c r="AU360" s="9">
        <f t="shared" si="421"/>
        <v>237.32999999999998</v>
      </c>
      <c r="AW360" s="9">
        <f t="shared" si="424"/>
        <v>158.22</v>
      </c>
      <c r="AX360" s="9">
        <f t="shared" si="422"/>
        <v>395.54999999999995</v>
      </c>
      <c r="AZ360" s="9">
        <f t="shared" si="425"/>
        <v>158.22</v>
      </c>
      <c r="BA360" s="9">
        <f t="shared" si="415"/>
        <v>553.77</v>
      </c>
      <c r="BC360" s="5">
        <f t="shared" si="396"/>
        <v>158.22</v>
      </c>
      <c r="BD360" s="9">
        <f t="shared" si="397"/>
        <v>711.99</v>
      </c>
      <c r="BE360" s="9"/>
      <c r="BF360" s="123">
        <v>20</v>
      </c>
      <c r="BG360" s="124">
        <f t="shared" ref="BG360:BG373" si="426">D360/BF360</f>
        <v>118.66500000000001</v>
      </c>
    </row>
    <row r="361" spans="1:60" x14ac:dyDescent="0.2">
      <c r="A361" s="55">
        <v>40907</v>
      </c>
      <c r="B361" s="11" t="s">
        <v>215</v>
      </c>
      <c r="C361" s="12">
        <v>40</v>
      </c>
      <c r="D361" s="12">
        <v>11308.38</v>
      </c>
      <c r="E361" s="5"/>
      <c r="F361" s="5"/>
      <c r="G361" s="4"/>
      <c r="H361" s="5"/>
      <c r="I361" s="4"/>
      <c r="J361" s="5"/>
      <c r="K361" s="5"/>
      <c r="L361" s="5"/>
      <c r="M361" s="5"/>
      <c r="N361" s="5"/>
      <c r="O361" s="5"/>
      <c r="P361" s="3"/>
      <c r="Q361" s="3"/>
      <c r="R361" s="3"/>
      <c r="S361" s="3"/>
      <c r="T361" s="16"/>
      <c r="U361" s="16"/>
      <c r="V361" s="16"/>
      <c r="W361" s="12"/>
      <c r="X361" s="12"/>
      <c r="Y361" s="27"/>
      <c r="AJ361" s="9"/>
      <c r="AQ361" s="9">
        <f>(+D361/C361)*0.5</f>
        <v>141.35475</v>
      </c>
      <c r="AR361" s="9">
        <f t="shared" si="416"/>
        <v>141.35475</v>
      </c>
      <c r="AT361" s="9">
        <f t="shared" si="423"/>
        <v>282.70949999999999</v>
      </c>
      <c r="AU361" s="9">
        <f t="shared" si="421"/>
        <v>424.06425000000002</v>
      </c>
      <c r="AW361" s="9">
        <f t="shared" si="424"/>
        <v>282.70949999999999</v>
      </c>
      <c r="AX361" s="9">
        <f t="shared" si="422"/>
        <v>706.77375000000006</v>
      </c>
      <c r="AZ361" s="9">
        <f t="shared" si="425"/>
        <v>282.70949999999999</v>
      </c>
      <c r="BA361" s="9">
        <f t="shared" si="415"/>
        <v>989.48325</v>
      </c>
      <c r="BC361" s="5">
        <f t="shared" si="396"/>
        <v>282.70949999999999</v>
      </c>
      <c r="BD361" s="9">
        <f t="shared" si="397"/>
        <v>1272.1927499999999</v>
      </c>
      <c r="BE361" s="9"/>
      <c r="BF361" s="123">
        <v>62.5</v>
      </c>
      <c r="BG361" s="124">
        <f t="shared" si="426"/>
        <v>180.93407999999999</v>
      </c>
    </row>
    <row r="362" spans="1:60" ht="25.5" x14ac:dyDescent="0.2">
      <c r="A362" s="55">
        <v>40907</v>
      </c>
      <c r="B362" s="70" t="s">
        <v>247</v>
      </c>
      <c r="C362" s="12">
        <v>40</v>
      </c>
      <c r="D362" s="12">
        <v>592213</v>
      </c>
      <c r="E362" s="5"/>
      <c r="F362" s="5"/>
      <c r="G362" s="4"/>
      <c r="H362" s="5"/>
      <c r="I362" s="4"/>
      <c r="J362" s="5"/>
      <c r="K362" s="5"/>
      <c r="L362" s="5"/>
      <c r="M362" s="5"/>
      <c r="N362" s="5"/>
      <c r="O362" s="5"/>
      <c r="P362" s="3"/>
      <c r="Q362" s="3"/>
      <c r="R362" s="3"/>
      <c r="S362" s="3"/>
      <c r="T362" s="16"/>
      <c r="U362" s="16"/>
      <c r="V362" s="16"/>
      <c r="W362" s="12"/>
      <c r="X362" s="12"/>
      <c r="Y362" s="27"/>
      <c r="AJ362" s="9"/>
      <c r="AQ362" s="9">
        <f>(+D362/C362)*0.5</f>
        <v>7402.6625000000004</v>
      </c>
      <c r="AR362" s="9">
        <f>+AO362+AQ362</f>
        <v>7402.6625000000004</v>
      </c>
      <c r="AT362" s="9">
        <f t="shared" si="423"/>
        <v>14805.325000000001</v>
      </c>
      <c r="AU362" s="9">
        <f>+AR362+AT362</f>
        <v>22207.987500000003</v>
      </c>
      <c r="AW362" s="9">
        <f t="shared" si="424"/>
        <v>14805.325000000001</v>
      </c>
      <c r="AX362" s="9">
        <f>+AU362+AW362</f>
        <v>37013.3125</v>
      </c>
      <c r="AZ362" s="9">
        <f t="shared" si="425"/>
        <v>14805.325000000001</v>
      </c>
      <c r="BA362" s="9">
        <f t="shared" si="415"/>
        <v>51818.637499999997</v>
      </c>
      <c r="BC362" s="5">
        <f t="shared" si="396"/>
        <v>14805.325000000001</v>
      </c>
      <c r="BD362" s="9">
        <f t="shared" si="397"/>
        <v>66623.962499999994</v>
      </c>
      <c r="BE362" s="9"/>
      <c r="BF362" s="123">
        <v>62.5</v>
      </c>
      <c r="BG362" s="124">
        <f t="shared" si="426"/>
        <v>9475.4079999999994</v>
      </c>
    </row>
    <row r="363" spans="1:60" ht="25.5" x14ac:dyDescent="0.2">
      <c r="A363" s="55">
        <v>40877</v>
      </c>
      <c r="B363" s="70" t="s">
        <v>249</v>
      </c>
      <c r="C363" s="12">
        <v>40</v>
      </c>
      <c r="D363" s="12">
        <v>59412</v>
      </c>
      <c r="E363" s="5"/>
      <c r="F363" s="5"/>
      <c r="G363" s="4"/>
      <c r="H363" s="5"/>
      <c r="I363" s="4"/>
      <c r="J363" s="5"/>
      <c r="K363" s="5"/>
      <c r="L363" s="5"/>
      <c r="M363" s="5"/>
      <c r="N363" s="5"/>
      <c r="O363" s="5"/>
      <c r="P363" s="3"/>
      <c r="Q363" s="3"/>
      <c r="R363" s="3"/>
      <c r="S363" s="3"/>
      <c r="T363" s="16"/>
      <c r="U363" s="16"/>
      <c r="V363" s="16"/>
      <c r="W363" s="12"/>
      <c r="X363" s="12"/>
      <c r="Y363" s="27"/>
      <c r="AJ363" s="9"/>
      <c r="AQ363" s="9">
        <f>(+D363/C363)*(7/12)</f>
        <v>866.42500000000007</v>
      </c>
      <c r="AR363" s="9">
        <f>+AO363+AQ363</f>
        <v>866.42500000000007</v>
      </c>
      <c r="AT363" s="9">
        <f t="shared" si="423"/>
        <v>1485.3</v>
      </c>
      <c r="AU363" s="9">
        <f>+AR363+AT363</f>
        <v>2351.7249999999999</v>
      </c>
      <c r="AW363" s="9">
        <f t="shared" si="424"/>
        <v>1485.3</v>
      </c>
      <c r="AX363" s="9">
        <f>+AU363+AW363</f>
        <v>3837.0249999999996</v>
      </c>
      <c r="AZ363" s="9">
        <f t="shared" si="425"/>
        <v>1485.3</v>
      </c>
      <c r="BA363" s="9">
        <f t="shared" si="415"/>
        <v>5322.3249999999998</v>
      </c>
      <c r="BC363" s="5">
        <f t="shared" si="396"/>
        <v>1485.3</v>
      </c>
      <c r="BD363" s="9">
        <f t="shared" si="397"/>
        <v>6807.625</v>
      </c>
      <c r="BE363" s="9"/>
      <c r="BF363" s="123">
        <v>62.5</v>
      </c>
      <c r="BG363" s="124">
        <f t="shared" si="426"/>
        <v>950.59199999999998</v>
      </c>
    </row>
    <row r="364" spans="1:60" x14ac:dyDescent="0.2">
      <c r="A364" s="55">
        <v>40907</v>
      </c>
      <c r="B364" s="11" t="s">
        <v>153</v>
      </c>
      <c r="C364" s="12">
        <v>30</v>
      </c>
      <c r="D364" s="12">
        <f>9858.63+9293.95</f>
        <v>19152.580000000002</v>
      </c>
      <c r="E364" s="5"/>
      <c r="F364" s="5"/>
      <c r="G364" s="4"/>
      <c r="H364" s="5"/>
      <c r="I364" s="4"/>
      <c r="J364" s="5"/>
      <c r="K364" s="5"/>
      <c r="L364" s="5"/>
      <c r="M364" s="5"/>
      <c r="N364" s="5"/>
      <c r="O364" s="5"/>
      <c r="P364" s="3"/>
      <c r="Q364" s="3"/>
      <c r="R364" s="3"/>
      <c r="S364" s="3"/>
      <c r="T364" s="16"/>
      <c r="U364" s="16"/>
      <c r="V364" s="16"/>
      <c r="W364" s="12"/>
      <c r="X364" s="12"/>
      <c r="Y364" s="27"/>
      <c r="AJ364" s="9"/>
      <c r="AQ364" s="9">
        <f>(+D364/C364)*0.5</f>
        <v>319.20966666666669</v>
      </c>
      <c r="AR364" s="9">
        <f>+AO364+AQ364</f>
        <v>319.20966666666669</v>
      </c>
      <c r="AT364" s="9">
        <f t="shared" si="423"/>
        <v>638.41933333333338</v>
      </c>
      <c r="AU364" s="9">
        <f>+AR364+AT364</f>
        <v>957.62900000000013</v>
      </c>
      <c r="AW364" s="9">
        <f t="shared" si="424"/>
        <v>638.41933333333338</v>
      </c>
      <c r="AX364" s="9">
        <f>+AU364+AW364</f>
        <v>1596.0483333333336</v>
      </c>
      <c r="AZ364" s="9">
        <f t="shared" si="425"/>
        <v>638.41933333333338</v>
      </c>
      <c r="BA364" s="9">
        <f t="shared" si="415"/>
        <v>2234.4676666666669</v>
      </c>
      <c r="BC364" s="5">
        <f t="shared" si="396"/>
        <v>638.41933333333338</v>
      </c>
      <c r="BD364" s="9">
        <f t="shared" si="397"/>
        <v>2872.8870000000002</v>
      </c>
      <c r="BE364" s="9"/>
      <c r="BF364" s="123">
        <v>50</v>
      </c>
      <c r="BG364" s="124">
        <f t="shared" si="426"/>
        <v>383.05160000000001</v>
      </c>
    </row>
    <row r="365" spans="1:60" x14ac:dyDescent="0.2">
      <c r="A365" s="55">
        <v>41135</v>
      </c>
      <c r="B365" s="11" t="s">
        <v>225</v>
      </c>
      <c r="C365" s="12">
        <v>15</v>
      </c>
      <c r="D365" s="12">
        <v>3936.65</v>
      </c>
      <c r="E365" s="5"/>
      <c r="F365" s="5"/>
      <c r="G365" s="4"/>
      <c r="H365" s="5"/>
      <c r="I365" s="4"/>
      <c r="J365" s="5"/>
      <c r="K365" s="5"/>
      <c r="L365" s="5"/>
      <c r="M365" s="5"/>
      <c r="N365" s="5"/>
      <c r="O365" s="5"/>
      <c r="P365" s="3"/>
      <c r="Q365" s="3"/>
      <c r="R365" s="3"/>
      <c r="S365" s="3"/>
      <c r="T365" s="16"/>
      <c r="U365" s="16"/>
      <c r="V365" s="16"/>
      <c r="W365" s="12"/>
      <c r="X365" s="12"/>
      <c r="Y365" s="27"/>
      <c r="AJ365" s="9"/>
      <c r="AQ365" s="9"/>
      <c r="AR365" s="9"/>
      <c r="AT365" s="9">
        <f>(+$D365/$C365)*0.75</f>
        <v>196.83249999999998</v>
      </c>
      <c r="AU365" s="9">
        <f t="shared" ref="AU365:AU369" si="427">+AR365+AT365</f>
        <v>196.83249999999998</v>
      </c>
      <c r="AW365" s="9">
        <f t="shared" si="424"/>
        <v>262.44333333333333</v>
      </c>
      <c r="AX365" s="9">
        <f t="shared" ref="AX365:AX386" si="428">+AU365+AW365</f>
        <v>459.27583333333331</v>
      </c>
      <c r="AZ365" s="9">
        <f t="shared" si="425"/>
        <v>262.44333333333333</v>
      </c>
      <c r="BA365" s="9">
        <f t="shared" si="415"/>
        <v>721.71916666666664</v>
      </c>
      <c r="BC365" s="5">
        <f t="shared" si="396"/>
        <v>262.44333333333333</v>
      </c>
      <c r="BD365" s="9">
        <f t="shared" si="397"/>
        <v>984.16249999999991</v>
      </c>
      <c r="BE365" s="9"/>
      <c r="BF365" s="123">
        <v>20</v>
      </c>
      <c r="BG365" s="124">
        <f t="shared" si="426"/>
        <v>196.83250000000001</v>
      </c>
    </row>
    <row r="366" spans="1:60" x14ac:dyDescent="0.2">
      <c r="A366" s="55">
        <v>41228</v>
      </c>
      <c r="B366" s="11" t="s">
        <v>251</v>
      </c>
      <c r="C366" s="12">
        <v>15</v>
      </c>
      <c r="D366" s="12">
        <v>10550</v>
      </c>
      <c r="E366" s="5"/>
      <c r="F366" s="5"/>
      <c r="G366" s="4"/>
      <c r="H366" s="5"/>
      <c r="I366" s="4"/>
      <c r="J366" s="5"/>
      <c r="K366" s="5"/>
      <c r="L366" s="5"/>
      <c r="M366" s="5"/>
      <c r="N366" s="5"/>
      <c r="O366" s="5"/>
      <c r="P366" s="3"/>
      <c r="Q366" s="3"/>
      <c r="R366" s="3"/>
      <c r="S366" s="3"/>
      <c r="T366" s="16"/>
      <c r="U366" s="16"/>
      <c r="V366" s="16"/>
      <c r="W366" s="12"/>
      <c r="X366" s="12"/>
      <c r="Y366" s="27"/>
      <c r="AJ366" s="9"/>
      <c r="AQ366" s="9"/>
      <c r="AR366" s="9"/>
      <c r="AT366" s="9">
        <f>(+$D366/$C366)*0.5</f>
        <v>351.66666666666669</v>
      </c>
      <c r="AU366" s="9">
        <f t="shared" si="427"/>
        <v>351.66666666666669</v>
      </c>
      <c r="AW366" s="9">
        <f t="shared" si="424"/>
        <v>703.33333333333337</v>
      </c>
      <c r="AX366" s="9">
        <f t="shared" si="428"/>
        <v>1055</v>
      </c>
      <c r="AZ366" s="9">
        <f t="shared" si="425"/>
        <v>703.33333333333337</v>
      </c>
      <c r="BA366" s="9">
        <f t="shared" si="415"/>
        <v>1758.3333333333335</v>
      </c>
      <c r="BC366" s="5">
        <f t="shared" si="396"/>
        <v>703.33333333333337</v>
      </c>
      <c r="BD366" s="9">
        <f t="shared" si="397"/>
        <v>2461.666666666667</v>
      </c>
      <c r="BE366" s="9"/>
      <c r="BF366" s="123">
        <v>20</v>
      </c>
      <c r="BG366" s="124">
        <f t="shared" si="426"/>
        <v>527.5</v>
      </c>
    </row>
    <row r="367" spans="1:60" x14ac:dyDescent="0.2">
      <c r="A367" s="55">
        <v>41261</v>
      </c>
      <c r="B367" s="11" t="s">
        <v>225</v>
      </c>
      <c r="C367" s="12">
        <v>15</v>
      </c>
      <c r="D367" s="12">
        <v>2232.52</v>
      </c>
      <c r="E367" s="5"/>
      <c r="F367" s="5"/>
      <c r="G367" s="4"/>
      <c r="H367" s="5"/>
      <c r="I367" s="4"/>
      <c r="J367" s="5"/>
      <c r="K367" s="5"/>
      <c r="L367" s="5"/>
      <c r="M367" s="5"/>
      <c r="N367" s="5"/>
      <c r="O367" s="5"/>
      <c r="P367" s="3"/>
      <c r="Q367" s="3"/>
      <c r="R367" s="3"/>
      <c r="S367" s="3"/>
      <c r="T367" s="16"/>
      <c r="U367" s="16"/>
      <c r="V367" s="16"/>
      <c r="W367" s="12"/>
      <c r="X367" s="12"/>
      <c r="Y367" s="27"/>
      <c r="AJ367" s="9"/>
      <c r="AQ367" s="9"/>
      <c r="AR367" s="9"/>
      <c r="AT367" s="9">
        <f>(+$D367/$C367)*0.5</f>
        <v>74.417333333333332</v>
      </c>
      <c r="AU367" s="9">
        <f t="shared" si="427"/>
        <v>74.417333333333332</v>
      </c>
      <c r="AW367" s="9">
        <f t="shared" si="424"/>
        <v>148.83466666666666</v>
      </c>
      <c r="AX367" s="9">
        <f t="shared" si="428"/>
        <v>223.25200000000001</v>
      </c>
      <c r="AZ367" s="9">
        <f t="shared" si="425"/>
        <v>148.83466666666666</v>
      </c>
      <c r="BA367" s="9">
        <f t="shared" si="415"/>
        <v>372.0866666666667</v>
      </c>
      <c r="BC367" s="5">
        <f t="shared" si="396"/>
        <v>148.83466666666666</v>
      </c>
      <c r="BD367" s="9">
        <f t="shared" si="397"/>
        <v>520.92133333333334</v>
      </c>
      <c r="BE367" s="9"/>
      <c r="BF367" s="123">
        <v>20</v>
      </c>
      <c r="BG367" s="124">
        <f t="shared" si="426"/>
        <v>111.626</v>
      </c>
    </row>
    <row r="368" spans="1:60" x14ac:dyDescent="0.2">
      <c r="A368" s="55">
        <v>41345</v>
      </c>
      <c r="B368" s="108" t="s">
        <v>252</v>
      </c>
      <c r="C368" s="12">
        <v>7</v>
      </c>
      <c r="D368" s="12">
        <v>13039.5</v>
      </c>
      <c r="E368" s="5"/>
      <c r="F368" s="5"/>
      <c r="G368" s="4"/>
      <c r="H368" s="5"/>
      <c r="I368" s="4"/>
      <c r="J368" s="5"/>
      <c r="K368" s="5"/>
      <c r="L368" s="5"/>
      <c r="M368" s="5"/>
      <c r="N368" s="5"/>
      <c r="O368" s="5"/>
      <c r="P368" s="3"/>
      <c r="Q368" s="3"/>
      <c r="R368" s="3"/>
      <c r="S368" s="3"/>
      <c r="T368" s="16"/>
      <c r="U368" s="16"/>
      <c r="V368" s="16"/>
      <c r="W368" s="12"/>
      <c r="X368" s="12"/>
      <c r="Y368" s="27"/>
      <c r="AJ368" s="9"/>
      <c r="AQ368" s="9"/>
      <c r="AR368" s="9"/>
      <c r="AT368" s="9">
        <f>(+$D368/$C368)*0.3</f>
        <v>558.83571428571429</v>
      </c>
      <c r="AU368" s="9">
        <f t="shared" si="427"/>
        <v>558.83571428571429</v>
      </c>
      <c r="AW368" s="9">
        <f t="shared" si="424"/>
        <v>1862.7857142857142</v>
      </c>
      <c r="AX368" s="9">
        <f t="shared" si="428"/>
        <v>2421.6214285714286</v>
      </c>
      <c r="AZ368" s="9">
        <f t="shared" si="425"/>
        <v>1862.7857142857142</v>
      </c>
      <c r="BA368" s="9">
        <f t="shared" si="415"/>
        <v>4284.4071428571424</v>
      </c>
      <c r="BC368" s="5">
        <f t="shared" si="396"/>
        <v>1862.7857142857142</v>
      </c>
      <c r="BD368" s="9">
        <f t="shared" si="397"/>
        <v>6147.1928571428562</v>
      </c>
      <c r="BE368" s="9"/>
      <c r="BF368" s="123">
        <v>5</v>
      </c>
      <c r="BG368" s="124">
        <f t="shared" si="426"/>
        <v>2607.9</v>
      </c>
      <c r="BH368" s="107" t="s">
        <v>300</v>
      </c>
    </row>
    <row r="369" spans="1:60" x14ac:dyDescent="0.2">
      <c r="A369" s="55">
        <v>41345</v>
      </c>
      <c r="B369" s="108" t="s">
        <v>253</v>
      </c>
      <c r="C369" s="12">
        <v>10</v>
      </c>
      <c r="D369" s="12">
        <v>73814.03</v>
      </c>
      <c r="E369" s="5"/>
      <c r="F369" s="5"/>
      <c r="G369" s="4"/>
      <c r="H369" s="5"/>
      <c r="I369" s="4"/>
      <c r="J369" s="5"/>
      <c r="K369" s="5"/>
      <c r="L369" s="5"/>
      <c r="M369" s="5"/>
      <c r="N369" s="5"/>
      <c r="O369" s="5"/>
      <c r="P369" s="3"/>
      <c r="Q369" s="3"/>
      <c r="R369" s="3"/>
      <c r="S369" s="3"/>
      <c r="T369" s="16"/>
      <c r="U369" s="16"/>
      <c r="V369" s="16"/>
      <c r="W369" s="12"/>
      <c r="X369" s="12"/>
      <c r="Y369" s="27"/>
      <c r="AJ369" s="9"/>
      <c r="AQ369" s="9"/>
      <c r="AR369" s="9"/>
      <c r="AT369" s="9">
        <f>(+$D369/$C369)*0.3</f>
        <v>2214.4209000000001</v>
      </c>
      <c r="AU369" s="9">
        <f t="shared" si="427"/>
        <v>2214.4209000000001</v>
      </c>
      <c r="AW369" s="9">
        <f t="shared" si="424"/>
        <v>7381.4030000000002</v>
      </c>
      <c r="AX369" s="9">
        <f t="shared" si="428"/>
        <v>9595.8238999999994</v>
      </c>
      <c r="AZ369" s="9">
        <f t="shared" si="425"/>
        <v>7381.4030000000002</v>
      </c>
      <c r="BA369" s="9">
        <f t="shared" si="415"/>
        <v>16977.226900000001</v>
      </c>
      <c r="BC369" s="5">
        <f t="shared" si="396"/>
        <v>7381.4030000000002</v>
      </c>
      <c r="BD369" s="9">
        <f t="shared" si="397"/>
        <v>24358.6299</v>
      </c>
      <c r="BE369" s="9"/>
      <c r="BF369" s="123">
        <v>12.5</v>
      </c>
      <c r="BG369" s="124">
        <f t="shared" si="426"/>
        <v>5905.1224000000002</v>
      </c>
      <c r="BH369" s="1" t="s">
        <v>306</v>
      </c>
    </row>
    <row r="370" spans="1:60" x14ac:dyDescent="0.2">
      <c r="A370" s="55">
        <v>41289</v>
      </c>
      <c r="B370" s="11" t="s">
        <v>254</v>
      </c>
      <c r="C370" s="12">
        <v>40</v>
      </c>
      <c r="D370" s="12">
        <v>309297</v>
      </c>
      <c r="E370" s="5"/>
      <c r="F370" s="5"/>
      <c r="G370" s="4"/>
      <c r="H370" s="5"/>
      <c r="I370" s="4"/>
      <c r="J370" s="5"/>
      <c r="K370" s="5"/>
      <c r="L370" s="5"/>
      <c r="M370" s="5"/>
      <c r="N370" s="5"/>
      <c r="O370" s="5"/>
      <c r="P370" s="3"/>
      <c r="Q370" s="3"/>
      <c r="R370" s="3"/>
      <c r="S370" s="3"/>
      <c r="T370" s="16"/>
      <c r="U370" s="16"/>
      <c r="V370" s="16"/>
      <c r="W370" s="12"/>
      <c r="X370" s="12"/>
      <c r="Y370" s="27"/>
      <c r="AJ370" s="9"/>
      <c r="AQ370" s="9"/>
      <c r="AR370" s="9"/>
      <c r="AT370" s="9">
        <f>(+$D370/$C370)*0.5</f>
        <v>3866.2125000000001</v>
      </c>
      <c r="AU370" s="9">
        <f t="shared" ref="AU370:AU371" si="429">+AR370+AT370</f>
        <v>3866.2125000000001</v>
      </c>
      <c r="AW370" s="9">
        <f t="shared" si="424"/>
        <v>7732.4250000000002</v>
      </c>
      <c r="AX370" s="9">
        <f t="shared" si="428"/>
        <v>11598.637500000001</v>
      </c>
      <c r="AZ370" s="9">
        <f t="shared" si="425"/>
        <v>7732.4250000000002</v>
      </c>
      <c r="BA370" s="9">
        <f t="shared" si="415"/>
        <v>19331.0625</v>
      </c>
      <c r="BC370" s="5">
        <f t="shared" si="396"/>
        <v>7732.4250000000002</v>
      </c>
      <c r="BD370" s="9">
        <f t="shared" si="397"/>
        <v>27063.487499999999</v>
      </c>
      <c r="BE370" s="9"/>
      <c r="BF370" s="123">
        <v>62.5</v>
      </c>
      <c r="BG370" s="124">
        <f t="shared" si="426"/>
        <v>4948.7520000000004</v>
      </c>
    </row>
    <row r="371" spans="1:60" x14ac:dyDescent="0.2">
      <c r="A371" s="55">
        <v>41333</v>
      </c>
      <c r="B371" s="11" t="s">
        <v>308</v>
      </c>
      <c r="C371" s="12">
        <v>40</v>
      </c>
      <c r="D371" s="12">
        <v>74594</v>
      </c>
      <c r="E371" s="5"/>
      <c r="F371" s="5"/>
      <c r="G371" s="4"/>
      <c r="H371" s="5"/>
      <c r="I371" s="4"/>
      <c r="J371" s="5"/>
      <c r="K371" s="5"/>
      <c r="L371" s="5"/>
      <c r="M371" s="5"/>
      <c r="N371" s="5"/>
      <c r="O371" s="5"/>
      <c r="P371" s="3"/>
      <c r="Q371" s="3"/>
      <c r="R371" s="3"/>
      <c r="S371" s="3"/>
      <c r="T371" s="16"/>
      <c r="U371" s="16"/>
      <c r="V371" s="16"/>
      <c r="W371" s="12"/>
      <c r="X371" s="12"/>
      <c r="Y371" s="27"/>
      <c r="AJ371" s="9"/>
      <c r="AQ371" s="9"/>
      <c r="AR371" s="9"/>
      <c r="AT371" s="9">
        <f>(+$D371/$C371)*0.3</f>
        <v>559.45499999999993</v>
      </c>
      <c r="AU371" s="9">
        <f t="shared" si="429"/>
        <v>559.45499999999993</v>
      </c>
      <c r="AW371" s="9">
        <f t="shared" si="424"/>
        <v>1864.85</v>
      </c>
      <c r="AX371" s="9">
        <f t="shared" si="428"/>
        <v>2424.3049999999998</v>
      </c>
      <c r="AZ371" s="9">
        <f t="shared" si="425"/>
        <v>1864.85</v>
      </c>
      <c r="BA371" s="9">
        <f t="shared" si="415"/>
        <v>4289.1549999999997</v>
      </c>
      <c r="BC371" s="5">
        <f t="shared" si="396"/>
        <v>1864.85</v>
      </c>
      <c r="BD371" s="9">
        <f t="shared" si="397"/>
        <v>6154.0049999999992</v>
      </c>
      <c r="BE371" s="9"/>
      <c r="BF371" s="123">
        <v>20</v>
      </c>
      <c r="BG371" s="124">
        <f t="shared" si="426"/>
        <v>3729.7</v>
      </c>
      <c r="BH371" s="1" t="s">
        <v>307</v>
      </c>
    </row>
    <row r="372" spans="1:60" x14ac:dyDescent="0.2">
      <c r="A372" s="55">
        <v>41455</v>
      </c>
      <c r="B372" s="11" t="s">
        <v>153</v>
      </c>
      <c r="C372" s="12">
        <v>40</v>
      </c>
      <c r="D372" s="12">
        <v>5098.21</v>
      </c>
      <c r="E372" s="5"/>
      <c r="F372" s="5"/>
      <c r="G372" s="4"/>
      <c r="H372" s="5"/>
      <c r="I372" s="4"/>
      <c r="J372" s="5"/>
      <c r="K372" s="5"/>
      <c r="L372" s="5"/>
      <c r="M372" s="5"/>
      <c r="N372" s="5"/>
      <c r="O372" s="5"/>
      <c r="P372" s="3"/>
      <c r="Q372" s="3"/>
      <c r="R372" s="3"/>
      <c r="S372" s="3"/>
      <c r="T372" s="16"/>
      <c r="U372" s="16"/>
      <c r="V372" s="16"/>
      <c r="W372" s="12"/>
      <c r="X372" s="12"/>
      <c r="Y372" s="27"/>
      <c r="AJ372" s="9"/>
      <c r="AQ372" s="9"/>
      <c r="AR372" s="9"/>
      <c r="AT372" s="9">
        <f>(+$D372/$C372)*0.3</f>
        <v>38.236575000000002</v>
      </c>
      <c r="AU372" s="9">
        <f t="shared" ref="AU372:AU373" si="430">+AR372+AT372</f>
        <v>38.236575000000002</v>
      </c>
      <c r="AW372" s="9">
        <f t="shared" si="424"/>
        <v>127.45525000000001</v>
      </c>
      <c r="AX372" s="9">
        <f t="shared" si="428"/>
        <v>165.69182499999999</v>
      </c>
      <c r="AZ372" s="9">
        <f t="shared" si="425"/>
        <v>127.45525000000001</v>
      </c>
      <c r="BA372" s="9">
        <f t="shared" si="415"/>
        <v>293.14707499999997</v>
      </c>
      <c r="BC372" s="5">
        <f t="shared" si="396"/>
        <v>127.45525000000001</v>
      </c>
      <c r="BD372" s="9">
        <f t="shared" si="397"/>
        <v>420.60232499999995</v>
      </c>
      <c r="BE372" s="9"/>
      <c r="BF372" s="123">
        <v>50</v>
      </c>
      <c r="BG372" s="124">
        <f t="shared" si="426"/>
        <v>101.96420000000001</v>
      </c>
    </row>
    <row r="373" spans="1:60" x14ac:dyDescent="0.2">
      <c r="A373" s="55">
        <v>41455</v>
      </c>
      <c r="B373" s="11" t="s">
        <v>225</v>
      </c>
      <c r="C373" s="12">
        <v>15</v>
      </c>
      <c r="D373" s="12">
        <v>2065.9899999999998</v>
      </c>
      <c r="E373" s="5"/>
      <c r="F373" s="5"/>
      <c r="G373" s="4"/>
      <c r="H373" s="5"/>
      <c r="I373" s="4"/>
      <c r="J373" s="5"/>
      <c r="K373" s="5"/>
      <c r="L373" s="5"/>
      <c r="M373" s="5"/>
      <c r="N373" s="5"/>
      <c r="O373" s="5"/>
      <c r="P373" s="3"/>
      <c r="Q373" s="3"/>
      <c r="R373" s="3"/>
      <c r="S373" s="3"/>
      <c r="T373" s="16"/>
      <c r="U373" s="16"/>
      <c r="V373" s="16"/>
      <c r="W373" s="12"/>
      <c r="X373" s="12"/>
      <c r="Y373" s="27"/>
      <c r="AJ373" s="9"/>
      <c r="AQ373" s="9"/>
      <c r="AR373" s="9"/>
      <c r="AT373" s="9">
        <f>(+$D373/$C373)*0.3</f>
        <v>41.319799999999994</v>
      </c>
      <c r="AU373" s="9">
        <f t="shared" si="430"/>
        <v>41.319799999999994</v>
      </c>
      <c r="AW373" s="9">
        <f t="shared" si="424"/>
        <v>137.73266666666666</v>
      </c>
      <c r="AX373" s="9">
        <f t="shared" si="428"/>
        <v>179.05246666666665</v>
      </c>
      <c r="AZ373" s="9">
        <f t="shared" si="425"/>
        <v>137.73266666666666</v>
      </c>
      <c r="BA373" s="9">
        <f t="shared" si="415"/>
        <v>316.78513333333331</v>
      </c>
      <c r="BC373" s="5">
        <f t="shared" si="396"/>
        <v>137.73266666666666</v>
      </c>
      <c r="BD373" s="9">
        <f t="shared" si="397"/>
        <v>454.51779999999997</v>
      </c>
      <c r="BE373" s="9"/>
      <c r="BF373" s="123">
        <v>20</v>
      </c>
      <c r="BG373" s="124">
        <f t="shared" si="426"/>
        <v>103.29949999999999</v>
      </c>
    </row>
    <row r="374" spans="1:60" x14ac:dyDescent="0.2">
      <c r="A374" s="55"/>
      <c r="B374" s="11"/>
      <c r="C374" s="12"/>
      <c r="D374" s="12"/>
      <c r="E374" s="5"/>
      <c r="F374" s="5"/>
      <c r="G374" s="4"/>
      <c r="H374" s="5"/>
      <c r="I374" s="4"/>
      <c r="J374" s="5"/>
      <c r="K374" s="5"/>
      <c r="L374" s="5"/>
      <c r="M374" s="5"/>
      <c r="N374" s="5"/>
      <c r="O374" s="5"/>
      <c r="P374" s="3"/>
      <c r="Q374" s="3"/>
      <c r="R374" s="3"/>
      <c r="S374" s="3"/>
      <c r="T374" s="16"/>
      <c r="U374" s="16"/>
      <c r="V374" s="16"/>
      <c r="W374" s="12"/>
      <c r="X374" s="12"/>
      <c r="Y374" s="27"/>
      <c r="AJ374" s="9"/>
      <c r="BA374" s="9">
        <f t="shared" si="415"/>
        <v>0</v>
      </c>
      <c r="BC374" s="5">
        <f t="shared" si="396"/>
        <v>0</v>
      </c>
      <c r="BD374" s="9"/>
      <c r="BE374" s="9"/>
    </row>
    <row r="375" spans="1:60" x14ac:dyDescent="0.2">
      <c r="A375" s="55">
        <v>41502</v>
      </c>
      <c r="B375" s="11" t="s">
        <v>265</v>
      </c>
      <c r="C375" s="90" t="s">
        <v>264</v>
      </c>
      <c r="D375" s="12">
        <v>22141</v>
      </c>
      <c r="E375" s="5"/>
      <c r="F375" s="5"/>
      <c r="G375" s="4"/>
      <c r="H375" s="5"/>
      <c r="I375" s="4"/>
      <c r="J375" s="5"/>
      <c r="K375" s="5"/>
      <c r="L375" s="5"/>
      <c r="M375" s="5"/>
      <c r="N375" s="5"/>
      <c r="O375" s="5"/>
      <c r="P375" s="3"/>
      <c r="Q375" s="3"/>
      <c r="R375" s="3"/>
      <c r="S375" s="3"/>
      <c r="T375" s="16"/>
      <c r="U375" s="16"/>
      <c r="V375" s="16"/>
      <c r="W375" s="12"/>
      <c r="X375" s="12"/>
      <c r="Y375" s="27"/>
      <c r="AJ375" s="9"/>
      <c r="AW375" s="9">
        <v>0</v>
      </c>
      <c r="AX375" s="9">
        <v>0</v>
      </c>
      <c r="AZ375" s="9">
        <v>0</v>
      </c>
      <c r="BA375" s="9">
        <f t="shared" si="415"/>
        <v>0</v>
      </c>
      <c r="BC375" s="5">
        <f t="shared" si="396"/>
        <v>0</v>
      </c>
      <c r="BD375" s="9">
        <f t="shared" si="397"/>
        <v>0</v>
      </c>
      <c r="BE375" s="9"/>
      <c r="BF375" s="123" t="s">
        <v>293</v>
      </c>
      <c r="BG375" s="124" t="s">
        <v>293</v>
      </c>
    </row>
    <row r="376" spans="1:60" x14ac:dyDescent="0.2">
      <c r="A376" s="55">
        <v>41520</v>
      </c>
      <c r="B376" s="108" t="s">
        <v>259</v>
      </c>
      <c r="C376" s="12">
        <v>5</v>
      </c>
      <c r="D376" s="12">
        <v>4897</v>
      </c>
      <c r="E376" s="5"/>
      <c r="F376" s="5"/>
      <c r="G376" s="4"/>
      <c r="H376" s="5"/>
      <c r="I376" s="4"/>
      <c r="J376" s="5"/>
      <c r="K376" s="5"/>
      <c r="L376" s="5"/>
      <c r="M376" s="5"/>
      <c r="N376" s="5"/>
      <c r="O376" s="5"/>
      <c r="P376" s="3"/>
      <c r="Q376" s="3"/>
      <c r="R376" s="3"/>
      <c r="S376" s="3"/>
      <c r="T376" s="16"/>
      <c r="U376" s="16"/>
      <c r="V376" s="16"/>
      <c r="W376" s="12"/>
      <c r="X376" s="12"/>
      <c r="Y376" s="27"/>
      <c r="AJ376" s="9"/>
      <c r="AW376" s="9">
        <f>(+$D376/$C376)*10/12</f>
        <v>816.16666666666663</v>
      </c>
      <c r="AX376" s="9">
        <f>+AU376+AW376</f>
        <v>816.16666666666663</v>
      </c>
      <c r="AZ376" s="9">
        <f t="shared" ref="AZ376:AZ386" si="431">(+$D376/$C376)</f>
        <v>979.4</v>
      </c>
      <c r="BA376" s="9">
        <f t="shared" si="415"/>
        <v>1795.5666666666666</v>
      </c>
      <c r="BC376" s="5">
        <f t="shared" si="396"/>
        <v>979.4</v>
      </c>
      <c r="BD376" s="9">
        <f t="shared" si="397"/>
        <v>2774.9666666666667</v>
      </c>
      <c r="BE376" s="9"/>
      <c r="BF376" s="123">
        <v>5</v>
      </c>
      <c r="BG376" s="124">
        <f t="shared" ref="BG376:BG381" si="432">D376/BF376</f>
        <v>979.4</v>
      </c>
      <c r="BH376" s="107" t="s">
        <v>300</v>
      </c>
    </row>
    <row r="377" spans="1:60" x14ac:dyDescent="0.2">
      <c r="A377" s="55">
        <v>41534</v>
      </c>
      <c r="B377" s="11" t="s">
        <v>262</v>
      </c>
      <c r="C377" s="12">
        <v>30</v>
      </c>
      <c r="D377" s="12">
        <v>443813</v>
      </c>
      <c r="E377" s="5"/>
      <c r="F377" s="5"/>
      <c r="G377" s="4"/>
      <c r="H377" s="5"/>
      <c r="I377" s="4"/>
      <c r="J377" s="5"/>
      <c r="K377" s="5"/>
      <c r="L377" s="5"/>
      <c r="M377" s="5"/>
      <c r="N377" s="5"/>
      <c r="O377" s="5"/>
      <c r="P377" s="3"/>
      <c r="Q377" s="3"/>
      <c r="R377" s="3"/>
      <c r="S377" s="3"/>
      <c r="T377" s="16"/>
      <c r="U377" s="16"/>
      <c r="V377" s="16"/>
      <c r="W377" s="12"/>
      <c r="X377" s="12"/>
      <c r="Y377" s="27"/>
      <c r="AJ377" s="9"/>
      <c r="AW377" s="9">
        <f>(+$D377/$C377)*10/12</f>
        <v>12328.138888888889</v>
      </c>
      <c r="AX377" s="9">
        <f>+AU377+AW377</f>
        <v>12328.138888888889</v>
      </c>
      <c r="AZ377" s="9">
        <f t="shared" si="431"/>
        <v>14793.766666666666</v>
      </c>
      <c r="BA377" s="9">
        <f t="shared" si="415"/>
        <v>27121.905555555553</v>
      </c>
      <c r="BC377" s="5">
        <f t="shared" si="396"/>
        <v>14793.766666666666</v>
      </c>
      <c r="BD377" s="9">
        <f t="shared" si="397"/>
        <v>41915.672222222216</v>
      </c>
      <c r="BE377" s="9"/>
      <c r="BF377" s="123">
        <v>27.5</v>
      </c>
      <c r="BG377" s="124">
        <f t="shared" si="432"/>
        <v>16138.654545454545</v>
      </c>
    </row>
    <row r="378" spans="1:60" x14ac:dyDescent="0.2">
      <c r="A378" s="55">
        <v>41534</v>
      </c>
      <c r="B378" s="108" t="s">
        <v>263</v>
      </c>
      <c r="C378" s="12">
        <v>10</v>
      </c>
      <c r="D378" s="12">
        <v>20467</v>
      </c>
      <c r="E378" s="5"/>
      <c r="F378" s="5"/>
      <c r="G378" s="4"/>
      <c r="H378" s="5"/>
      <c r="I378" s="4"/>
      <c r="J378" s="5"/>
      <c r="K378" s="5"/>
      <c r="L378" s="5"/>
      <c r="M378" s="5"/>
      <c r="N378" s="5"/>
      <c r="O378" s="5"/>
      <c r="P378" s="3"/>
      <c r="Q378" s="3"/>
      <c r="R378" s="3"/>
      <c r="S378" s="3"/>
      <c r="T378" s="16"/>
      <c r="U378" s="16"/>
      <c r="V378" s="16"/>
      <c r="W378" s="12"/>
      <c r="X378" s="12"/>
      <c r="Y378" s="27"/>
      <c r="AJ378" s="9"/>
      <c r="AW378" s="9">
        <f>(+$D378/$C378)*10/12</f>
        <v>1705.5833333333333</v>
      </c>
      <c r="AX378" s="9">
        <f>+AU378+AW378</f>
        <v>1705.5833333333333</v>
      </c>
      <c r="AZ378" s="9">
        <f t="shared" si="431"/>
        <v>2046.7</v>
      </c>
      <c r="BA378" s="9">
        <f t="shared" si="415"/>
        <v>3752.2833333333333</v>
      </c>
      <c r="BC378" s="5">
        <f t="shared" si="396"/>
        <v>2046.7</v>
      </c>
      <c r="BD378" s="9">
        <f t="shared" si="397"/>
        <v>5798.9833333333336</v>
      </c>
      <c r="BE378" s="9"/>
      <c r="BF378" s="123">
        <v>27.5</v>
      </c>
      <c r="BG378" s="124">
        <f t="shared" si="432"/>
        <v>744.25454545454545</v>
      </c>
    </row>
    <row r="379" spans="1:60" x14ac:dyDescent="0.2">
      <c r="A379" s="55">
        <v>41590</v>
      </c>
      <c r="B379" s="108" t="s">
        <v>255</v>
      </c>
      <c r="C379" s="12">
        <v>30</v>
      </c>
      <c r="D379" s="12">
        <v>5396</v>
      </c>
      <c r="E379" s="5"/>
      <c r="F379" s="5"/>
      <c r="G379" s="4"/>
      <c r="H379" s="5"/>
      <c r="I379" s="4"/>
      <c r="J379" s="5"/>
      <c r="K379" s="5"/>
      <c r="L379" s="5"/>
      <c r="M379" s="5"/>
      <c r="N379" s="5"/>
      <c r="O379" s="5"/>
      <c r="P379" s="3"/>
      <c r="Q379" s="3"/>
      <c r="R379" s="3"/>
      <c r="S379" s="3"/>
      <c r="T379" s="16"/>
      <c r="U379" s="16"/>
      <c r="V379" s="16"/>
      <c r="W379" s="12"/>
      <c r="X379" s="12"/>
      <c r="Y379" s="27"/>
      <c r="AJ379" s="9"/>
      <c r="AW379" s="9">
        <f>(+$D379/$C379)*8/12</f>
        <v>119.91111111111111</v>
      </c>
      <c r="AX379" s="9">
        <f t="shared" si="428"/>
        <v>119.91111111111111</v>
      </c>
      <c r="AZ379" s="9">
        <f t="shared" si="431"/>
        <v>179.86666666666667</v>
      </c>
      <c r="BA379" s="9">
        <f t="shared" si="415"/>
        <v>299.77777777777777</v>
      </c>
      <c r="BC379" s="5">
        <f t="shared" si="396"/>
        <v>179.86666666666667</v>
      </c>
      <c r="BD379" s="9">
        <f t="shared" si="397"/>
        <v>479.64444444444445</v>
      </c>
      <c r="BE379" s="9"/>
      <c r="BF379" s="123">
        <v>20</v>
      </c>
      <c r="BG379" s="124">
        <f t="shared" si="432"/>
        <v>269.8</v>
      </c>
      <c r="BH379" s="107" t="s">
        <v>300</v>
      </c>
    </row>
    <row r="380" spans="1:60" x14ac:dyDescent="0.2">
      <c r="A380" s="89">
        <v>41590</v>
      </c>
      <c r="B380" s="11" t="s">
        <v>257</v>
      </c>
      <c r="C380" s="12">
        <v>40</v>
      </c>
      <c r="D380" s="12">
        <v>3717</v>
      </c>
      <c r="E380" s="5"/>
      <c r="F380" s="5"/>
      <c r="G380" s="4"/>
      <c r="H380" s="5"/>
      <c r="I380" s="4"/>
      <c r="J380" s="5"/>
      <c r="K380" s="5"/>
      <c r="L380" s="5"/>
      <c r="M380" s="5"/>
      <c r="N380" s="5"/>
      <c r="O380" s="5"/>
      <c r="P380" s="3"/>
      <c r="Q380" s="3"/>
      <c r="R380" s="3"/>
      <c r="S380" s="3"/>
      <c r="T380" s="16"/>
      <c r="U380" s="16"/>
      <c r="V380" s="16"/>
      <c r="W380" s="12"/>
      <c r="X380" s="12"/>
      <c r="Y380" s="27"/>
      <c r="AJ380" s="9"/>
      <c r="AW380" s="9">
        <f>(+$D380/$C380)*7/12</f>
        <v>54.206250000000004</v>
      </c>
      <c r="AX380" s="9">
        <f>+AU380+AW380</f>
        <v>54.206250000000004</v>
      </c>
      <c r="AZ380" s="9">
        <f t="shared" si="431"/>
        <v>92.924999999999997</v>
      </c>
      <c r="BA380" s="9">
        <f t="shared" si="415"/>
        <v>147.13124999999999</v>
      </c>
      <c r="BC380" s="5">
        <f t="shared" si="396"/>
        <v>92.924999999999997</v>
      </c>
      <c r="BD380" s="9">
        <f t="shared" si="397"/>
        <v>240.05624999999998</v>
      </c>
      <c r="BE380" s="9"/>
      <c r="BF380" s="123">
        <v>62.5</v>
      </c>
      <c r="BG380" s="124">
        <f t="shared" si="432"/>
        <v>59.472000000000001</v>
      </c>
    </row>
    <row r="381" spans="1:60" x14ac:dyDescent="0.2">
      <c r="A381" s="55">
        <v>41639</v>
      </c>
      <c r="B381" s="11" t="s">
        <v>225</v>
      </c>
      <c r="C381" s="12">
        <v>12</v>
      </c>
      <c r="D381" s="12">
        <v>15115</v>
      </c>
      <c r="E381" s="5"/>
      <c r="F381" s="5"/>
      <c r="G381" s="4"/>
      <c r="H381" s="5"/>
      <c r="I381" s="4"/>
      <c r="J381" s="5"/>
      <c r="K381" s="5"/>
      <c r="L381" s="5"/>
      <c r="M381" s="5"/>
      <c r="N381" s="5"/>
      <c r="O381" s="5"/>
      <c r="P381" s="3"/>
      <c r="Q381" s="3"/>
      <c r="R381" s="3"/>
      <c r="S381" s="3"/>
      <c r="T381" s="16"/>
      <c r="U381" s="16"/>
      <c r="V381" s="16"/>
      <c r="W381" s="12"/>
      <c r="X381" s="12"/>
      <c r="Y381" s="27"/>
      <c r="AJ381" s="9"/>
      <c r="AW381" s="9">
        <f>(+$D381/$C381)*0.5</f>
        <v>629.79166666666663</v>
      </c>
      <c r="AX381" s="9">
        <f>+AU381+AW381</f>
        <v>629.79166666666663</v>
      </c>
      <c r="AZ381" s="9">
        <f t="shared" si="431"/>
        <v>1259.5833333333333</v>
      </c>
      <c r="BA381" s="9">
        <f t="shared" si="415"/>
        <v>1889.375</v>
      </c>
      <c r="BC381" s="5">
        <f>AZ381</f>
        <v>1259.5833333333333</v>
      </c>
      <c r="BD381" s="9">
        <f t="shared" ref="BD381:BD405" si="433">BA381+BC381</f>
        <v>3148.958333333333</v>
      </c>
      <c r="BE381" s="9"/>
      <c r="BF381" s="123">
        <v>20</v>
      </c>
      <c r="BG381" s="124">
        <f t="shared" si="432"/>
        <v>755.75</v>
      </c>
    </row>
    <row r="382" spans="1:60" x14ac:dyDescent="0.2">
      <c r="A382" s="55">
        <v>41705</v>
      </c>
      <c r="B382" s="11" t="s">
        <v>311</v>
      </c>
      <c r="C382" s="12">
        <v>15</v>
      </c>
      <c r="D382" s="12">
        <v>20500</v>
      </c>
      <c r="E382" s="5"/>
      <c r="F382" s="5"/>
      <c r="G382" s="4"/>
      <c r="H382" s="5"/>
      <c r="I382" s="4"/>
      <c r="J382" s="5"/>
      <c r="K382" s="5"/>
      <c r="L382" s="5"/>
      <c r="M382" s="5"/>
      <c r="N382" s="5"/>
      <c r="O382" s="5"/>
      <c r="P382" s="3"/>
      <c r="Q382" s="3"/>
      <c r="R382" s="3"/>
      <c r="S382" s="3"/>
      <c r="T382" s="16"/>
      <c r="U382" s="16"/>
      <c r="V382" s="16"/>
      <c r="W382" s="12"/>
      <c r="X382" s="12"/>
      <c r="Y382" s="27"/>
      <c r="AJ382" s="9"/>
      <c r="AW382" s="9">
        <f>(+$D382/$C382)*3/12</f>
        <v>341.66666666666669</v>
      </c>
      <c r="AX382" s="9">
        <f>+AU382+AW382</f>
        <v>341.66666666666669</v>
      </c>
      <c r="AZ382" s="9">
        <f t="shared" si="431"/>
        <v>1366.6666666666667</v>
      </c>
      <c r="BA382" s="9">
        <f t="shared" si="415"/>
        <v>1708.3333333333335</v>
      </c>
      <c r="BC382" s="5">
        <f t="shared" ref="BC382:BC385" si="434">AZ382</f>
        <v>1366.6666666666667</v>
      </c>
      <c r="BD382" s="9">
        <f t="shared" si="433"/>
        <v>3075</v>
      </c>
      <c r="BE382" s="9"/>
      <c r="BF382" s="128">
        <v>7</v>
      </c>
      <c r="BG382" s="124">
        <f>D382/BF382</f>
        <v>2928.5714285714284</v>
      </c>
    </row>
    <row r="383" spans="1:60" x14ac:dyDescent="0.2">
      <c r="A383" s="55">
        <v>41723</v>
      </c>
      <c r="B383" s="108" t="s">
        <v>260</v>
      </c>
      <c r="C383" s="12">
        <v>20</v>
      </c>
      <c r="D383" s="12">
        <v>2450</v>
      </c>
      <c r="E383" s="5"/>
      <c r="F383" s="5"/>
      <c r="G383" s="4"/>
      <c r="H383" s="5"/>
      <c r="I383" s="4"/>
      <c r="J383" s="5"/>
      <c r="K383" s="5"/>
      <c r="L383" s="5"/>
      <c r="M383" s="5"/>
      <c r="N383" s="5"/>
      <c r="O383" s="5"/>
      <c r="P383" s="3"/>
      <c r="Q383" s="3"/>
      <c r="R383" s="3"/>
      <c r="S383" s="3"/>
      <c r="T383" s="16"/>
      <c r="U383" s="16"/>
      <c r="V383" s="16"/>
      <c r="W383" s="12"/>
      <c r="X383" s="12"/>
      <c r="Y383" s="27"/>
      <c r="AJ383" s="9"/>
      <c r="AW383" s="9">
        <f>(+$D383/$C383)*3/12</f>
        <v>30.625</v>
      </c>
      <c r="AX383" s="9">
        <f>+AU383+AW383</f>
        <v>30.625</v>
      </c>
      <c r="AZ383" s="9">
        <f t="shared" si="431"/>
        <v>122.5</v>
      </c>
      <c r="BA383" s="9">
        <f t="shared" si="415"/>
        <v>153.125</v>
      </c>
      <c r="BC383" s="5">
        <f t="shared" si="434"/>
        <v>122.5</v>
      </c>
      <c r="BD383" s="9">
        <f t="shared" si="433"/>
        <v>275.625</v>
      </c>
      <c r="BE383" s="9"/>
      <c r="BF383" s="123">
        <v>7</v>
      </c>
      <c r="BG383" s="124">
        <f t="shared" ref="BG383:BG405" si="435">D383/BF383</f>
        <v>350</v>
      </c>
      <c r="BH383" s="108"/>
    </row>
    <row r="384" spans="1:60" x14ac:dyDescent="0.2">
      <c r="A384" s="55">
        <v>41820</v>
      </c>
      <c r="B384" s="108" t="s">
        <v>256</v>
      </c>
      <c r="C384" s="12">
        <v>20</v>
      </c>
      <c r="D384" s="12">
        <v>8237</v>
      </c>
      <c r="E384" s="5"/>
      <c r="F384" s="5"/>
      <c r="G384" s="4"/>
      <c r="H384" s="5"/>
      <c r="I384" s="4"/>
      <c r="J384" s="5"/>
      <c r="K384" s="5"/>
      <c r="L384" s="5"/>
      <c r="M384" s="5"/>
      <c r="N384" s="5"/>
      <c r="O384" s="5"/>
      <c r="P384" s="3"/>
      <c r="Q384" s="3"/>
      <c r="R384" s="3"/>
      <c r="S384" s="3"/>
      <c r="T384" s="16"/>
      <c r="U384" s="16"/>
      <c r="V384" s="16"/>
      <c r="W384" s="12"/>
      <c r="X384" s="12"/>
      <c r="Y384" s="27"/>
      <c r="AJ384" s="9"/>
      <c r="AW384" s="9">
        <f>(+$D384/$C384)*1/12</f>
        <v>34.320833333333333</v>
      </c>
      <c r="AX384" s="9">
        <f t="shared" si="428"/>
        <v>34.320833333333333</v>
      </c>
      <c r="AZ384" s="9">
        <f t="shared" si="431"/>
        <v>411.85</v>
      </c>
      <c r="BA384" s="9">
        <f t="shared" si="415"/>
        <v>446.17083333333335</v>
      </c>
      <c r="BC384" s="5">
        <f t="shared" si="434"/>
        <v>411.85</v>
      </c>
      <c r="BD384" s="9">
        <f t="shared" si="433"/>
        <v>858.02083333333337</v>
      </c>
      <c r="BE384" s="9"/>
      <c r="BF384" s="123">
        <v>40</v>
      </c>
      <c r="BG384" s="124">
        <f t="shared" si="435"/>
        <v>205.92500000000001</v>
      </c>
    </row>
    <row r="385" spans="1:60" x14ac:dyDescent="0.2">
      <c r="A385" s="55">
        <v>41820</v>
      </c>
      <c r="B385" s="11" t="s">
        <v>258</v>
      </c>
      <c r="C385" s="12">
        <v>40</v>
      </c>
      <c r="D385" s="12">
        <v>5804</v>
      </c>
      <c r="E385" s="5"/>
      <c r="F385" s="5"/>
      <c r="G385" s="4"/>
      <c r="H385" s="5"/>
      <c r="I385" s="4"/>
      <c r="J385" s="5"/>
      <c r="K385" s="5"/>
      <c r="L385" s="5"/>
      <c r="M385" s="5"/>
      <c r="N385" s="5"/>
      <c r="O385" s="5"/>
      <c r="P385" s="3"/>
      <c r="Q385" s="3"/>
      <c r="R385" s="3"/>
      <c r="S385" s="3"/>
      <c r="T385" s="16"/>
      <c r="U385" s="16"/>
      <c r="V385" s="16"/>
      <c r="W385" s="12"/>
      <c r="X385" s="12"/>
      <c r="Y385" s="27"/>
      <c r="AJ385" s="9"/>
      <c r="AW385" s="9">
        <f>(+$D385/$C385)*1/12</f>
        <v>12.091666666666667</v>
      </c>
      <c r="AX385" s="9">
        <f t="shared" si="428"/>
        <v>12.091666666666667</v>
      </c>
      <c r="AZ385" s="9">
        <f t="shared" si="431"/>
        <v>145.1</v>
      </c>
      <c r="BA385" s="9">
        <f t="shared" si="415"/>
        <v>157.19166666666666</v>
      </c>
      <c r="BC385" s="5">
        <f t="shared" si="434"/>
        <v>145.1</v>
      </c>
      <c r="BD385" s="9">
        <f t="shared" si="433"/>
        <v>302.29166666666663</v>
      </c>
      <c r="BE385" s="9"/>
      <c r="BF385" s="123">
        <v>50</v>
      </c>
      <c r="BG385" s="124">
        <f t="shared" si="435"/>
        <v>116.08</v>
      </c>
    </row>
    <row r="386" spans="1:60" x14ac:dyDescent="0.2">
      <c r="A386" s="55">
        <v>41820</v>
      </c>
      <c r="B386" s="108" t="s">
        <v>261</v>
      </c>
      <c r="C386" s="12">
        <v>40</v>
      </c>
      <c r="D386" s="12">
        <v>157342</v>
      </c>
      <c r="E386" s="5"/>
      <c r="F386" s="5"/>
      <c r="G386" s="4"/>
      <c r="H386" s="5"/>
      <c r="I386" s="4"/>
      <c r="J386" s="5"/>
      <c r="K386" s="5"/>
      <c r="L386" s="5"/>
      <c r="M386" s="5"/>
      <c r="N386" s="5"/>
      <c r="O386" s="5"/>
      <c r="P386" s="3"/>
      <c r="Q386" s="3"/>
      <c r="R386" s="3"/>
      <c r="S386" s="3"/>
      <c r="T386" s="16"/>
      <c r="U386" s="16"/>
      <c r="V386" s="16"/>
      <c r="W386" s="12"/>
      <c r="X386" s="12"/>
      <c r="Y386" s="27"/>
      <c r="AJ386" s="9"/>
      <c r="AW386" s="9">
        <f>(+$D386/$C386)*1/12</f>
        <v>327.79583333333335</v>
      </c>
      <c r="AX386" s="9">
        <f t="shared" si="428"/>
        <v>327.79583333333335</v>
      </c>
      <c r="AZ386" s="9">
        <f t="shared" si="431"/>
        <v>3933.55</v>
      </c>
      <c r="BA386" s="9">
        <f t="shared" si="415"/>
        <v>4261.3458333333338</v>
      </c>
      <c r="BC386" s="5">
        <f>AZ386</f>
        <v>3933.55</v>
      </c>
      <c r="BD386" s="9">
        <f t="shared" si="433"/>
        <v>8194.8958333333339</v>
      </c>
      <c r="BE386" s="9"/>
      <c r="BF386" s="123">
        <v>62.5</v>
      </c>
      <c r="BG386" s="124">
        <f t="shared" si="435"/>
        <v>2517.4720000000002</v>
      </c>
    </row>
    <row r="387" spans="1:60" x14ac:dyDescent="0.2">
      <c r="A387" s="55">
        <v>41852</v>
      </c>
      <c r="B387" s="108" t="s">
        <v>261</v>
      </c>
      <c r="C387" s="12">
        <v>40</v>
      </c>
      <c r="D387" s="12">
        <v>1037</v>
      </c>
      <c r="E387" s="5"/>
      <c r="F387" s="5"/>
      <c r="G387" s="4"/>
      <c r="H387" s="5"/>
      <c r="I387" s="4"/>
      <c r="J387" s="5"/>
      <c r="K387" s="5"/>
      <c r="L387" s="5"/>
      <c r="M387" s="5"/>
      <c r="N387" s="5"/>
      <c r="O387" s="5"/>
      <c r="P387" s="3"/>
      <c r="Q387" s="3"/>
      <c r="R387" s="3"/>
      <c r="S387" s="3"/>
      <c r="T387" s="16"/>
      <c r="U387" s="16"/>
      <c r="V387" s="16"/>
      <c r="W387" s="12"/>
      <c r="X387" s="12"/>
      <c r="Y387" s="27"/>
      <c r="AJ387" s="9"/>
      <c r="AW387" s="9"/>
      <c r="AX387" s="9"/>
      <c r="AZ387" s="9">
        <f>(D387/C387)*(11/12)</f>
        <v>23.764583333333334</v>
      </c>
      <c r="BA387" s="9">
        <f>AX387+AZ387</f>
        <v>23.764583333333334</v>
      </c>
      <c r="BC387" s="5">
        <f t="shared" ref="BC387:BC396" si="436">D387/C387</f>
        <v>25.925000000000001</v>
      </c>
      <c r="BD387" s="9">
        <f t="shared" si="433"/>
        <v>49.689583333333331</v>
      </c>
      <c r="BE387" s="9"/>
      <c r="BF387" s="123">
        <v>62.5</v>
      </c>
      <c r="BG387" s="124">
        <f t="shared" si="435"/>
        <v>16.591999999999999</v>
      </c>
    </row>
    <row r="388" spans="1:60" x14ac:dyDescent="0.2">
      <c r="A388" s="55">
        <v>41870</v>
      </c>
      <c r="B388" s="103" t="s">
        <v>271</v>
      </c>
      <c r="C388" s="12">
        <v>7</v>
      </c>
      <c r="D388" s="109">
        <v>2947</v>
      </c>
      <c r="E388" s="5"/>
      <c r="F388" s="5"/>
      <c r="G388" s="4"/>
      <c r="H388" s="5"/>
      <c r="I388" s="4"/>
      <c r="J388" s="5"/>
      <c r="K388" s="5"/>
      <c r="L388" s="5"/>
      <c r="M388" s="5"/>
      <c r="N388" s="5"/>
      <c r="O388" s="5"/>
      <c r="P388" s="3"/>
      <c r="Q388" s="3"/>
      <c r="R388" s="3"/>
      <c r="S388" s="3"/>
      <c r="T388" s="16"/>
      <c r="U388" s="16"/>
      <c r="V388" s="16"/>
      <c r="W388" s="12"/>
      <c r="X388" s="12"/>
      <c r="Y388" s="27"/>
      <c r="AJ388" s="9"/>
      <c r="AW388" s="9"/>
      <c r="AX388" s="9"/>
      <c r="AZ388" s="9">
        <f>(D388/C388)*(11/12)</f>
        <v>385.91666666666663</v>
      </c>
      <c r="BA388" s="9">
        <f>AX388+AZ388</f>
        <v>385.91666666666663</v>
      </c>
      <c r="BC388" s="5">
        <f t="shared" si="436"/>
        <v>421</v>
      </c>
      <c r="BD388" s="9">
        <f t="shared" si="433"/>
        <v>806.91666666666663</v>
      </c>
      <c r="BE388" s="9"/>
      <c r="BF388" s="123">
        <v>15</v>
      </c>
      <c r="BG388" s="124">
        <f t="shared" si="435"/>
        <v>196.46666666666667</v>
      </c>
      <c r="BH388" s="107" t="s">
        <v>300</v>
      </c>
    </row>
    <row r="389" spans="1:60" x14ac:dyDescent="0.2">
      <c r="A389" s="55">
        <v>41898</v>
      </c>
      <c r="B389" s="103" t="s">
        <v>267</v>
      </c>
      <c r="C389" s="12">
        <v>15</v>
      </c>
      <c r="D389" s="109">
        <v>12635</v>
      </c>
      <c r="E389" s="5"/>
      <c r="F389" s="5"/>
      <c r="G389" s="4"/>
      <c r="H389" s="5"/>
      <c r="I389" s="4"/>
      <c r="J389" s="5"/>
      <c r="K389" s="5"/>
      <c r="L389" s="5"/>
      <c r="M389" s="5"/>
      <c r="N389" s="5"/>
      <c r="O389" s="5"/>
      <c r="P389" s="3"/>
      <c r="Q389" s="3"/>
      <c r="R389" s="3"/>
      <c r="S389" s="3"/>
      <c r="T389" s="16"/>
      <c r="U389" s="16"/>
      <c r="V389" s="16"/>
      <c r="W389" s="12"/>
      <c r="X389" s="12"/>
      <c r="Y389" s="27"/>
      <c r="AJ389" s="9"/>
      <c r="AW389" s="9"/>
      <c r="AX389" s="9"/>
      <c r="AZ389" s="9">
        <f>(D389/C389)*(10/12)</f>
        <v>701.94444444444446</v>
      </c>
      <c r="BA389" s="9">
        <f t="shared" ref="BA389:BA396" si="437">AX389+AZ389</f>
        <v>701.94444444444446</v>
      </c>
      <c r="BC389" s="5">
        <f t="shared" si="436"/>
        <v>842.33333333333337</v>
      </c>
      <c r="BD389" s="9">
        <f t="shared" si="433"/>
        <v>1544.2777777777778</v>
      </c>
      <c r="BE389" s="9"/>
      <c r="BF389" s="123">
        <v>20</v>
      </c>
      <c r="BG389" s="124">
        <f t="shared" si="435"/>
        <v>631.75</v>
      </c>
    </row>
    <row r="390" spans="1:60" x14ac:dyDescent="0.2">
      <c r="A390" s="55">
        <v>41961</v>
      </c>
      <c r="B390" s="110" t="s">
        <v>269</v>
      </c>
      <c r="C390" s="12">
        <v>15</v>
      </c>
      <c r="D390" s="109">
        <v>4570</v>
      </c>
      <c r="E390" s="5"/>
      <c r="F390" s="5"/>
      <c r="G390" s="4"/>
      <c r="H390" s="5"/>
      <c r="I390" s="4"/>
      <c r="J390" s="5"/>
      <c r="K390" s="5"/>
      <c r="L390" s="5"/>
      <c r="M390" s="5"/>
      <c r="N390" s="5"/>
      <c r="O390" s="5"/>
      <c r="P390" s="3"/>
      <c r="Q390" s="3"/>
      <c r="R390" s="3"/>
      <c r="S390" s="3"/>
      <c r="T390" s="16"/>
      <c r="U390" s="16"/>
      <c r="V390" s="16"/>
      <c r="W390" s="12"/>
      <c r="X390" s="12"/>
      <c r="Y390" s="27"/>
      <c r="AJ390" s="9"/>
      <c r="AW390" s="9"/>
      <c r="AX390" s="9"/>
      <c r="AZ390" s="9">
        <f>(D390/C390)*(8/12)</f>
        <v>203.11111111111111</v>
      </c>
      <c r="BA390" s="9">
        <f t="shared" si="437"/>
        <v>203.11111111111111</v>
      </c>
      <c r="BC390" s="5">
        <f t="shared" si="436"/>
        <v>304.66666666666669</v>
      </c>
      <c r="BD390" s="9">
        <f t="shared" si="433"/>
        <v>507.77777777777783</v>
      </c>
      <c r="BE390" s="9"/>
      <c r="BF390" s="123">
        <v>62.5</v>
      </c>
      <c r="BG390" s="124">
        <f t="shared" si="435"/>
        <v>73.12</v>
      </c>
    </row>
    <row r="391" spans="1:60" x14ac:dyDescent="0.2">
      <c r="A391" s="55">
        <v>41961</v>
      </c>
      <c r="B391" s="110" t="s">
        <v>269</v>
      </c>
      <c r="C391" s="12">
        <v>15</v>
      </c>
      <c r="D391" s="109">
        <v>4570</v>
      </c>
      <c r="E391" s="5"/>
      <c r="F391" s="5"/>
      <c r="G391" s="4"/>
      <c r="H391" s="5"/>
      <c r="I391" s="4"/>
      <c r="J391" s="5"/>
      <c r="K391" s="5"/>
      <c r="L391" s="5"/>
      <c r="M391" s="5"/>
      <c r="N391" s="5"/>
      <c r="O391" s="5"/>
      <c r="P391" s="3"/>
      <c r="Q391" s="3"/>
      <c r="R391" s="3"/>
      <c r="S391" s="3"/>
      <c r="T391" s="16"/>
      <c r="U391" s="16"/>
      <c r="V391" s="16"/>
      <c r="W391" s="12"/>
      <c r="X391" s="12"/>
      <c r="Y391" s="27"/>
      <c r="AJ391" s="9"/>
      <c r="AW391" s="9"/>
      <c r="AX391" s="9"/>
      <c r="AZ391" s="9">
        <f>(D391/C391)*(8/12)</f>
        <v>203.11111111111111</v>
      </c>
      <c r="BA391" s="9">
        <f t="shared" si="437"/>
        <v>203.11111111111111</v>
      </c>
      <c r="BC391" s="5">
        <f t="shared" si="436"/>
        <v>304.66666666666669</v>
      </c>
      <c r="BD391" s="9">
        <f>BA391+BC391</f>
        <v>507.77777777777783</v>
      </c>
      <c r="BE391" s="9"/>
      <c r="BF391" s="123">
        <v>62.5</v>
      </c>
      <c r="BG391" s="124">
        <f t="shared" si="435"/>
        <v>73.12</v>
      </c>
      <c r="BH391" s="107"/>
    </row>
    <row r="392" spans="1:60" x14ac:dyDescent="0.2">
      <c r="A392" s="55">
        <v>41961</v>
      </c>
      <c r="B392" s="103" t="s">
        <v>270</v>
      </c>
      <c r="C392" s="12">
        <v>7</v>
      </c>
      <c r="D392" s="109">
        <v>6890</v>
      </c>
      <c r="E392" s="5"/>
      <c r="F392" s="5"/>
      <c r="G392" s="4"/>
      <c r="H392" s="5"/>
      <c r="I392" s="4"/>
      <c r="J392" s="5"/>
      <c r="K392" s="5"/>
      <c r="L392" s="5"/>
      <c r="M392" s="5"/>
      <c r="N392" s="5"/>
      <c r="O392" s="5"/>
      <c r="P392" s="3"/>
      <c r="Q392" s="3"/>
      <c r="R392" s="3"/>
      <c r="S392" s="3"/>
      <c r="T392" s="16"/>
      <c r="U392" s="16"/>
      <c r="V392" s="16"/>
      <c r="W392" s="12"/>
      <c r="X392" s="12"/>
      <c r="Y392" s="27"/>
      <c r="AJ392" s="9"/>
      <c r="AW392" s="9"/>
      <c r="AX392" s="9"/>
      <c r="AZ392" s="9">
        <f>(D392/C392)*(8/12)</f>
        <v>656.19047619047615</v>
      </c>
      <c r="BA392" s="9">
        <f t="shared" si="437"/>
        <v>656.19047619047615</v>
      </c>
      <c r="BC392" s="5">
        <f t="shared" si="436"/>
        <v>984.28571428571433</v>
      </c>
      <c r="BD392" s="9">
        <f t="shared" si="433"/>
        <v>1640.4761904761904</v>
      </c>
      <c r="BE392" s="9"/>
      <c r="BF392" s="123">
        <v>20</v>
      </c>
      <c r="BG392" s="124">
        <f t="shared" si="435"/>
        <v>344.5</v>
      </c>
      <c r="BH392" s="107" t="s">
        <v>300</v>
      </c>
    </row>
    <row r="393" spans="1:60" x14ac:dyDescent="0.2">
      <c r="A393" s="55">
        <v>42069</v>
      </c>
      <c r="B393" s="103" t="s">
        <v>268</v>
      </c>
      <c r="C393" s="12">
        <v>7</v>
      </c>
      <c r="D393" s="109">
        <v>3064</v>
      </c>
      <c r="E393" s="5"/>
      <c r="F393" s="5"/>
      <c r="G393" s="4"/>
      <c r="H393" s="5"/>
      <c r="I393" s="4"/>
      <c r="J393" s="5"/>
      <c r="K393" s="5"/>
      <c r="L393" s="5"/>
      <c r="M393" s="5"/>
      <c r="N393" s="5"/>
      <c r="O393" s="5"/>
      <c r="P393" s="3"/>
      <c r="Q393" s="3"/>
      <c r="R393" s="3"/>
      <c r="S393" s="3"/>
      <c r="T393" s="16"/>
      <c r="U393" s="16"/>
      <c r="V393" s="16"/>
      <c r="W393" s="12"/>
      <c r="X393" s="12"/>
      <c r="Y393" s="27"/>
      <c r="AJ393" s="9"/>
      <c r="AW393" s="9"/>
      <c r="AX393" s="9"/>
      <c r="AZ393" s="9">
        <f>(D393/C393)*(14/12)</f>
        <v>510.66666666666669</v>
      </c>
      <c r="BA393" s="9">
        <f t="shared" si="437"/>
        <v>510.66666666666669</v>
      </c>
      <c r="BC393" s="5">
        <f t="shared" si="436"/>
        <v>437.71428571428572</v>
      </c>
      <c r="BD393" s="9">
        <f t="shared" si="433"/>
        <v>948.38095238095241</v>
      </c>
      <c r="BE393" s="9"/>
      <c r="BF393" s="123">
        <v>10</v>
      </c>
      <c r="BG393" s="124">
        <f t="shared" si="435"/>
        <v>306.39999999999998</v>
      </c>
      <c r="BH393" s="107" t="s">
        <v>305</v>
      </c>
    </row>
    <row r="394" spans="1:60" x14ac:dyDescent="0.2">
      <c r="A394" s="55">
        <v>42108</v>
      </c>
      <c r="B394" s="110" t="s">
        <v>269</v>
      </c>
      <c r="C394" s="12">
        <v>15</v>
      </c>
      <c r="D394" s="109">
        <v>4882</v>
      </c>
      <c r="E394" s="5"/>
      <c r="F394" s="5"/>
      <c r="G394" s="4"/>
      <c r="H394" s="5"/>
      <c r="I394" s="4"/>
      <c r="J394" s="5"/>
      <c r="K394" s="5"/>
      <c r="L394" s="5"/>
      <c r="M394" s="5"/>
      <c r="N394" s="5"/>
      <c r="O394" s="5"/>
      <c r="P394" s="3"/>
      <c r="Q394" s="3"/>
      <c r="R394" s="3"/>
      <c r="S394" s="3"/>
      <c r="T394" s="16"/>
      <c r="U394" s="16"/>
      <c r="V394" s="16"/>
      <c r="W394" s="12"/>
      <c r="X394" s="12"/>
      <c r="Y394" s="27"/>
      <c r="AJ394" s="9"/>
      <c r="AW394" s="9"/>
      <c r="AX394" s="9"/>
      <c r="AZ394" s="9">
        <f>(D394/C394)*(3/12)</f>
        <v>81.36666666666666</v>
      </c>
      <c r="BA394" s="9">
        <f t="shared" si="437"/>
        <v>81.36666666666666</v>
      </c>
      <c r="BC394" s="5">
        <f t="shared" si="436"/>
        <v>325.46666666666664</v>
      </c>
      <c r="BD394" s="9">
        <f t="shared" si="433"/>
        <v>406.83333333333331</v>
      </c>
      <c r="BE394" s="9"/>
      <c r="BF394" s="123">
        <v>62.5</v>
      </c>
      <c r="BG394" s="124">
        <f t="shared" si="435"/>
        <v>78.111999999999995</v>
      </c>
      <c r="BH394" s="107"/>
    </row>
    <row r="395" spans="1:60" x14ac:dyDescent="0.2">
      <c r="A395" s="55">
        <v>42136</v>
      </c>
      <c r="B395" s="110" t="s">
        <v>269</v>
      </c>
      <c r="C395" s="12">
        <v>15</v>
      </c>
      <c r="D395" s="109">
        <v>5382</v>
      </c>
      <c r="E395" s="5"/>
      <c r="F395" s="5"/>
      <c r="G395" s="4"/>
      <c r="H395" s="5"/>
      <c r="I395" s="4"/>
      <c r="J395" s="5"/>
      <c r="K395" s="5"/>
      <c r="L395" s="5"/>
      <c r="M395" s="5"/>
      <c r="N395" s="5"/>
      <c r="O395" s="5"/>
      <c r="P395" s="3"/>
      <c r="Q395" s="3"/>
      <c r="R395" s="3"/>
      <c r="S395" s="3"/>
      <c r="T395" s="16"/>
      <c r="U395" s="16"/>
      <c r="V395" s="16"/>
      <c r="W395" s="12"/>
      <c r="X395" s="12"/>
      <c r="Y395" s="27"/>
      <c r="AJ395" s="9"/>
      <c r="AW395" s="9"/>
      <c r="AX395" s="9"/>
      <c r="AZ395" s="9">
        <f>(D395/C395)*(2/12)</f>
        <v>59.8</v>
      </c>
      <c r="BA395" s="9">
        <f t="shared" si="437"/>
        <v>59.8</v>
      </c>
      <c r="BC395" s="5">
        <f t="shared" si="436"/>
        <v>358.8</v>
      </c>
      <c r="BD395" s="9">
        <f>BA395+BC395</f>
        <v>418.6</v>
      </c>
      <c r="BE395" s="9"/>
      <c r="BF395" s="123">
        <v>62.5</v>
      </c>
      <c r="BG395" s="124">
        <f t="shared" si="435"/>
        <v>86.111999999999995</v>
      </c>
      <c r="BH395" s="107"/>
    </row>
    <row r="396" spans="1:60" x14ac:dyDescent="0.2">
      <c r="A396" s="106">
        <v>42185</v>
      </c>
      <c r="B396" s="107" t="s">
        <v>272</v>
      </c>
      <c r="C396" s="12">
        <v>7</v>
      </c>
      <c r="D396" s="109">
        <v>6800</v>
      </c>
      <c r="E396" s="5"/>
      <c r="F396" s="5"/>
      <c r="G396" s="4"/>
      <c r="H396" s="5"/>
      <c r="I396" s="4"/>
      <c r="J396" s="5"/>
      <c r="K396" s="5"/>
      <c r="L396" s="5"/>
      <c r="M396" s="5"/>
      <c r="N396" s="5"/>
      <c r="O396" s="5"/>
      <c r="P396" s="3"/>
      <c r="Q396" s="3"/>
      <c r="R396" s="3"/>
      <c r="S396" s="3"/>
      <c r="T396" s="16"/>
      <c r="U396" s="16"/>
      <c r="V396" s="16"/>
      <c r="W396" s="12"/>
      <c r="X396" s="12"/>
      <c r="Y396" s="27"/>
      <c r="AJ396" s="9"/>
      <c r="AW396" s="9"/>
      <c r="AX396" s="9"/>
      <c r="AZ396" s="9">
        <f>(D396/C396)*(1/12)</f>
        <v>80.952380952380949</v>
      </c>
      <c r="BA396" s="9">
        <f t="shared" si="437"/>
        <v>80.952380952380949</v>
      </c>
      <c r="BC396" s="5">
        <f t="shared" si="436"/>
        <v>971.42857142857144</v>
      </c>
      <c r="BD396" s="9">
        <f t="shared" si="433"/>
        <v>1052.3809523809523</v>
      </c>
      <c r="BE396" s="9"/>
      <c r="BF396" s="123">
        <v>20</v>
      </c>
      <c r="BG396" s="124">
        <f t="shared" si="435"/>
        <v>340</v>
      </c>
      <c r="BH396" s="107" t="s">
        <v>300</v>
      </c>
    </row>
    <row r="397" spans="1:60" s="107" customFormat="1" x14ac:dyDescent="0.2">
      <c r="A397" s="106">
        <v>42276</v>
      </c>
      <c r="B397" s="107" t="s">
        <v>292</v>
      </c>
      <c r="C397" s="118">
        <v>5</v>
      </c>
      <c r="D397" s="109">
        <v>7283</v>
      </c>
      <c r="E397" s="5"/>
      <c r="F397" s="5"/>
      <c r="G397" s="4"/>
      <c r="H397" s="5"/>
      <c r="I397" s="4"/>
      <c r="J397" s="5"/>
      <c r="K397" s="5"/>
      <c r="L397" s="5"/>
      <c r="M397" s="5"/>
      <c r="N397" s="5"/>
      <c r="O397" s="5"/>
      <c r="P397" s="3"/>
      <c r="Q397" s="3"/>
      <c r="R397" s="3"/>
      <c r="S397" s="3"/>
      <c r="T397" s="16"/>
      <c r="U397" s="16"/>
      <c r="V397" s="16"/>
      <c r="W397" s="12"/>
      <c r="X397" s="12"/>
      <c r="Y397" s="27"/>
      <c r="Z397" s="5"/>
      <c r="AA397" s="5"/>
      <c r="AJ397" s="9"/>
      <c r="AW397" s="9"/>
      <c r="AX397" s="9"/>
      <c r="AZ397" s="9"/>
      <c r="BA397" s="9"/>
      <c r="BC397" s="5">
        <f>(D397/C397)*(10/12)</f>
        <v>1213.8333333333333</v>
      </c>
      <c r="BD397" s="9">
        <f>BC397</f>
        <v>1213.8333333333333</v>
      </c>
      <c r="BE397" s="9"/>
      <c r="BF397" s="123">
        <v>7</v>
      </c>
      <c r="BG397" s="124">
        <f t="shared" si="435"/>
        <v>1040.4285714285713</v>
      </c>
    </row>
    <row r="398" spans="1:60" s="107" customFormat="1" x14ac:dyDescent="0.2">
      <c r="A398" s="106">
        <v>42325</v>
      </c>
      <c r="B398" s="107" t="s">
        <v>153</v>
      </c>
      <c r="C398" s="107">
        <v>40</v>
      </c>
      <c r="D398" s="115">
        <v>20855</v>
      </c>
      <c r="BC398" s="5">
        <f>(D398/C398)*(8/12)</f>
        <v>347.58333333333331</v>
      </c>
      <c r="BD398" s="116">
        <f t="shared" si="433"/>
        <v>347.58333333333331</v>
      </c>
      <c r="BE398" s="9"/>
      <c r="BF398" s="123">
        <v>50</v>
      </c>
      <c r="BG398" s="124">
        <f t="shared" si="435"/>
        <v>417.1</v>
      </c>
    </row>
    <row r="399" spans="1:60" s="107" customFormat="1" x14ac:dyDescent="0.2">
      <c r="A399" s="106">
        <v>42325</v>
      </c>
      <c r="B399" s="107" t="s">
        <v>287</v>
      </c>
      <c r="C399" s="107">
        <v>5</v>
      </c>
      <c r="D399" s="115">
        <v>4929</v>
      </c>
      <c r="BC399" s="5">
        <f>(D399/C399)*(8/12)</f>
        <v>657.19999999999993</v>
      </c>
      <c r="BD399" s="116">
        <f t="shared" ref="BD399:BD400" si="438">BA399+BC399</f>
        <v>657.19999999999993</v>
      </c>
      <c r="BE399" s="9"/>
      <c r="BF399" s="123">
        <v>10</v>
      </c>
      <c r="BG399" s="124">
        <f t="shared" si="435"/>
        <v>492.9</v>
      </c>
      <c r="BH399" s="107" t="s">
        <v>305</v>
      </c>
    </row>
    <row r="400" spans="1:60" s="107" customFormat="1" x14ac:dyDescent="0.2">
      <c r="A400" s="106">
        <v>42325</v>
      </c>
      <c r="B400" s="107" t="s">
        <v>288</v>
      </c>
      <c r="C400" s="118">
        <v>5</v>
      </c>
      <c r="D400" s="117">
        <v>27010</v>
      </c>
      <c r="E400" s="5"/>
      <c r="F400" s="5"/>
      <c r="G400" s="4"/>
      <c r="H400" s="5"/>
      <c r="I400" s="4"/>
      <c r="J400" s="5"/>
      <c r="K400" s="5"/>
      <c r="L400" s="5"/>
      <c r="M400" s="5"/>
      <c r="N400" s="5"/>
      <c r="O400" s="5"/>
      <c r="P400" s="3"/>
      <c r="Q400" s="3"/>
      <c r="R400" s="3"/>
      <c r="S400" s="3"/>
      <c r="T400" s="16"/>
      <c r="U400" s="16"/>
      <c r="V400" s="16"/>
      <c r="W400" s="12"/>
      <c r="X400" s="12"/>
      <c r="Y400" s="27"/>
      <c r="Z400" s="5"/>
      <c r="AA400" s="5"/>
      <c r="AJ400" s="9"/>
      <c r="AW400" s="9"/>
      <c r="AX400" s="9"/>
      <c r="AZ400" s="9"/>
      <c r="BA400" s="9"/>
      <c r="BC400" s="5">
        <f>(D400/C400)*(8/12)</f>
        <v>3601.333333333333</v>
      </c>
      <c r="BD400" s="116">
        <f t="shared" si="438"/>
        <v>3601.333333333333</v>
      </c>
      <c r="BE400" s="9"/>
      <c r="BF400" s="123">
        <v>7</v>
      </c>
      <c r="BG400" s="124">
        <f t="shared" si="435"/>
        <v>3858.5714285714284</v>
      </c>
    </row>
    <row r="401" spans="1:60" s="107" customFormat="1" x14ac:dyDescent="0.2">
      <c r="A401" s="106">
        <v>42381</v>
      </c>
      <c r="B401" s="107" t="s">
        <v>285</v>
      </c>
      <c r="C401" s="118">
        <v>40</v>
      </c>
      <c r="D401" s="109">
        <v>4014</v>
      </c>
      <c r="E401" s="5"/>
      <c r="F401" s="5"/>
      <c r="G401" s="4"/>
      <c r="H401" s="5"/>
      <c r="I401" s="4"/>
      <c r="J401" s="5"/>
      <c r="K401" s="5"/>
      <c r="L401" s="5"/>
      <c r="M401" s="5"/>
      <c r="N401" s="5"/>
      <c r="O401" s="5"/>
      <c r="P401" s="3"/>
      <c r="Q401" s="3"/>
      <c r="R401" s="3"/>
      <c r="S401" s="3"/>
      <c r="T401" s="16"/>
      <c r="U401" s="16"/>
      <c r="V401" s="16"/>
      <c r="W401" s="12"/>
      <c r="X401" s="12"/>
      <c r="Y401" s="27"/>
      <c r="Z401" s="5"/>
      <c r="AA401" s="5"/>
      <c r="AJ401" s="9"/>
      <c r="AW401" s="9"/>
      <c r="AX401" s="9"/>
      <c r="AZ401" s="9"/>
      <c r="BA401" s="9"/>
      <c r="BC401" s="5">
        <f>(D401/C401)*(6/12)</f>
        <v>50.174999999999997</v>
      </c>
      <c r="BD401" s="116">
        <f>BA401+BC401</f>
        <v>50.174999999999997</v>
      </c>
      <c r="BE401" s="9"/>
      <c r="BF401" s="123">
        <v>62.5</v>
      </c>
      <c r="BG401" s="124">
        <f t="shared" si="435"/>
        <v>64.224000000000004</v>
      </c>
    </row>
    <row r="402" spans="1:60" s="107" customFormat="1" x14ac:dyDescent="0.2">
      <c r="A402" s="106">
        <v>42472</v>
      </c>
      <c r="B402" s="107" t="s">
        <v>286</v>
      </c>
      <c r="C402" s="118">
        <v>7</v>
      </c>
      <c r="D402" s="109">
        <v>3753</v>
      </c>
      <c r="E402" s="5"/>
      <c r="F402" s="5"/>
      <c r="G402" s="4"/>
      <c r="H402" s="5"/>
      <c r="I402" s="4"/>
      <c r="J402" s="5"/>
      <c r="K402" s="5"/>
      <c r="L402" s="5"/>
      <c r="M402" s="5"/>
      <c r="N402" s="5"/>
      <c r="O402" s="5"/>
      <c r="P402" s="3"/>
      <c r="Q402" s="3"/>
      <c r="R402" s="3"/>
      <c r="S402" s="3"/>
      <c r="T402" s="16"/>
      <c r="U402" s="16"/>
      <c r="V402" s="16"/>
      <c r="W402" s="12"/>
      <c r="X402" s="12"/>
      <c r="Y402" s="27"/>
      <c r="Z402" s="5"/>
      <c r="AA402" s="5"/>
      <c r="AJ402" s="9"/>
      <c r="AW402" s="9"/>
      <c r="AX402" s="9"/>
      <c r="AZ402" s="9"/>
      <c r="BA402" s="9"/>
      <c r="BC402" s="5">
        <f>(D402/C402)*(3/12)</f>
        <v>134.03571428571428</v>
      </c>
      <c r="BD402" s="116">
        <f>BA402+BC402</f>
        <v>134.03571428571428</v>
      </c>
      <c r="BE402" s="9"/>
      <c r="BF402" s="123">
        <v>10</v>
      </c>
      <c r="BG402" s="124">
        <f t="shared" si="435"/>
        <v>375.3</v>
      </c>
      <c r="BH402" s="107" t="s">
        <v>305</v>
      </c>
    </row>
    <row r="403" spans="1:60" s="107" customFormat="1" x14ac:dyDescent="0.2">
      <c r="A403" s="106">
        <v>42551</v>
      </c>
      <c r="B403" s="107" t="s">
        <v>285</v>
      </c>
      <c r="C403" s="118">
        <v>40</v>
      </c>
      <c r="D403" s="117">
        <f>2826+8038</f>
        <v>10864</v>
      </c>
      <c r="E403" s="5"/>
      <c r="F403" s="5"/>
      <c r="G403" s="4"/>
      <c r="H403" s="5"/>
      <c r="I403" s="4"/>
      <c r="J403" s="5"/>
      <c r="K403" s="5"/>
      <c r="L403" s="5"/>
      <c r="M403" s="5"/>
      <c r="N403" s="5"/>
      <c r="O403" s="5"/>
      <c r="P403" s="3"/>
      <c r="Q403" s="3"/>
      <c r="R403" s="3"/>
      <c r="S403" s="3"/>
      <c r="T403" s="16"/>
      <c r="U403" s="16"/>
      <c r="V403" s="16"/>
      <c r="W403" s="12"/>
      <c r="X403" s="12"/>
      <c r="Y403" s="27"/>
      <c r="Z403" s="5"/>
      <c r="AA403" s="5"/>
      <c r="AJ403" s="9"/>
      <c r="AW403" s="9"/>
      <c r="AX403" s="9"/>
      <c r="AZ403" s="9"/>
      <c r="BA403" s="9"/>
      <c r="BC403" s="5">
        <f>(D403/C403)*(1/12)</f>
        <v>22.633333333333333</v>
      </c>
      <c r="BD403" s="116">
        <f t="shared" si="433"/>
        <v>22.633333333333333</v>
      </c>
      <c r="BE403" s="9"/>
      <c r="BF403" s="123">
        <v>62.5</v>
      </c>
      <c r="BG403" s="124">
        <f t="shared" si="435"/>
        <v>173.82400000000001</v>
      </c>
    </row>
    <row r="404" spans="1:60" s="107" customFormat="1" x14ac:dyDescent="0.2">
      <c r="A404" s="106">
        <v>42551</v>
      </c>
      <c r="B404" s="108" t="s">
        <v>289</v>
      </c>
      <c r="C404" s="118">
        <v>15</v>
      </c>
      <c r="D404" s="117">
        <v>1197</v>
      </c>
      <c r="E404" s="5"/>
      <c r="F404" s="5"/>
      <c r="G404" s="4"/>
      <c r="H404" s="5"/>
      <c r="I404" s="4"/>
      <c r="J404" s="5"/>
      <c r="K404" s="5"/>
      <c r="L404" s="5"/>
      <c r="M404" s="5"/>
      <c r="N404" s="5"/>
      <c r="O404" s="5"/>
      <c r="P404" s="3"/>
      <c r="Q404" s="3"/>
      <c r="R404" s="3"/>
      <c r="S404" s="3"/>
      <c r="T404" s="16"/>
      <c r="U404" s="16"/>
      <c r="V404" s="16"/>
      <c r="W404" s="12"/>
      <c r="X404" s="12"/>
      <c r="Y404" s="27"/>
      <c r="Z404" s="5"/>
      <c r="AA404" s="5"/>
      <c r="AJ404" s="9"/>
      <c r="AW404" s="9"/>
      <c r="AX404" s="9"/>
      <c r="AZ404" s="9"/>
      <c r="BA404" s="9"/>
      <c r="BC404" s="5">
        <f>(D404/C404)*(1/12)</f>
        <v>6.6499999999999995</v>
      </c>
      <c r="BD404" s="116">
        <f t="shared" si="433"/>
        <v>6.6499999999999995</v>
      </c>
      <c r="BE404" s="9"/>
      <c r="BF404" s="123">
        <v>20</v>
      </c>
      <c r="BG404" s="124">
        <f t="shared" si="435"/>
        <v>59.85</v>
      </c>
    </row>
    <row r="405" spans="1:60" s="107" customFormat="1" x14ac:dyDescent="0.2">
      <c r="A405" s="106">
        <v>42551</v>
      </c>
      <c r="B405" s="107" t="s">
        <v>153</v>
      </c>
      <c r="C405" s="118">
        <v>40</v>
      </c>
      <c r="D405" s="117">
        <v>1800</v>
      </c>
      <c r="E405" s="5"/>
      <c r="F405" s="5"/>
      <c r="G405" s="4"/>
      <c r="H405" s="5"/>
      <c r="I405" s="4"/>
      <c r="J405" s="5"/>
      <c r="K405" s="5"/>
      <c r="L405" s="5"/>
      <c r="M405" s="5"/>
      <c r="N405" s="5"/>
      <c r="O405" s="5"/>
      <c r="P405" s="3"/>
      <c r="Q405" s="3"/>
      <c r="R405" s="3"/>
      <c r="S405" s="3"/>
      <c r="T405" s="16"/>
      <c r="U405" s="16"/>
      <c r="V405" s="16"/>
      <c r="W405" s="12"/>
      <c r="X405" s="12"/>
      <c r="Y405" s="27"/>
      <c r="Z405" s="5"/>
      <c r="AA405" s="5"/>
      <c r="AJ405" s="9"/>
      <c r="AW405" s="9"/>
      <c r="AX405" s="9"/>
      <c r="AZ405" s="9"/>
      <c r="BA405" s="9"/>
      <c r="BC405" s="5">
        <f>(D405/C405)*(1/12)</f>
        <v>3.75</v>
      </c>
      <c r="BD405" s="116">
        <f t="shared" si="433"/>
        <v>3.75</v>
      </c>
      <c r="BE405" s="9"/>
      <c r="BF405" s="123">
        <v>50</v>
      </c>
      <c r="BG405" s="124">
        <f t="shared" si="435"/>
        <v>36</v>
      </c>
    </row>
    <row r="406" spans="1:60" x14ac:dyDescent="0.2">
      <c r="A406" s="32"/>
      <c r="B406" s="11"/>
      <c r="C406" s="12"/>
      <c r="D406" s="12"/>
      <c r="E406" s="5"/>
      <c r="F406" s="5"/>
      <c r="G406" s="4"/>
      <c r="H406" s="5"/>
      <c r="I406" s="4"/>
      <c r="J406" s="5"/>
      <c r="K406" s="5"/>
      <c r="L406" s="5"/>
      <c r="M406" s="5"/>
      <c r="N406" s="5"/>
      <c r="O406" s="5"/>
      <c r="P406" s="3"/>
      <c r="Q406" s="3"/>
      <c r="R406" s="3"/>
      <c r="S406" s="3"/>
      <c r="T406" s="16"/>
      <c r="U406" s="16"/>
      <c r="V406" s="16"/>
      <c r="W406" s="12"/>
      <c r="X406" s="12"/>
      <c r="Y406" s="27"/>
      <c r="AJ406" s="9"/>
      <c r="BC406" s="5"/>
      <c r="BD406" s="116"/>
      <c r="BE406" s="116"/>
    </row>
    <row r="407" spans="1:60" x14ac:dyDescent="0.2">
      <c r="A407" s="32"/>
      <c r="C407" s="4"/>
      <c r="D407" s="12"/>
      <c r="E407" s="5"/>
      <c r="F407" s="5"/>
      <c r="G407" s="4"/>
      <c r="H407" s="5"/>
      <c r="I407" s="4"/>
      <c r="J407" s="5"/>
      <c r="K407" s="5"/>
      <c r="L407" s="5"/>
      <c r="M407" s="5"/>
      <c r="N407" s="5"/>
      <c r="O407" s="5"/>
      <c r="P407" s="3"/>
      <c r="Q407" s="3"/>
      <c r="R407" s="3"/>
      <c r="S407" s="3"/>
      <c r="T407" s="16"/>
      <c r="U407" s="16"/>
      <c r="V407" s="16"/>
      <c r="W407" s="17"/>
      <c r="X407" s="17"/>
      <c r="Y407" s="26"/>
      <c r="AA407" s="5">
        <v>-1.44</v>
      </c>
      <c r="AB407" s="1" t="s">
        <v>199</v>
      </c>
      <c r="AD407" s="1">
        <v>-1</v>
      </c>
      <c r="AJ407" s="9"/>
      <c r="BC407" s="5"/>
      <c r="BD407" s="116"/>
      <c r="BE407" s="116"/>
    </row>
    <row r="408" spans="1:60" x14ac:dyDescent="0.2">
      <c r="E408" s="5"/>
      <c r="F408" s="5"/>
      <c r="G408" s="4"/>
      <c r="H408" s="5"/>
      <c r="I408" s="4"/>
      <c r="J408" s="5"/>
      <c r="K408" s="5"/>
      <c r="L408" s="5"/>
      <c r="M408" s="5"/>
      <c r="N408" s="5"/>
      <c r="O408" s="5"/>
      <c r="P408" s="3"/>
      <c r="Q408" s="3"/>
      <c r="R408" s="3"/>
      <c r="S408" s="3"/>
      <c r="T408" s="3"/>
      <c r="U408" s="3"/>
      <c r="V408" s="3"/>
      <c r="BC408" s="5"/>
      <c r="BD408" s="116"/>
      <c r="BE408" s="116"/>
    </row>
    <row r="409" spans="1:60" x14ac:dyDescent="0.2">
      <c r="B409" s="7" t="s">
        <v>310</v>
      </c>
      <c r="D409" s="104"/>
      <c r="E409" s="3">
        <f>SUM(E210:E302)</f>
        <v>3594794.5900000003</v>
      </c>
      <c r="F409" s="3">
        <f t="shared" ref="F409:U409" si="439">SUM(F59:F302)</f>
        <v>219163.10281378819</v>
      </c>
      <c r="G409" s="3">
        <f t="shared" si="439"/>
        <v>3786434.7128137881</v>
      </c>
      <c r="H409" s="3">
        <f t="shared" si="439"/>
        <v>344760.32753589196</v>
      </c>
      <c r="I409" s="3">
        <f t="shared" si="439"/>
        <v>4131195.0403496805</v>
      </c>
      <c r="J409" s="3">
        <f t="shared" si="439"/>
        <v>346543.82054442074</v>
      </c>
      <c r="K409" s="3">
        <f t="shared" si="439"/>
        <v>4464349.3808941022</v>
      </c>
      <c r="L409" s="3">
        <f t="shared" si="439"/>
        <v>349028.56284719263</v>
      </c>
      <c r="M409" s="3">
        <f t="shared" si="439"/>
        <v>4813377.9437412927</v>
      </c>
      <c r="N409" s="3">
        <f t="shared" si="439"/>
        <v>350978.44025017769</v>
      </c>
      <c r="O409" s="3">
        <f t="shared" si="439"/>
        <v>5161156.3839914668</v>
      </c>
      <c r="P409" s="3">
        <f t="shared" si="439"/>
        <v>369460.50661818887</v>
      </c>
      <c r="Q409" s="3">
        <f t="shared" si="439"/>
        <v>5571475.2206096575</v>
      </c>
      <c r="R409" s="3">
        <f t="shared" si="439"/>
        <v>387942.48109047033</v>
      </c>
      <c r="S409" s="3">
        <f t="shared" si="439"/>
        <v>5918259.3717001304</v>
      </c>
      <c r="T409" s="3">
        <f t="shared" si="439"/>
        <v>495985.13601332618</v>
      </c>
      <c r="U409" s="3">
        <f t="shared" si="439"/>
        <v>6414244.5077134557</v>
      </c>
      <c r="V409" s="3"/>
      <c r="W409" s="3">
        <f>SUM(W59:W307)-1</f>
        <v>503960.44255863543</v>
      </c>
      <c r="X409" s="3">
        <f>SUM(X59:X321)</f>
        <v>6918205.9502720889</v>
      </c>
      <c r="Y409" s="25"/>
      <c r="Z409" s="38">
        <f>SUM(Z59:Z319)-1</f>
        <v>516099.63081023458</v>
      </c>
      <c r="AA409" s="38">
        <f>SUM(AA59:AA407)</f>
        <v>7434305.1410823232</v>
      </c>
      <c r="AB409" s="35"/>
      <c r="AC409" s="39">
        <f>SUM(AC59:AC408)</f>
        <v>516610.4542558635</v>
      </c>
      <c r="AD409" s="41">
        <f>SUM(AD59:AD408)</f>
        <v>7950916.0353381922</v>
      </c>
      <c r="AF409" s="39">
        <f>SUM(AF8:AF408)</f>
        <v>541557.18996313866</v>
      </c>
      <c r="AG409" s="41">
        <f>SUM(AG8:AG408)</f>
        <v>8492675.3153013289</v>
      </c>
      <c r="AH409" s="41"/>
      <c r="AI409" s="41"/>
      <c r="AJ409" s="41">
        <f>SUM(AJ8:AJ408)</f>
        <v>556367.16879469529</v>
      </c>
      <c r="AK409" s="41">
        <f>SUM(AK8:AK408)</f>
        <v>9033364.3440960236</v>
      </c>
      <c r="AN409" s="41">
        <f>SUM(AN8:AN408)</f>
        <v>571653.12996659568</v>
      </c>
      <c r="AO409" s="41">
        <f>SUM(AO8:AO408)</f>
        <v>9558668.4712054711</v>
      </c>
      <c r="AQ409" s="41">
        <f>SUM(AQ8:AQ408)</f>
        <v>584969.67846464133</v>
      </c>
      <c r="AR409" s="41">
        <f>SUM(AR8:AR408)</f>
        <v>10127321.109670121</v>
      </c>
      <c r="AT409" s="41">
        <f>SUM(AT8:AT408)</f>
        <v>602545.55594202213</v>
      </c>
      <c r="AU409" s="41">
        <f>SUM(AU8:AU408)</f>
        <v>10725753.165612139</v>
      </c>
      <c r="AW409" s="41">
        <f>SUM(AW8:AW408)</f>
        <v>611046.87142430712</v>
      </c>
      <c r="AX409" s="41">
        <f>SUM(AX8:AX408)</f>
        <v>11334915.037036436</v>
      </c>
      <c r="AY409" s="41"/>
      <c r="AZ409" s="41">
        <f>SUM(AZ8:AZ408)</f>
        <v>620445.90818692301</v>
      </c>
      <c r="BA409" s="41">
        <f>SUM(BA8:BA408)</f>
        <v>11933440.945223372</v>
      </c>
      <c r="BB409" s="41"/>
      <c r="BC409" s="41">
        <f>SUM(BC8:BC408)</f>
        <v>575320.37958439975</v>
      </c>
      <c r="BD409" s="41">
        <f>SUM(BD8:BD408)</f>
        <v>12490316.324807769</v>
      </c>
      <c r="BE409" s="41"/>
      <c r="BF409" s="41"/>
      <c r="BG409" s="41">
        <f>SUM(BG8:BG408)</f>
        <v>509983.61245948065</v>
      </c>
    </row>
    <row r="410" spans="1:60" x14ac:dyDescent="0.2">
      <c r="D410" s="104"/>
      <c r="G410" s="3"/>
      <c r="P410" s="6"/>
      <c r="R410" s="6"/>
      <c r="S410" s="6"/>
      <c r="T410" s="6"/>
      <c r="U410" s="6"/>
      <c r="V410" s="6"/>
      <c r="Y410" s="28"/>
      <c r="AB410" s="36"/>
      <c r="AC410" s="42"/>
      <c r="AD410" s="42"/>
      <c r="AE410" s="35"/>
      <c r="AF410" s="42"/>
      <c r="AG410" s="42"/>
      <c r="AH410" s="68"/>
      <c r="AI410" s="69"/>
      <c r="AJ410" s="42"/>
      <c r="AK410" s="42"/>
      <c r="AL410" s="11"/>
      <c r="AM410" s="73"/>
      <c r="AN410" s="42"/>
      <c r="AO410" s="42"/>
      <c r="AP410" s="11"/>
      <c r="AQ410" s="42"/>
      <c r="AR410" s="42"/>
      <c r="AS410" s="11"/>
      <c r="AW410" s="42"/>
      <c r="AX410" s="42"/>
      <c r="AY410" s="11"/>
      <c r="AZ410" s="42"/>
      <c r="BA410" s="42"/>
      <c r="BB410" s="11"/>
      <c r="BC410" s="42"/>
      <c r="BD410" s="42"/>
      <c r="BE410" s="68"/>
    </row>
    <row r="411" spans="1:60" x14ac:dyDescent="0.2">
      <c r="C411" s="57"/>
      <c r="D411" s="105"/>
      <c r="G411" s="3"/>
      <c r="P411" s="3"/>
      <c r="Q411" s="3"/>
      <c r="R411" s="3"/>
      <c r="S411" s="3"/>
      <c r="T411" s="3"/>
      <c r="U411" s="3"/>
      <c r="V411" s="3"/>
      <c r="W411" s="9"/>
      <c r="X411" s="9"/>
      <c r="Y411" s="29"/>
      <c r="Z411" s="37"/>
      <c r="AA411" s="37"/>
      <c r="AB411" s="35"/>
      <c r="AC411" s="39"/>
      <c r="AD411" s="40"/>
      <c r="AF411" s="45">
        <f>AF409-AF410</f>
        <v>541557.18996313866</v>
      </c>
      <c r="AG411" s="45">
        <f>AG409-AG410</f>
        <v>8492675.3153013289</v>
      </c>
      <c r="AH411" s="45"/>
      <c r="AJ411" s="31">
        <f>+AJ409-AJ410</f>
        <v>556367.16879469529</v>
      </c>
      <c r="AK411" s="31">
        <f>+AK409-AK410</f>
        <v>9033364.3440960236</v>
      </c>
      <c r="AL411" s="11"/>
      <c r="AM411" s="11"/>
      <c r="AN411" s="31">
        <f>+AN409-AN410</f>
        <v>571653.12996659568</v>
      </c>
      <c r="AO411" s="31">
        <f>+AO409-AO410</f>
        <v>9558668.4712054711</v>
      </c>
      <c r="AP411" s="11"/>
      <c r="AQ411" s="31">
        <f>+AQ409-AQ410</f>
        <v>584969.67846464133</v>
      </c>
      <c r="AR411" s="31">
        <f>+AR409-AR410</f>
        <v>10127321.109670121</v>
      </c>
      <c r="AS411" s="11"/>
      <c r="AW411" s="31">
        <f>+AW409-AW410</f>
        <v>611046.87142430712</v>
      </c>
      <c r="AX411" s="31">
        <f>+AX409-AX410</f>
        <v>11334915.037036436</v>
      </c>
      <c r="AY411" s="11"/>
      <c r="AZ411" s="31">
        <f>+AZ409-AZ410</f>
        <v>620445.90818692301</v>
      </c>
      <c r="BA411" s="31">
        <f>+BA409-BA410</f>
        <v>11933440.945223372</v>
      </c>
      <c r="BB411" s="11"/>
      <c r="BC411" s="31"/>
      <c r="BD411" s="31"/>
      <c r="BE411" s="71"/>
    </row>
    <row r="412" spans="1:60" x14ac:dyDescent="0.2">
      <c r="D412" s="119"/>
      <c r="G412" s="3"/>
      <c r="P412" s="3"/>
      <c r="Q412" s="3"/>
      <c r="R412" s="3"/>
      <c r="S412" s="3"/>
      <c r="T412" s="3"/>
      <c r="U412" s="3"/>
      <c r="V412" s="3"/>
      <c r="AF412" s="10"/>
      <c r="AG412" s="10"/>
      <c r="AH412" s="10"/>
      <c r="AJ412" s="75"/>
      <c r="AK412" s="75"/>
      <c r="AL412" s="11"/>
      <c r="AM412" s="111"/>
      <c r="AN412" s="75" t="s">
        <v>192</v>
      </c>
      <c r="AO412" s="75" t="s">
        <v>192</v>
      </c>
      <c r="AP412" s="11"/>
      <c r="AQ412" s="76"/>
      <c r="AR412" s="76"/>
      <c r="AS412" s="11"/>
      <c r="AT412" s="76"/>
      <c r="AU412" s="76"/>
      <c r="AV412" s="11"/>
      <c r="AW412" s="76"/>
      <c r="AX412" s="76"/>
      <c r="AY412" s="11"/>
      <c r="BB412" s="108"/>
      <c r="BC412" s="76"/>
      <c r="BD412" s="76"/>
      <c r="BE412" s="76"/>
    </row>
    <row r="413" spans="1:60" x14ac:dyDescent="0.2">
      <c r="D413" s="120"/>
      <c r="G413" s="3"/>
      <c r="M413" s="7" t="s">
        <v>158</v>
      </c>
      <c r="P413" s="3"/>
      <c r="Q413" s="3"/>
      <c r="R413" s="3"/>
      <c r="S413" s="3"/>
      <c r="T413" s="3"/>
      <c r="U413" s="3"/>
      <c r="V413" s="3"/>
      <c r="W413" s="8"/>
      <c r="X413" s="8"/>
      <c r="Y413" s="30"/>
      <c r="AG413" s="56"/>
      <c r="AH413" s="56"/>
      <c r="AO413" s="5"/>
      <c r="AR413" s="5"/>
      <c r="AU413" s="5"/>
      <c r="AX413" s="5"/>
      <c r="BC413" s="9"/>
      <c r="BD413" s="9"/>
      <c r="BE413" s="9"/>
    </row>
    <row r="414" spans="1:60" x14ac:dyDescent="0.2">
      <c r="G414" s="3"/>
      <c r="M414" s="7"/>
      <c r="P414" s="3"/>
      <c r="Q414" s="3"/>
      <c r="R414" s="3"/>
      <c r="S414" s="3"/>
      <c r="T414" s="3"/>
      <c r="U414" s="3"/>
      <c r="V414" s="3"/>
      <c r="W414" s="10"/>
      <c r="X414" s="10"/>
      <c r="Y414" s="28"/>
      <c r="AG414" s="9"/>
      <c r="AH414" s="9"/>
      <c r="AJ414" s="67" t="s">
        <v>237</v>
      </c>
      <c r="AK414" s="67"/>
      <c r="AL414" s="11"/>
      <c r="AM414" s="88"/>
      <c r="AN414" s="71"/>
      <c r="AO414" s="71"/>
      <c r="AQ414" s="74"/>
      <c r="AR414" s="9"/>
      <c r="AT414" s="74"/>
      <c r="AU414" s="9"/>
      <c r="AW414" s="74"/>
      <c r="AX414" s="9"/>
      <c r="BC414" s="76"/>
      <c r="BD414" s="76"/>
      <c r="BE414" s="76"/>
    </row>
    <row r="415" spans="1:60" x14ac:dyDescent="0.2">
      <c r="B415" s="15"/>
      <c r="G415" s="3"/>
      <c r="P415" s="3"/>
      <c r="Q415" s="3"/>
      <c r="R415" s="3"/>
      <c r="S415" s="3"/>
      <c r="T415" s="3"/>
      <c r="U415" s="3"/>
      <c r="V415" s="3"/>
      <c r="AJ415" s="67" t="s">
        <v>236</v>
      </c>
      <c r="AK415" s="67"/>
      <c r="AL415" s="11"/>
      <c r="AM415" s="11"/>
      <c r="AN415" s="71"/>
      <c r="AO415" s="71"/>
      <c r="AQ415" s="11"/>
      <c r="AR415" s="11"/>
      <c r="AT415" s="11"/>
      <c r="AU415" s="11"/>
      <c r="AW415" s="11"/>
      <c r="AX415" s="11"/>
      <c r="AZ415" s="11"/>
      <c r="BA415" s="11"/>
      <c r="BC415" s="112"/>
      <c r="BD415" s="9"/>
      <c r="BE415" s="9"/>
    </row>
    <row r="416" spans="1:60" x14ac:dyDescent="0.2">
      <c r="G416" s="3"/>
      <c r="P416" s="3"/>
      <c r="Q416" s="3"/>
      <c r="R416" s="3"/>
      <c r="S416" s="3"/>
      <c r="T416" s="3"/>
      <c r="U416" s="3"/>
      <c r="V416" s="3"/>
      <c r="AJ416" s="72" t="s">
        <v>248</v>
      </c>
      <c r="AK416" s="67"/>
      <c r="AL416" s="11"/>
      <c r="AM416" s="11"/>
      <c r="AN416" s="11"/>
      <c r="AO416" s="11"/>
      <c r="AQ416" s="71"/>
      <c r="AR416" s="71"/>
      <c r="AT416" s="71"/>
      <c r="AU416" s="71"/>
      <c r="AW416" s="71"/>
      <c r="AX416" s="71"/>
      <c r="AZ416" s="71"/>
      <c r="BA416" s="71"/>
      <c r="BC416" s="9"/>
      <c r="BD416" s="76"/>
      <c r="BE416" s="76"/>
    </row>
    <row r="417" spans="1:57" x14ac:dyDescent="0.2">
      <c r="G417" s="3"/>
      <c r="P417" s="3"/>
      <c r="Q417" s="3"/>
      <c r="R417" s="3"/>
      <c r="S417" s="3"/>
      <c r="T417" s="3"/>
      <c r="U417" s="3"/>
      <c r="V417" s="3"/>
      <c r="AQ417" s="71"/>
      <c r="AR417" s="71"/>
      <c r="AT417" s="71"/>
      <c r="AU417" s="71"/>
      <c r="AW417" s="71"/>
      <c r="AX417" s="71"/>
      <c r="AZ417" s="71"/>
      <c r="BA417" s="71"/>
      <c r="BC417" s="71"/>
      <c r="BD417" s="71"/>
      <c r="BE417" s="71"/>
    </row>
    <row r="418" spans="1:57" x14ac:dyDescent="0.2">
      <c r="P418" s="3"/>
      <c r="Q418" s="3"/>
      <c r="R418" s="3"/>
      <c r="S418" s="3"/>
      <c r="T418" s="3"/>
      <c r="U418" s="3"/>
      <c r="V418" s="3"/>
    </row>
    <row r="419" spans="1:57" x14ac:dyDescent="0.2">
      <c r="P419" s="3"/>
      <c r="Q419" s="3"/>
      <c r="R419" s="3"/>
      <c r="S419" s="3"/>
      <c r="T419" s="3"/>
      <c r="U419" s="3"/>
      <c r="V419" s="3"/>
    </row>
    <row r="420" spans="1:57" x14ac:dyDescent="0.2">
      <c r="P420" s="3"/>
      <c r="Q420" s="3"/>
      <c r="R420" s="3"/>
      <c r="S420" s="3"/>
      <c r="T420" s="3"/>
      <c r="U420" s="3"/>
      <c r="V420" s="3"/>
      <c r="AW420" s="36"/>
      <c r="AX420" s="36"/>
      <c r="AY420" s="36"/>
      <c r="AZ420" s="36"/>
      <c r="BA420" s="36"/>
      <c r="BB420" s="36"/>
      <c r="BC420" s="36"/>
      <c r="BD420" s="36"/>
    </row>
    <row r="421" spans="1:57" x14ac:dyDescent="0.2">
      <c r="C421" s="1"/>
      <c r="P421" s="3"/>
      <c r="Q421" s="3"/>
      <c r="R421" s="3"/>
      <c r="S421" s="3"/>
      <c r="T421" s="3"/>
      <c r="U421" s="3"/>
      <c r="V421" s="3"/>
      <c r="AW421" s="36"/>
      <c r="AX421" s="36"/>
      <c r="AY421" s="36"/>
      <c r="AZ421" s="36"/>
      <c r="BA421" s="36"/>
      <c r="BB421" s="36"/>
      <c r="BC421" s="36"/>
      <c r="BD421" s="36"/>
    </row>
    <row r="422" spans="1:57" x14ac:dyDescent="0.2">
      <c r="C422" s="1"/>
      <c r="D422" s="1"/>
      <c r="P422" s="3"/>
      <c r="Q422" s="3"/>
      <c r="R422" s="3"/>
      <c r="S422" s="3"/>
      <c r="T422" s="3"/>
      <c r="U422" s="3"/>
      <c r="V422" s="3"/>
    </row>
    <row r="423" spans="1:57" x14ac:dyDescent="0.2">
      <c r="C423" s="1"/>
      <c r="D423" s="1"/>
      <c r="P423" s="3"/>
      <c r="Q423" s="3"/>
      <c r="R423" s="3"/>
      <c r="S423" s="3"/>
      <c r="T423" s="3"/>
      <c r="U423" s="3"/>
      <c r="V423" s="3"/>
    </row>
    <row r="424" spans="1:57" x14ac:dyDescent="0.2">
      <c r="A424" s="1"/>
      <c r="C424" s="1"/>
      <c r="D424" s="1"/>
      <c r="P424" s="3"/>
      <c r="Q424" s="3"/>
      <c r="R424" s="3"/>
      <c r="S424" s="3"/>
      <c r="T424" s="3"/>
      <c r="U424" s="3"/>
      <c r="V424" s="3"/>
    </row>
    <row r="425" spans="1:57" x14ac:dyDescent="0.2">
      <c r="A425" s="1"/>
      <c r="C425" s="1"/>
      <c r="D425" s="1"/>
      <c r="P425" s="3"/>
      <c r="Q425" s="3"/>
      <c r="R425" s="3"/>
      <c r="S425" s="3"/>
      <c r="T425" s="3"/>
      <c r="U425" s="3"/>
      <c r="V425" s="3"/>
      <c r="Y425" s="1"/>
      <c r="Z425" s="1"/>
      <c r="AA425" s="1"/>
      <c r="BB425" s="1"/>
      <c r="BC425" s="1"/>
      <c r="BD425" s="1"/>
      <c r="BE425" s="1"/>
    </row>
    <row r="426" spans="1:57" x14ac:dyDescent="0.2">
      <c r="A426" s="1"/>
      <c r="C426" s="1"/>
      <c r="D426" s="1"/>
      <c r="P426" s="3"/>
      <c r="Q426" s="3"/>
      <c r="R426" s="3"/>
      <c r="S426" s="3"/>
      <c r="T426" s="3"/>
      <c r="U426" s="3"/>
      <c r="V426" s="3"/>
      <c r="Y426" s="1"/>
      <c r="Z426" s="1"/>
      <c r="AA426" s="1"/>
      <c r="BB426" s="1"/>
      <c r="BC426" s="1"/>
      <c r="BD426" s="1"/>
      <c r="BE426" s="1"/>
    </row>
    <row r="427" spans="1:57" x14ac:dyDescent="0.2">
      <c r="A427" s="1"/>
      <c r="C427" s="1"/>
      <c r="D427" s="1"/>
      <c r="P427" s="3"/>
      <c r="Q427" s="3"/>
      <c r="R427" s="3"/>
      <c r="S427" s="3"/>
      <c r="T427" s="3"/>
      <c r="U427" s="3"/>
      <c r="V427" s="3"/>
      <c r="Y427" s="1"/>
      <c r="Z427" s="1"/>
      <c r="AA427" s="1"/>
      <c r="BB427" s="1"/>
      <c r="BC427" s="1"/>
      <c r="BD427" s="1"/>
      <c r="BE427" s="1"/>
    </row>
    <row r="428" spans="1:57" x14ac:dyDescent="0.2">
      <c r="A428" s="1"/>
      <c r="C428" s="1"/>
      <c r="D428" s="1"/>
      <c r="P428" s="3"/>
      <c r="Q428" s="3"/>
      <c r="R428" s="3"/>
      <c r="S428" s="3"/>
      <c r="T428" s="3"/>
      <c r="U428" s="3"/>
      <c r="V428" s="3"/>
      <c r="Y428" s="1"/>
      <c r="Z428" s="1"/>
      <c r="AA428" s="1"/>
      <c r="BB428" s="1"/>
      <c r="BC428" s="1"/>
      <c r="BD428" s="1"/>
      <c r="BE428" s="1"/>
    </row>
    <row r="429" spans="1:57" x14ac:dyDescent="0.2">
      <c r="A429" s="1"/>
      <c r="C429" s="1"/>
      <c r="D429" s="1"/>
      <c r="P429" s="3"/>
      <c r="Q429" s="3"/>
      <c r="R429" s="3"/>
      <c r="S429" s="3"/>
      <c r="T429" s="3"/>
      <c r="U429" s="3"/>
      <c r="V429" s="3"/>
      <c r="Y429" s="1"/>
      <c r="Z429" s="1"/>
      <c r="AA429" s="1"/>
      <c r="BB429" s="1"/>
      <c r="BC429" s="1"/>
      <c r="BD429" s="1"/>
      <c r="BE429" s="1"/>
    </row>
    <row r="430" spans="1:57" x14ac:dyDescent="0.2">
      <c r="A430" s="1"/>
      <c r="C430" s="1"/>
      <c r="D430" s="1"/>
      <c r="P430" s="3"/>
      <c r="Q430" s="3"/>
      <c r="R430" s="3"/>
      <c r="S430" s="3"/>
      <c r="T430" s="3"/>
      <c r="U430" s="3"/>
      <c r="V430" s="3"/>
      <c r="Y430" s="1"/>
      <c r="Z430" s="1"/>
      <c r="AA430" s="1"/>
      <c r="BB430" s="1"/>
      <c r="BC430" s="1"/>
      <c r="BD430" s="1"/>
      <c r="BE430" s="1"/>
    </row>
    <row r="431" spans="1:57" x14ac:dyDescent="0.2">
      <c r="A431" s="1"/>
      <c r="C431" s="1"/>
      <c r="D431" s="1"/>
      <c r="P431" s="3"/>
      <c r="Q431" s="3"/>
      <c r="R431" s="3"/>
      <c r="S431" s="3"/>
      <c r="T431" s="3"/>
      <c r="U431" s="3"/>
      <c r="V431" s="3"/>
      <c r="Y431" s="1"/>
      <c r="Z431" s="1"/>
      <c r="AA431" s="1"/>
      <c r="BB431" s="1"/>
      <c r="BC431" s="1"/>
      <c r="BD431" s="1"/>
      <c r="BE431" s="1"/>
    </row>
    <row r="432" spans="1:57" x14ac:dyDescent="0.2">
      <c r="A432" s="1"/>
      <c r="C432" s="1"/>
      <c r="D432" s="1"/>
      <c r="P432" s="3"/>
      <c r="Q432" s="3"/>
      <c r="R432" s="3"/>
      <c r="S432" s="3"/>
      <c r="T432" s="3"/>
      <c r="U432" s="3"/>
      <c r="V432" s="3"/>
      <c r="Y432" s="1"/>
      <c r="Z432" s="1"/>
      <c r="AA432" s="1"/>
      <c r="BB432" s="1"/>
      <c r="BC432" s="1"/>
      <c r="BD432" s="1"/>
      <c r="BE432" s="1"/>
    </row>
    <row r="433" spans="1:57" x14ac:dyDescent="0.2">
      <c r="A433" s="1"/>
      <c r="C433" s="1"/>
      <c r="D433" s="1"/>
      <c r="P433" s="3"/>
      <c r="Q433" s="3"/>
      <c r="R433" s="3"/>
      <c r="S433" s="3"/>
      <c r="T433" s="3"/>
      <c r="U433" s="3"/>
      <c r="V433" s="3"/>
      <c r="Y433" s="1"/>
      <c r="Z433" s="1"/>
      <c r="AA433" s="1"/>
      <c r="BB433" s="1"/>
      <c r="BC433" s="1"/>
      <c r="BD433" s="1"/>
      <c r="BE433" s="1"/>
    </row>
    <row r="434" spans="1:57" x14ac:dyDescent="0.2">
      <c r="A434" s="1"/>
      <c r="C434" s="1"/>
      <c r="D434" s="1"/>
      <c r="P434" s="3"/>
      <c r="Q434" s="3"/>
      <c r="R434" s="3"/>
      <c r="S434" s="3"/>
      <c r="T434" s="3"/>
      <c r="U434" s="3"/>
      <c r="V434" s="3"/>
      <c r="Y434" s="1"/>
      <c r="Z434" s="1"/>
      <c r="AA434" s="1"/>
      <c r="BB434" s="1"/>
      <c r="BC434" s="1"/>
      <c r="BD434" s="1"/>
      <c r="BE434" s="1"/>
    </row>
    <row r="435" spans="1:57" x14ac:dyDescent="0.2">
      <c r="A435" s="1"/>
      <c r="C435" s="1"/>
      <c r="D435" s="1"/>
      <c r="P435" s="3"/>
      <c r="Q435" s="3"/>
      <c r="R435" s="3"/>
      <c r="S435" s="3"/>
      <c r="T435" s="3"/>
      <c r="U435" s="3"/>
      <c r="V435" s="3"/>
      <c r="Y435" s="1"/>
      <c r="Z435" s="1"/>
      <c r="AA435" s="1"/>
      <c r="BB435" s="1"/>
      <c r="BC435" s="1"/>
      <c r="BD435" s="1"/>
      <c r="BE435" s="1"/>
    </row>
    <row r="436" spans="1:57" x14ac:dyDescent="0.2">
      <c r="A436" s="1"/>
      <c r="C436" s="1"/>
      <c r="D436" s="1"/>
      <c r="P436" s="3"/>
      <c r="Q436" s="3"/>
      <c r="R436" s="3"/>
      <c r="S436" s="3"/>
      <c r="T436" s="3"/>
      <c r="U436" s="3"/>
      <c r="V436" s="3"/>
      <c r="Y436" s="1"/>
      <c r="Z436" s="1"/>
      <c r="AA436" s="1"/>
      <c r="BB436" s="1"/>
      <c r="BC436" s="1"/>
      <c r="BD436" s="1"/>
      <c r="BE436" s="1"/>
    </row>
    <row r="437" spans="1:57" x14ac:dyDescent="0.2">
      <c r="A437" s="1"/>
      <c r="C437" s="1"/>
      <c r="D437" s="1"/>
      <c r="P437" s="3"/>
      <c r="Q437" s="3"/>
      <c r="R437" s="3"/>
      <c r="S437" s="3"/>
      <c r="T437" s="3"/>
      <c r="U437" s="3"/>
      <c r="V437" s="3"/>
      <c r="Y437" s="1"/>
      <c r="Z437" s="1"/>
      <c r="AA437" s="1"/>
      <c r="BB437" s="1"/>
      <c r="BC437" s="1"/>
      <c r="BD437" s="1"/>
      <c r="BE437" s="1"/>
    </row>
    <row r="438" spans="1:57" x14ac:dyDescent="0.2">
      <c r="A438" s="1"/>
      <c r="C438" s="1"/>
      <c r="D438" s="1"/>
      <c r="P438" s="3"/>
      <c r="Q438" s="3"/>
      <c r="R438" s="3"/>
      <c r="S438" s="3"/>
      <c r="T438" s="3"/>
      <c r="U438" s="3"/>
      <c r="V438" s="3"/>
      <c r="Y438" s="1"/>
      <c r="Z438" s="1"/>
      <c r="AA438" s="1"/>
      <c r="BB438" s="1"/>
      <c r="BC438" s="1"/>
      <c r="BD438" s="1"/>
      <c r="BE438" s="1"/>
    </row>
    <row r="439" spans="1:57" x14ac:dyDescent="0.2">
      <c r="A439" s="1"/>
      <c r="C439" s="1"/>
      <c r="D439" s="1"/>
      <c r="P439" s="3"/>
      <c r="Q439" s="3"/>
      <c r="R439" s="3"/>
      <c r="S439" s="3"/>
      <c r="T439" s="3"/>
      <c r="U439" s="3"/>
      <c r="V439" s="3"/>
      <c r="Y439" s="1"/>
      <c r="Z439" s="1"/>
      <c r="AA439" s="1"/>
      <c r="BB439" s="1"/>
      <c r="BC439" s="1"/>
      <c r="BD439" s="1"/>
      <c r="BE439" s="1"/>
    </row>
    <row r="440" spans="1:57" x14ac:dyDescent="0.2">
      <c r="A440" s="1"/>
      <c r="C440" s="1"/>
      <c r="D440" s="1"/>
      <c r="P440" s="3"/>
      <c r="Q440" s="3"/>
      <c r="R440" s="3"/>
      <c r="S440" s="3"/>
      <c r="T440" s="3"/>
      <c r="U440" s="3"/>
      <c r="V440" s="3"/>
      <c r="Y440" s="1"/>
      <c r="Z440" s="1"/>
      <c r="AA440" s="1"/>
      <c r="BB440" s="1"/>
      <c r="BC440" s="1"/>
      <c r="BD440" s="1"/>
      <c r="BE440" s="1"/>
    </row>
    <row r="441" spans="1:57" x14ac:dyDescent="0.2">
      <c r="A441" s="1"/>
      <c r="C441" s="1"/>
      <c r="D441" s="1"/>
      <c r="P441" s="3"/>
      <c r="Q441" s="3"/>
      <c r="R441" s="3"/>
      <c r="S441" s="3"/>
      <c r="T441" s="3"/>
      <c r="U441" s="3"/>
      <c r="V441" s="3"/>
      <c r="Y441" s="1"/>
      <c r="Z441" s="1"/>
      <c r="AA441" s="1"/>
      <c r="BB441" s="1"/>
      <c r="BC441" s="1"/>
      <c r="BD441" s="1"/>
      <c r="BE441" s="1"/>
    </row>
    <row r="442" spans="1:57" x14ac:dyDescent="0.2">
      <c r="A442" s="1"/>
      <c r="C442" s="1"/>
      <c r="D442" s="1"/>
      <c r="P442" s="3"/>
      <c r="Q442" s="3"/>
      <c r="R442" s="3"/>
      <c r="S442" s="3"/>
      <c r="T442" s="3"/>
      <c r="U442" s="3"/>
      <c r="V442" s="3"/>
      <c r="Y442" s="1"/>
      <c r="Z442" s="1"/>
      <c r="AA442" s="1"/>
      <c r="BB442" s="1"/>
      <c r="BC442" s="1"/>
      <c r="BD442" s="1"/>
      <c r="BE442" s="1"/>
    </row>
    <row r="443" spans="1:57" x14ac:dyDescent="0.2">
      <c r="A443" s="1"/>
      <c r="C443" s="1"/>
      <c r="D443" s="1"/>
      <c r="P443" s="3"/>
      <c r="Q443" s="3"/>
      <c r="R443" s="3"/>
      <c r="S443" s="3"/>
      <c r="T443" s="3"/>
      <c r="U443" s="3"/>
      <c r="V443" s="3"/>
      <c r="Y443" s="1"/>
      <c r="Z443" s="1"/>
      <c r="AA443" s="1"/>
      <c r="BB443" s="1"/>
      <c r="BC443" s="1"/>
      <c r="BD443" s="1"/>
      <c r="BE443" s="1"/>
    </row>
    <row r="444" spans="1:57" x14ac:dyDescent="0.2">
      <c r="A444" s="1"/>
      <c r="C444" s="1"/>
      <c r="D444" s="1"/>
      <c r="P444" s="3"/>
      <c r="Q444" s="3"/>
      <c r="R444" s="3"/>
      <c r="S444" s="3"/>
      <c r="T444" s="3"/>
      <c r="U444" s="3"/>
      <c r="V444" s="3"/>
      <c r="Y444" s="1"/>
      <c r="Z444" s="1"/>
      <c r="AA444" s="1"/>
      <c r="BB444" s="1"/>
      <c r="BC444" s="1"/>
      <c r="BD444" s="1"/>
      <c r="BE444" s="1"/>
    </row>
    <row r="445" spans="1:57" x14ac:dyDescent="0.2">
      <c r="A445" s="1"/>
      <c r="C445" s="1"/>
      <c r="D445" s="1"/>
      <c r="P445" s="3"/>
      <c r="Q445" s="3"/>
      <c r="R445" s="3"/>
      <c r="S445" s="3"/>
      <c r="T445" s="3"/>
      <c r="U445" s="3"/>
      <c r="V445" s="3"/>
      <c r="Y445" s="1"/>
      <c r="Z445" s="1"/>
      <c r="AA445" s="1"/>
      <c r="BB445" s="1"/>
      <c r="BC445" s="1"/>
      <c r="BD445" s="1"/>
      <c r="BE445" s="1"/>
    </row>
    <row r="446" spans="1:57" x14ac:dyDescent="0.2">
      <c r="A446" s="1"/>
      <c r="C446" s="1"/>
      <c r="D446" s="1"/>
      <c r="P446" s="3"/>
      <c r="Q446" s="3"/>
      <c r="R446" s="3"/>
      <c r="S446" s="3"/>
      <c r="T446" s="3"/>
      <c r="U446" s="3"/>
      <c r="V446" s="3"/>
      <c r="Y446" s="1"/>
      <c r="Z446" s="1"/>
      <c r="AA446" s="1"/>
      <c r="BB446" s="1"/>
      <c r="BC446" s="1"/>
      <c r="BD446" s="1"/>
      <c r="BE446" s="1"/>
    </row>
    <row r="447" spans="1:57" x14ac:dyDescent="0.2">
      <c r="A447" s="1"/>
      <c r="C447" s="1"/>
      <c r="D447" s="1"/>
      <c r="P447" s="3"/>
      <c r="Q447" s="3"/>
      <c r="R447" s="3"/>
      <c r="S447" s="3"/>
      <c r="T447" s="3"/>
      <c r="U447" s="3"/>
      <c r="V447" s="3"/>
      <c r="Y447" s="1"/>
      <c r="Z447" s="1"/>
      <c r="AA447" s="1"/>
      <c r="BB447" s="1"/>
      <c r="BC447" s="1"/>
      <c r="BD447" s="1"/>
      <c r="BE447" s="1"/>
    </row>
    <row r="448" spans="1:57" x14ac:dyDescent="0.2">
      <c r="A448" s="1"/>
      <c r="C448" s="1"/>
      <c r="D448" s="1"/>
      <c r="P448" s="3"/>
      <c r="Q448" s="3"/>
      <c r="R448" s="3"/>
      <c r="S448" s="3"/>
      <c r="T448" s="3"/>
      <c r="U448" s="3"/>
      <c r="V448" s="3"/>
      <c r="Y448" s="1"/>
      <c r="Z448" s="1"/>
      <c r="AA448" s="1"/>
      <c r="BB448" s="1"/>
      <c r="BC448" s="1"/>
      <c r="BD448" s="1"/>
      <c r="BE448" s="1"/>
    </row>
    <row r="449" spans="1:57" x14ac:dyDescent="0.2">
      <c r="A449" s="1"/>
      <c r="C449" s="1"/>
      <c r="D449" s="1"/>
      <c r="P449" s="3"/>
      <c r="Q449" s="3"/>
      <c r="R449" s="3"/>
      <c r="S449" s="3"/>
      <c r="T449" s="3"/>
      <c r="U449" s="3"/>
      <c r="V449" s="3"/>
      <c r="Y449" s="1"/>
      <c r="Z449" s="1"/>
      <c r="AA449" s="1"/>
      <c r="BB449" s="1"/>
      <c r="BC449" s="1"/>
      <c r="BD449" s="1"/>
      <c r="BE449" s="1"/>
    </row>
    <row r="450" spans="1:57" x14ac:dyDescent="0.2">
      <c r="A450" s="1"/>
      <c r="C450" s="1"/>
      <c r="D450" s="1"/>
      <c r="P450" s="3"/>
      <c r="Q450" s="3"/>
      <c r="R450" s="3"/>
      <c r="S450" s="3"/>
      <c r="T450" s="3"/>
      <c r="U450" s="3"/>
      <c r="V450" s="3"/>
      <c r="Y450" s="1"/>
      <c r="Z450" s="1"/>
      <c r="AA450" s="1"/>
      <c r="BB450" s="1"/>
      <c r="BC450" s="1"/>
      <c r="BD450" s="1"/>
      <c r="BE450" s="1"/>
    </row>
    <row r="451" spans="1:57" x14ac:dyDescent="0.2">
      <c r="A451" s="1"/>
      <c r="C451" s="1"/>
      <c r="D451" s="1"/>
      <c r="P451" s="3"/>
      <c r="Q451" s="3"/>
      <c r="R451" s="3"/>
      <c r="S451" s="3"/>
      <c r="T451" s="3"/>
      <c r="U451" s="3"/>
      <c r="V451" s="3"/>
      <c r="Y451" s="1"/>
      <c r="Z451" s="1"/>
      <c r="AA451" s="1"/>
      <c r="BB451" s="1"/>
      <c r="BC451" s="1"/>
      <c r="BD451" s="1"/>
      <c r="BE451" s="1"/>
    </row>
    <row r="452" spans="1:57" x14ac:dyDescent="0.2">
      <c r="A452" s="1"/>
      <c r="C452" s="1"/>
      <c r="D452" s="1"/>
      <c r="P452" s="3"/>
      <c r="Q452" s="3"/>
      <c r="R452" s="3"/>
      <c r="S452" s="3"/>
      <c r="T452" s="3"/>
      <c r="U452" s="3"/>
      <c r="V452" s="3"/>
      <c r="Y452" s="1"/>
      <c r="Z452" s="1"/>
      <c r="AA452" s="1"/>
      <c r="BB452" s="1"/>
      <c r="BC452" s="1"/>
      <c r="BD452" s="1"/>
      <c r="BE452" s="1"/>
    </row>
    <row r="453" spans="1:57" x14ac:dyDescent="0.2">
      <c r="A453" s="1"/>
      <c r="C453" s="1"/>
      <c r="D453" s="1"/>
      <c r="P453" s="3"/>
      <c r="Q453" s="3"/>
      <c r="R453" s="3"/>
      <c r="S453" s="3"/>
      <c r="T453" s="3"/>
      <c r="U453" s="3"/>
      <c r="V453" s="3"/>
      <c r="Y453" s="1"/>
      <c r="Z453" s="1"/>
      <c r="AA453" s="1"/>
      <c r="BB453" s="1"/>
      <c r="BC453" s="1"/>
      <c r="BD453" s="1"/>
      <c r="BE453" s="1"/>
    </row>
    <row r="454" spans="1:57" x14ac:dyDescent="0.2">
      <c r="A454" s="1"/>
      <c r="C454" s="1"/>
      <c r="D454" s="1"/>
      <c r="P454" s="3"/>
      <c r="Q454" s="3"/>
      <c r="R454" s="3"/>
      <c r="S454" s="3"/>
      <c r="T454" s="3"/>
      <c r="U454" s="3"/>
      <c r="V454" s="3"/>
      <c r="Y454" s="1"/>
      <c r="Z454" s="1"/>
      <c r="AA454" s="1"/>
      <c r="BB454" s="1"/>
      <c r="BC454" s="1"/>
      <c r="BD454" s="1"/>
      <c r="BE454" s="1"/>
    </row>
    <row r="455" spans="1:57" x14ac:dyDescent="0.2">
      <c r="A455" s="1"/>
      <c r="C455" s="1"/>
      <c r="D455" s="1"/>
      <c r="P455" s="3"/>
      <c r="Q455" s="3"/>
      <c r="R455" s="3"/>
      <c r="S455" s="3"/>
      <c r="T455" s="3"/>
      <c r="U455" s="3"/>
      <c r="V455" s="3"/>
      <c r="Y455" s="1"/>
      <c r="Z455" s="1"/>
      <c r="AA455" s="1"/>
      <c r="BB455" s="1"/>
      <c r="BC455" s="1"/>
      <c r="BD455" s="1"/>
      <c r="BE455" s="1"/>
    </row>
    <row r="456" spans="1:57" x14ac:dyDescent="0.2">
      <c r="A456" s="1"/>
      <c r="C456" s="1"/>
      <c r="D456" s="1"/>
      <c r="P456" s="3"/>
      <c r="Q456" s="3"/>
      <c r="R456" s="3"/>
      <c r="S456" s="3"/>
      <c r="T456" s="3"/>
      <c r="U456" s="3"/>
      <c r="V456" s="3"/>
      <c r="Y456" s="1"/>
      <c r="Z456" s="1"/>
      <c r="AA456" s="1"/>
      <c r="BB456" s="1"/>
      <c r="BC456" s="1"/>
      <c r="BD456" s="1"/>
      <c r="BE456" s="1"/>
    </row>
    <row r="457" spans="1:57" x14ac:dyDescent="0.2">
      <c r="A457" s="1"/>
      <c r="C457" s="1"/>
      <c r="D457" s="1"/>
      <c r="P457" s="3"/>
      <c r="Q457" s="3"/>
      <c r="R457" s="3"/>
      <c r="S457" s="3"/>
      <c r="T457" s="3"/>
      <c r="U457" s="3"/>
      <c r="V457" s="3"/>
      <c r="Y457" s="1"/>
      <c r="Z457" s="1"/>
      <c r="AA457" s="1"/>
      <c r="BB457" s="1"/>
      <c r="BC457" s="1"/>
      <c r="BD457" s="1"/>
      <c r="BE457" s="1"/>
    </row>
    <row r="458" spans="1:57" x14ac:dyDescent="0.2">
      <c r="A458" s="1"/>
      <c r="C458" s="1"/>
      <c r="D458" s="1"/>
      <c r="P458" s="3"/>
      <c r="Q458" s="3"/>
      <c r="R458" s="3"/>
      <c r="S458" s="3"/>
      <c r="T458" s="3"/>
      <c r="U458" s="3"/>
      <c r="V458" s="3"/>
      <c r="Y458" s="1"/>
      <c r="Z458" s="1"/>
      <c r="AA458" s="1"/>
      <c r="BB458" s="1"/>
      <c r="BC458" s="1"/>
      <c r="BD458" s="1"/>
      <c r="BE458" s="1"/>
    </row>
    <row r="459" spans="1:57" x14ac:dyDescent="0.2">
      <c r="A459" s="1"/>
      <c r="C459" s="1"/>
      <c r="D459" s="1"/>
      <c r="P459" s="3"/>
      <c r="Q459" s="3"/>
      <c r="R459" s="3"/>
      <c r="S459" s="3"/>
      <c r="T459" s="3"/>
      <c r="U459" s="3"/>
      <c r="V459" s="3"/>
      <c r="Y459" s="1"/>
      <c r="Z459" s="1"/>
      <c r="AA459" s="1"/>
      <c r="BB459" s="1"/>
      <c r="BC459" s="1"/>
      <c r="BD459" s="1"/>
      <c r="BE459" s="1"/>
    </row>
    <row r="460" spans="1:57" x14ac:dyDescent="0.2">
      <c r="A460" s="1"/>
      <c r="C460" s="1"/>
      <c r="D460" s="1"/>
      <c r="P460" s="3"/>
      <c r="Q460" s="3"/>
      <c r="R460" s="3"/>
      <c r="S460" s="3"/>
      <c r="T460" s="3"/>
      <c r="U460" s="3"/>
      <c r="V460" s="3"/>
      <c r="Y460" s="1"/>
      <c r="Z460" s="1"/>
      <c r="AA460" s="1"/>
      <c r="BB460" s="1"/>
      <c r="BC460" s="1"/>
      <c r="BD460" s="1"/>
      <c r="BE460" s="1"/>
    </row>
    <row r="461" spans="1:57" x14ac:dyDescent="0.2">
      <c r="A461" s="1"/>
      <c r="C461" s="1"/>
      <c r="D461" s="1"/>
      <c r="P461" s="3"/>
      <c r="Q461" s="3"/>
      <c r="R461" s="3"/>
      <c r="S461" s="3"/>
      <c r="T461" s="3"/>
      <c r="U461" s="3"/>
      <c r="V461" s="3"/>
      <c r="Y461" s="1"/>
      <c r="Z461" s="1"/>
      <c r="AA461" s="1"/>
      <c r="BB461" s="1"/>
      <c r="BC461" s="1"/>
      <c r="BD461" s="1"/>
      <c r="BE461" s="1"/>
    </row>
    <row r="462" spans="1:57" x14ac:dyDescent="0.2">
      <c r="A462" s="1"/>
      <c r="C462" s="1"/>
      <c r="D462" s="1"/>
      <c r="P462" s="3"/>
      <c r="Q462" s="3"/>
      <c r="R462" s="3"/>
      <c r="S462" s="3"/>
      <c r="T462" s="3"/>
      <c r="U462" s="3"/>
      <c r="V462" s="3"/>
      <c r="Y462" s="1"/>
      <c r="Z462" s="1"/>
      <c r="AA462" s="1"/>
      <c r="BB462" s="1"/>
      <c r="BC462" s="1"/>
      <c r="BD462" s="1"/>
      <c r="BE462" s="1"/>
    </row>
    <row r="463" spans="1:57" x14ac:dyDescent="0.2">
      <c r="A463" s="1"/>
      <c r="C463" s="1"/>
      <c r="D463" s="1"/>
      <c r="P463" s="3"/>
      <c r="Q463" s="3"/>
      <c r="R463" s="3"/>
      <c r="S463" s="3"/>
      <c r="T463" s="3"/>
      <c r="U463" s="3"/>
      <c r="V463" s="3"/>
      <c r="Y463" s="1"/>
      <c r="Z463" s="1"/>
      <c r="AA463" s="1"/>
      <c r="BB463" s="1"/>
      <c r="BC463" s="1"/>
      <c r="BD463" s="1"/>
      <c r="BE463" s="1"/>
    </row>
    <row r="464" spans="1:57" x14ac:dyDescent="0.2">
      <c r="A464" s="1"/>
      <c r="C464" s="1"/>
      <c r="D464" s="1"/>
      <c r="P464" s="3"/>
      <c r="Q464" s="3"/>
      <c r="R464" s="3"/>
      <c r="S464" s="3"/>
      <c r="T464" s="3"/>
      <c r="U464" s="3"/>
      <c r="V464" s="3"/>
      <c r="Y464" s="1"/>
      <c r="Z464" s="1"/>
      <c r="AA464" s="1"/>
      <c r="BB464" s="1"/>
      <c r="BC464" s="1"/>
      <c r="BD464" s="1"/>
      <c r="BE464" s="1"/>
    </row>
    <row r="465" spans="1:57" x14ac:dyDescent="0.2">
      <c r="A465" s="1"/>
      <c r="C465" s="1"/>
      <c r="D465" s="1"/>
      <c r="P465" s="3"/>
      <c r="Q465" s="3"/>
      <c r="R465" s="3"/>
      <c r="S465" s="3"/>
      <c r="T465" s="3"/>
      <c r="U465" s="3"/>
      <c r="V465" s="3"/>
      <c r="Y465" s="1"/>
      <c r="Z465" s="1"/>
      <c r="AA465" s="1"/>
      <c r="BB465" s="1"/>
      <c r="BC465" s="1"/>
      <c r="BD465" s="1"/>
      <c r="BE465" s="1"/>
    </row>
    <row r="466" spans="1:57" x14ac:dyDescent="0.2">
      <c r="A466" s="1"/>
      <c r="C466" s="1"/>
      <c r="D466" s="1"/>
      <c r="P466" s="3"/>
      <c r="Q466" s="3"/>
      <c r="R466" s="3"/>
      <c r="S466" s="3"/>
      <c r="T466" s="3"/>
      <c r="U466" s="3"/>
      <c r="V466" s="3"/>
      <c r="Y466" s="1"/>
      <c r="Z466" s="1"/>
      <c r="AA466" s="1"/>
      <c r="BB466" s="1"/>
      <c r="BC466" s="1"/>
      <c r="BD466" s="1"/>
      <c r="BE466" s="1"/>
    </row>
    <row r="467" spans="1:57" x14ac:dyDescent="0.2">
      <c r="A467" s="1"/>
      <c r="C467" s="1"/>
      <c r="D467" s="1"/>
      <c r="P467" s="3"/>
      <c r="Q467" s="3"/>
      <c r="R467" s="3"/>
      <c r="S467" s="3"/>
      <c r="T467" s="3"/>
      <c r="U467" s="3"/>
      <c r="V467" s="3"/>
      <c r="Y467" s="1"/>
      <c r="Z467" s="1"/>
      <c r="AA467" s="1"/>
      <c r="BB467" s="1"/>
      <c r="BC467" s="1"/>
      <c r="BD467" s="1"/>
      <c r="BE467" s="1"/>
    </row>
    <row r="468" spans="1:57" x14ac:dyDescent="0.2">
      <c r="A468" s="1"/>
      <c r="C468" s="1"/>
      <c r="D468" s="1"/>
      <c r="P468" s="3"/>
      <c r="Q468" s="3"/>
      <c r="R468" s="3"/>
      <c r="S468" s="3"/>
      <c r="T468" s="3"/>
      <c r="U468" s="3"/>
      <c r="V468" s="3"/>
      <c r="Y468" s="1"/>
      <c r="Z468" s="1"/>
      <c r="AA468" s="1"/>
      <c r="BB468" s="1"/>
      <c r="BC468" s="1"/>
      <c r="BD468" s="1"/>
      <c r="BE468" s="1"/>
    </row>
    <row r="469" spans="1:57" x14ac:dyDescent="0.2">
      <c r="A469" s="1"/>
      <c r="C469" s="1"/>
      <c r="D469" s="1"/>
      <c r="P469" s="3"/>
      <c r="Q469" s="3"/>
      <c r="R469" s="3"/>
      <c r="S469" s="3"/>
      <c r="T469" s="3"/>
      <c r="U469" s="3"/>
      <c r="V469" s="3"/>
      <c r="Y469" s="1"/>
      <c r="Z469" s="1"/>
      <c r="AA469" s="1"/>
      <c r="BB469" s="1"/>
      <c r="BC469" s="1"/>
      <c r="BD469" s="1"/>
      <c r="BE469" s="1"/>
    </row>
    <row r="470" spans="1:57" x14ac:dyDescent="0.2">
      <c r="A470" s="1"/>
      <c r="C470" s="1"/>
      <c r="D470" s="1"/>
      <c r="P470" s="3"/>
      <c r="Q470" s="3"/>
      <c r="R470" s="3"/>
      <c r="S470" s="3"/>
      <c r="T470" s="3"/>
      <c r="U470" s="3"/>
      <c r="V470" s="3"/>
      <c r="Y470" s="1"/>
      <c r="Z470" s="1"/>
      <c r="AA470" s="1"/>
      <c r="BB470" s="1"/>
      <c r="BC470" s="1"/>
      <c r="BD470" s="1"/>
      <c r="BE470" s="1"/>
    </row>
    <row r="471" spans="1:57" x14ac:dyDescent="0.2">
      <c r="A471" s="1"/>
      <c r="C471" s="1"/>
      <c r="D471" s="1"/>
      <c r="P471" s="3"/>
      <c r="Q471" s="3"/>
      <c r="R471" s="3"/>
      <c r="S471" s="3"/>
      <c r="T471" s="3"/>
      <c r="U471" s="3"/>
      <c r="V471" s="3"/>
      <c r="Y471" s="1"/>
      <c r="Z471" s="1"/>
      <c r="AA471" s="1"/>
      <c r="BB471" s="1"/>
      <c r="BC471" s="1"/>
      <c r="BD471" s="1"/>
      <c r="BE471" s="1"/>
    </row>
    <row r="472" spans="1:57" x14ac:dyDescent="0.2">
      <c r="A472" s="1"/>
      <c r="C472" s="1"/>
      <c r="D472" s="1"/>
      <c r="P472" s="3"/>
      <c r="Q472" s="3"/>
      <c r="R472" s="3"/>
      <c r="S472" s="3"/>
      <c r="T472" s="3"/>
      <c r="U472" s="3"/>
      <c r="V472" s="3"/>
      <c r="Y472" s="1"/>
      <c r="Z472" s="1"/>
      <c r="AA472" s="1"/>
      <c r="BB472" s="1"/>
      <c r="BC472" s="1"/>
      <c r="BD472" s="1"/>
      <c r="BE472" s="1"/>
    </row>
    <row r="473" spans="1:57" x14ac:dyDescent="0.2">
      <c r="A473" s="1"/>
      <c r="C473" s="1"/>
      <c r="D473" s="1"/>
      <c r="P473" s="3"/>
      <c r="Q473" s="3"/>
      <c r="R473" s="3"/>
      <c r="S473" s="3"/>
      <c r="T473" s="3"/>
      <c r="U473" s="3"/>
      <c r="V473" s="3"/>
      <c r="Y473" s="1"/>
      <c r="Z473" s="1"/>
      <c r="AA473" s="1"/>
      <c r="BB473" s="1"/>
      <c r="BC473" s="1"/>
      <c r="BD473" s="1"/>
      <c r="BE473" s="1"/>
    </row>
    <row r="474" spans="1:57" x14ac:dyDescent="0.2">
      <c r="A474" s="1"/>
      <c r="C474" s="1"/>
      <c r="D474" s="1"/>
      <c r="P474" s="3"/>
      <c r="Q474" s="3"/>
      <c r="R474" s="3"/>
      <c r="S474" s="3"/>
      <c r="T474" s="3"/>
      <c r="U474" s="3"/>
      <c r="V474" s="3"/>
      <c r="Y474" s="1"/>
      <c r="Z474" s="1"/>
      <c r="AA474" s="1"/>
      <c r="BB474" s="1"/>
      <c r="BC474" s="1"/>
      <c r="BD474" s="1"/>
      <c r="BE474" s="1"/>
    </row>
    <row r="475" spans="1:57" x14ac:dyDescent="0.2">
      <c r="A475" s="1"/>
      <c r="C475" s="1"/>
      <c r="D475" s="1"/>
      <c r="P475" s="3"/>
      <c r="Q475" s="3"/>
      <c r="R475" s="3"/>
      <c r="S475" s="3"/>
      <c r="T475" s="3"/>
      <c r="U475" s="3"/>
      <c r="V475" s="3"/>
      <c r="Y475" s="1"/>
      <c r="Z475" s="1"/>
      <c r="AA475" s="1"/>
      <c r="BB475" s="1"/>
      <c r="BC475" s="1"/>
      <c r="BD475" s="1"/>
      <c r="BE475" s="1"/>
    </row>
    <row r="476" spans="1:57" x14ac:dyDescent="0.2">
      <c r="A476" s="1"/>
      <c r="C476" s="1"/>
      <c r="D476" s="1"/>
      <c r="P476" s="3"/>
      <c r="Q476" s="3"/>
      <c r="R476" s="3"/>
      <c r="S476" s="3"/>
      <c r="T476" s="3"/>
      <c r="U476" s="3"/>
      <c r="V476" s="3"/>
      <c r="Y476" s="1"/>
      <c r="Z476" s="1"/>
      <c r="AA476" s="1"/>
      <c r="BB476" s="1"/>
      <c r="BC476" s="1"/>
      <c r="BD476" s="1"/>
      <c r="BE476" s="1"/>
    </row>
    <row r="477" spans="1:57" x14ac:dyDescent="0.2">
      <c r="A477" s="1"/>
      <c r="C477" s="1"/>
      <c r="D477" s="1"/>
      <c r="P477" s="3"/>
      <c r="Q477" s="3"/>
      <c r="R477" s="3"/>
      <c r="S477" s="3"/>
      <c r="T477" s="3"/>
      <c r="U477" s="3"/>
      <c r="V477" s="3"/>
      <c r="Y477" s="1"/>
      <c r="Z477" s="1"/>
      <c r="AA477" s="1"/>
      <c r="BB477" s="1"/>
      <c r="BC477" s="1"/>
      <c r="BD477" s="1"/>
      <c r="BE477" s="1"/>
    </row>
    <row r="478" spans="1:57" x14ac:dyDescent="0.2">
      <c r="A478" s="1"/>
      <c r="C478" s="1"/>
      <c r="D478" s="1"/>
      <c r="P478" s="3"/>
      <c r="Q478" s="3"/>
      <c r="R478" s="3"/>
      <c r="S478" s="3"/>
      <c r="T478" s="3"/>
      <c r="U478" s="3"/>
      <c r="V478" s="3"/>
      <c r="Y478" s="1"/>
      <c r="Z478" s="1"/>
      <c r="AA478" s="1"/>
      <c r="BB478" s="1"/>
      <c r="BC478" s="1"/>
      <c r="BD478" s="1"/>
      <c r="BE478" s="1"/>
    </row>
    <row r="479" spans="1:57" x14ac:dyDescent="0.2">
      <c r="A479" s="1"/>
      <c r="C479" s="1"/>
      <c r="D479" s="1"/>
      <c r="P479" s="3"/>
      <c r="Q479" s="3"/>
      <c r="R479" s="3"/>
      <c r="S479" s="3"/>
      <c r="T479" s="3"/>
      <c r="U479" s="3"/>
      <c r="V479" s="3"/>
      <c r="Y479" s="1"/>
      <c r="Z479" s="1"/>
      <c r="AA479" s="1"/>
      <c r="BB479" s="1"/>
      <c r="BC479" s="1"/>
      <c r="BD479" s="1"/>
      <c r="BE479" s="1"/>
    </row>
    <row r="480" spans="1:57" x14ac:dyDescent="0.2">
      <c r="A480" s="1"/>
      <c r="C480" s="1"/>
      <c r="D480" s="1"/>
      <c r="P480" s="3"/>
      <c r="Q480" s="3"/>
      <c r="R480" s="3"/>
      <c r="S480" s="3"/>
      <c r="T480" s="3"/>
      <c r="U480" s="3"/>
      <c r="V480" s="3"/>
      <c r="Y480" s="1"/>
      <c r="Z480" s="1"/>
      <c r="AA480" s="1"/>
      <c r="BB480" s="1"/>
      <c r="BC480" s="1"/>
      <c r="BD480" s="1"/>
      <c r="BE480" s="1"/>
    </row>
    <row r="481" spans="1:57" x14ac:dyDescent="0.2">
      <c r="A481" s="1"/>
      <c r="C481" s="1"/>
      <c r="D481" s="1"/>
      <c r="P481" s="3"/>
      <c r="Q481" s="3"/>
      <c r="R481" s="3"/>
      <c r="S481" s="3"/>
      <c r="T481" s="3"/>
      <c r="U481" s="3"/>
      <c r="V481" s="3"/>
      <c r="Y481" s="1"/>
      <c r="Z481" s="1"/>
      <c r="AA481" s="1"/>
      <c r="BB481" s="1"/>
      <c r="BC481" s="1"/>
      <c r="BD481" s="1"/>
      <c r="BE481" s="1"/>
    </row>
    <row r="482" spans="1:57" x14ac:dyDescent="0.2">
      <c r="A482" s="1"/>
      <c r="C482" s="1"/>
      <c r="D482" s="1"/>
      <c r="P482" s="3"/>
      <c r="Q482" s="3"/>
      <c r="R482" s="3"/>
      <c r="S482" s="3"/>
      <c r="T482" s="3"/>
      <c r="U482" s="3"/>
      <c r="V482" s="3"/>
      <c r="Y482" s="1"/>
      <c r="Z482" s="1"/>
      <c r="AA482" s="1"/>
      <c r="BB482" s="1"/>
      <c r="BC482" s="1"/>
      <c r="BD482" s="1"/>
      <c r="BE482" s="1"/>
    </row>
    <row r="483" spans="1:57" x14ac:dyDescent="0.2">
      <c r="A483" s="1"/>
      <c r="C483" s="1"/>
      <c r="D483" s="1"/>
      <c r="P483" s="3"/>
      <c r="Q483" s="3"/>
      <c r="R483" s="3"/>
      <c r="S483" s="3"/>
      <c r="T483" s="3"/>
      <c r="U483" s="3"/>
      <c r="V483" s="3"/>
      <c r="Y483" s="1"/>
      <c r="Z483" s="1"/>
      <c r="AA483" s="1"/>
      <c r="BB483" s="1"/>
      <c r="BC483" s="1"/>
      <c r="BD483" s="1"/>
      <c r="BE483" s="1"/>
    </row>
    <row r="484" spans="1:57" x14ac:dyDescent="0.2">
      <c r="A484" s="1"/>
      <c r="C484" s="1"/>
      <c r="D484" s="1"/>
      <c r="P484" s="3"/>
      <c r="Q484" s="3"/>
      <c r="R484" s="3"/>
      <c r="S484" s="3"/>
      <c r="T484" s="3"/>
      <c r="U484" s="3"/>
      <c r="V484" s="3"/>
      <c r="Y484" s="1"/>
      <c r="Z484" s="1"/>
      <c r="AA484" s="1"/>
      <c r="BB484" s="1"/>
      <c r="BC484" s="1"/>
      <c r="BD484" s="1"/>
      <c r="BE484" s="1"/>
    </row>
    <row r="485" spans="1:57" x14ac:dyDescent="0.2">
      <c r="A485" s="1"/>
      <c r="C485" s="1"/>
      <c r="D485" s="1"/>
      <c r="P485" s="3"/>
      <c r="Q485" s="3"/>
      <c r="R485" s="3"/>
      <c r="S485" s="3"/>
      <c r="T485" s="3"/>
      <c r="U485" s="3"/>
      <c r="V485" s="3"/>
      <c r="Y485" s="1"/>
      <c r="Z485" s="1"/>
      <c r="AA485" s="1"/>
      <c r="BB485" s="1"/>
      <c r="BC485" s="1"/>
      <c r="BD485" s="1"/>
      <c r="BE485" s="1"/>
    </row>
    <row r="486" spans="1:57" x14ac:dyDescent="0.2">
      <c r="A486" s="1"/>
      <c r="C486" s="1"/>
      <c r="D486" s="1"/>
      <c r="P486" s="3"/>
      <c r="Q486" s="3"/>
      <c r="R486" s="3"/>
      <c r="S486" s="3"/>
      <c r="T486" s="3"/>
      <c r="U486" s="3"/>
      <c r="V486" s="3"/>
      <c r="Y486" s="1"/>
      <c r="Z486" s="1"/>
      <c r="AA486" s="1"/>
      <c r="BB486" s="1"/>
      <c r="BC486" s="1"/>
      <c r="BD486" s="1"/>
      <c r="BE486" s="1"/>
    </row>
    <row r="487" spans="1:57" x14ac:dyDescent="0.2">
      <c r="A487" s="1"/>
      <c r="C487" s="1"/>
      <c r="D487" s="1"/>
      <c r="P487" s="3"/>
      <c r="Q487" s="3"/>
      <c r="R487" s="3"/>
      <c r="S487" s="3"/>
      <c r="T487" s="3"/>
      <c r="U487" s="3"/>
      <c r="V487" s="3"/>
      <c r="Y487" s="1"/>
      <c r="Z487" s="1"/>
      <c r="AA487" s="1"/>
      <c r="BB487" s="1"/>
      <c r="BC487" s="1"/>
      <c r="BD487" s="1"/>
      <c r="BE487" s="1"/>
    </row>
    <row r="488" spans="1:57" x14ac:dyDescent="0.2">
      <c r="A488" s="1"/>
      <c r="C488" s="1"/>
      <c r="D488" s="1"/>
      <c r="P488" s="3"/>
      <c r="Q488" s="3"/>
      <c r="R488" s="3"/>
      <c r="S488" s="3"/>
      <c r="T488" s="3"/>
      <c r="U488" s="3"/>
      <c r="V488" s="3"/>
      <c r="Y488" s="1"/>
      <c r="Z488" s="1"/>
      <c r="AA488" s="1"/>
      <c r="BB488" s="1"/>
      <c r="BC488" s="1"/>
      <c r="BD488" s="1"/>
      <c r="BE488" s="1"/>
    </row>
    <row r="489" spans="1:57" x14ac:dyDescent="0.2">
      <c r="A489" s="1"/>
      <c r="C489" s="1"/>
      <c r="D489" s="1"/>
      <c r="P489" s="3"/>
      <c r="Q489" s="3"/>
      <c r="R489" s="3"/>
      <c r="S489" s="3"/>
      <c r="T489" s="3"/>
      <c r="U489" s="3"/>
      <c r="V489" s="3"/>
      <c r="Y489" s="1"/>
      <c r="Z489" s="1"/>
      <c r="AA489" s="1"/>
      <c r="BB489" s="1"/>
      <c r="BC489" s="1"/>
      <c r="BD489" s="1"/>
      <c r="BE489" s="1"/>
    </row>
    <row r="490" spans="1:57" x14ac:dyDescent="0.2">
      <c r="A490" s="1"/>
      <c r="C490" s="1"/>
      <c r="D490" s="1"/>
      <c r="P490" s="3"/>
      <c r="Q490" s="3"/>
      <c r="R490" s="3"/>
      <c r="S490" s="3"/>
      <c r="T490" s="3"/>
      <c r="U490" s="3"/>
      <c r="V490" s="3"/>
      <c r="Y490" s="1"/>
      <c r="Z490" s="1"/>
      <c r="AA490" s="1"/>
      <c r="BB490" s="1"/>
      <c r="BC490" s="1"/>
      <c r="BD490" s="1"/>
      <c r="BE490" s="1"/>
    </row>
    <row r="491" spans="1:57" x14ac:dyDescent="0.2">
      <c r="A491" s="1"/>
      <c r="C491" s="1"/>
      <c r="D491" s="1"/>
      <c r="P491" s="3"/>
      <c r="Q491" s="3"/>
      <c r="R491" s="3"/>
      <c r="S491" s="3"/>
      <c r="T491" s="3"/>
      <c r="U491" s="3"/>
      <c r="V491" s="3"/>
      <c r="Y491" s="1"/>
      <c r="Z491" s="1"/>
      <c r="AA491" s="1"/>
      <c r="BB491" s="1"/>
      <c r="BC491" s="1"/>
      <c r="BD491" s="1"/>
      <c r="BE491" s="1"/>
    </row>
    <row r="492" spans="1:57" x14ac:dyDescent="0.2">
      <c r="A492" s="1"/>
      <c r="C492" s="1"/>
      <c r="D492" s="1"/>
      <c r="P492" s="3"/>
      <c r="Q492" s="3"/>
      <c r="R492" s="3"/>
      <c r="S492" s="3"/>
      <c r="T492" s="3"/>
      <c r="U492" s="3"/>
      <c r="V492" s="3"/>
      <c r="Y492" s="1"/>
      <c r="Z492" s="1"/>
      <c r="AA492" s="1"/>
      <c r="BB492" s="1"/>
      <c r="BC492" s="1"/>
      <c r="BD492" s="1"/>
      <c r="BE492" s="1"/>
    </row>
    <row r="493" spans="1:57" x14ac:dyDescent="0.2">
      <c r="A493" s="1"/>
      <c r="C493" s="1"/>
      <c r="D493" s="1"/>
      <c r="P493" s="3"/>
      <c r="Q493" s="3"/>
      <c r="R493" s="3"/>
      <c r="S493" s="3"/>
      <c r="T493" s="3"/>
      <c r="U493" s="3"/>
      <c r="V493" s="3"/>
      <c r="Y493" s="1"/>
      <c r="Z493" s="1"/>
      <c r="AA493" s="1"/>
      <c r="BB493" s="1"/>
      <c r="BC493" s="1"/>
      <c r="BD493" s="1"/>
      <c r="BE493" s="1"/>
    </row>
    <row r="494" spans="1:57" x14ac:dyDescent="0.2">
      <c r="A494" s="1"/>
      <c r="C494" s="1"/>
      <c r="D494" s="1"/>
      <c r="P494" s="3"/>
      <c r="Q494" s="3"/>
      <c r="R494" s="3"/>
      <c r="S494" s="3"/>
      <c r="T494" s="3"/>
      <c r="U494" s="3"/>
      <c r="V494" s="3"/>
      <c r="Y494" s="1"/>
      <c r="Z494" s="1"/>
      <c r="AA494" s="1"/>
      <c r="BB494" s="1"/>
      <c r="BC494" s="1"/>
      <c r="BD494" s="1"/>
      <c r="BE494" s="1"/>
    </row>
    <row r="495" spans="1:57" x14ac:dyDescent="0.2">
      <c r="A495" s="1"/>
      <c r="C495" s="1"/>
      <c r="D495" s="1"/>
      <c r="P495" s="3"/>
      <c r="Q495" s="3"/>
      <c r="R495" s="3"/>
      <c r="S495" s="3"/>
      <c r="T495" s="3"/>
      <c r="U495" s="3"/>
      <c r="V495" s="3"/>
      <c r="Y495" s="1"/>
      <c r="Z495" s="1"/>
      <c r="AA495" s="1"/>
      <c r="BB495" s="1"/>
      <c r="BC495" s="1"/>
      <c r="BD495" s="1"/>
      <c r="BE495" s="1"/>
    </row>
    <row r="496" spans="1:57" x14ac:dyDescent="0.2">
      <c r="A496" s="1"/>
      <c r="C496" s="1"/>
      <c r="D496" s="1"/>
      <c r="P496" s="3"/>
      <c r="Q496" s="3"/>
      <c r="R496" s="3"/>
      <c r="S496" s="3"/>
      <c r="T496" s="3"/>
      <c r="U496" s="3"/>
      <c r="V496" s="3"/>
      <c r="Y496" s="1"/>
      <c r="Z496" s="1"/>
      <c r="AA496" s="1"/>
      <c r="BB496" s="1"/>
      <c r="BC496" s="1"/>
      <c r="BD496" s="1"/>
      <c r="BE496" s="1"/>
    </row>
    <row r="497" spans="1:57" x14ac:dyDescent="0.2">
      <c r="A497" s="1"/>
      <c r="C497" s="1"/>
      <c r="D497" s="1"/>
      <c r="P497" s="3"/>
      <c r="Q497" s="3"/>
      <c r="R497" s="3"/>
      <c r="S497" s="3"/>
      <c r="T497" s="3"/>
      <c r="U497" s="3"/>
      <c r="V497" s="3"/>
      <c r="Y497" s="1"/>
      <c r="Z497" s="1"/>
      <c r="AA497" s="1"/>
      <c r="BB497" s="1"/>
      <c r="BC497" s="1"/>
      <c r="BD497" s="1"/>
      <c r="BE497" s="1"/>
    </row>
    <row r="498" spans="1:57" x14ac:dyDescent="0.2">
      <c r="A498" s="1"/>
      <c r="C498" s="1"/>
      <c r="D498" s="1"/>
      <c r="P498" s="3"/>
      <c r="Q498" s="3"/>
      <c r="R498" s="3"/>
      <c r="S498" s="3"/>
      <c r="T498" s="3"/>
      <c r="U498" s="3"/>
      <c r="V498" s="3"/>
      <c r="Y498" s="1"/>
      <c r="Z498" s="1"/>
      <c r="AA498" s="1"/>
      <c r="BB498" s="1"/>
      <c r="BC498" s="1"/>
      <c r="BD498" s="1"/>
      <c r="BE498" s="1"/>
    </row>
    <row r="499" spans="1:57" x14ac:dyDescent="0.2">
      <c r="A499" s="1"/>
      <c r="C499" s="1"/>
      <c r="D499" s="1"/>
      <c r="P499" s="3"/>
      <c r="Q499" s="3"/>
      <c r="R499" s="3"/>
      <c r="S499" s="3"/>
      <c r="T499" s="3"/>
      <c r="U499" s="3"/>
      <c r="V499" s="3"/>
      <c r="Y499" s="1"/>
      <c r="Z499" s="1"/>
      <c r="AA499" s="1"/>
      <c r="BB499" s="1"/>
      <c r="BC499" s="1"/>
      <c r="BD499" s="1"/>
      <c r="BE499" s="1"/>
    </row>
    <row r="500" spans="1:57" x14ac:dyDescent="0.2">
      <c r="A500" s="1"/>
      <c r="C500" s="1"/>
      <c r="D500" s="1"/>
      <c r="P500" s="3"/>
      <c r="Q500" s="3"/>
      <c r="R500" s="3"/>
      <c r="S500" s="3"/>
      <c r="T500" s="3"/>
      <c r="U500" s="3"/>
      <c r="V500" s="3"/>
      <c r="Y500" s="1"/>
      <c r="Z500" s="1"/>
      <c r="AA500" s="1"/>
      <c r="BB500" s="1"/>
      <c r="BC500" s="1"/>
      <c r="BD500" s="1"/>
      <c r="BE500" s="1"/>
    </row>
    <row r="501" spans="1:57" x14ac:dyDescent="0.2">
      <c r="A501" s="1"/>
      <c r="C501" s="1"/>
      <c r="D501" s="1"/>
      <c r="P501" s="3"/>
      <c r="Q501" s="3"/>
      <c r="R501" s="3"/>
      <c r="S501" s="3"/>
      <c r="T501" s="3"/>
      <c r="U501" s="3"/>
      <c r="V501" s="3"/>
      <c r="Y501" s="1"/>
      <c r="Z501" s="1"/>
      <c r="AA501" s="1"/>
      <c r="BB501" s="1"/>
      <c r="BC501" s="1"/>
      <c r="BD501" s="1"/>
      <c r="BE501" s="1"/>
    </row>
    <row r="502" spans="1:57" x14ac:dyDescent="0.2">
      <c r="A502" s="1"/>
      <c r="C502" s="1"/>
      <c r="D502" s="1"/>
      <c r="P502" s="3"/>
      <c r="Q502" s="3"/>
      <c r="R502" s="3"/>
      <c r="S502" s="3"/>
      <c r="T502" s="3"/>
      <c r="U502" s="3"/>
      <c r="V502" s="3"/>
      <c r="Y502" s="1"/>
      <c r="Z502" s="1"/>
      <c r="AA502" s="1"/>
      <c r="BB502" s="1"/>
      <c r="BC502" s="1"/>
      <c r="BD502" s="1"/>
      <c r="BE502" s="1"/>
    </row>
    <row r="503" spans="1:57" x14ac:dyDescent="0.2">
      <c r="A503" s="1"/>
      <c r="C503" s="1"/>
      <c r="D503" s="1"/>
      <c r="P503" s="3"/>
      <c r="Q503" s="3"/>
      <c r="R503" s="3"/>
      <c r="S503" s="3"/>
      <c r="T503" s="3"/>
      <c r="U503" s="3"/>
      <c r="V503" s="3"/>
      <c r="Y503" s="1"/>
      <c r="Z503" s="1"/>
      <c r="AA503" s="1"/>
      <c r="BB503" s="1"/>
      <c r="BC503" s="1"/>
      <c r="BD503" s="1"/>
      <c r="BE503" s="1"/>
    </row>
    <row r="504" spans="1:57" x14ac:dyDescent="0.2">
      <c r="A504" s="1"/>
      <c r="C504" s="1"/>
      <c r="D504" s="1"/>
      <c r="P504" s="3"/>
      <c r="Q504" s="3"/>
      <c r="R504" s="3"/>
      <c r="S504" s="3"/>
      <c r="T504" s="3"/>
      <c r="U504" s="3"/>
      <c r="V504" s="3"/>
      <c r="Y504" s="1"/>
      <c r="Z504" s="1"/>
      <c r="AA504" s="1"/>
      <c r="BB504" s="1"/>
      <c r="BC504" s="1"/>
      <c r="BD504" s="1"/>
      <c r="BE504" s="1"/>
    </row>
    <row r="505" spans="1:57" x14ac:dyDescent="0.2">
      <c r="A505" s="1"/>
      <c r="C505" s="1"/>
      <c r="D505" s="1"/>
      <c r="P505" s="3"/>
      <c r="Q505" s="3"/>
      <c r="R505" s="3"/>
      <c r="S505" s="3"/>
      <c r="T505" s="3"/>
      <c r="U505" s="3"/>
      <c r="V505" s="3"/>
      <c r="Y505" s="1"/>
      <c r="Z505" s="1"/>
      <c r="AA505" s="1"/>
      <c r="BB505" s="1"/>
      <c r="BC505" s="1"/>
      <c r="BD505" s="1"/>
      <c r="BE505" s="1"/>
    </row>
    <row r="506" spans="1:57" x14ac:dyDescent="0.2">
      <c r="A506" s="1"/>
      <c r="C506" s="1"/>
      <c r="D506" s="1"/>
      <c r="P506" s="3"/>
      <c r="Q506" s="3"/>
      <c r="R506" s="3"/>
      <c r="S506" s="3"/>
      <c r="T506" s="3"/>
      <c r="U506" s="3"/>
      <c r="V506" s="3"/>
      <c r="Y506" s="1"/>
      <c r="Z506" s="1"/>
      <c r="AA506" s="1"/>
      <c r="BB506" s="1"/>
      <c r="BC506" s="1"/>
      <c r="BD506" s="1"/>
      <c r="BE506" s="1"/>
    </row>
    <row r="507" spans="1:57" x14ac:dyDescent="0.2">
      <c r="A507" s="1"/>
      <c r="C507" s="1"/>
      <c r="D507" s="1"/>
      <c r="P507" s="3"/>
      <c r="Q507" s="3"/>
      <c r="R507" s="3"/>
      <c r="S507" s="3"/>
      <c r="T507" s="3"/>
      <c r="U507" s="3"/>
      <c r="V507" s="3"/>
      <c r="Y507" s="1"/>
      <c r="Z507" s="1"/>
      <c r="AA507" s="1"/>
      <c r="BB507" s="1"/>
      <c r="BC507" s="1"/>
      <c r="BD507" s="1"/>
      <c r="BE507" s="1"/>
    </row>
    <row r="508" spans="1:57" x14ac:dyDescent="0.2">
      <c r="A508" s="1"/>
      <c r="C508" s="1"/>
      <c r="D508" s="1"/>
      <c r="P508" s="3"/>
      <c r="Q508" s="3"/>
      <c r="R508" s="3"/>
      <c r="S508" s="3"/>
      <c r="T508" s="3"/>
      <c r="U508" s="3"/>
      <c r="V508" s="3"/>
      <c r="Y508" s="1"/>
      <c r="Z508" s="1"/>
      <c r="AA508" s="1"/>
      <c r="BB508" s="1"/>
      <c r="BC508" s="1"/>
      <c r="BD508" s="1"/>
      <c r="BE508" s="1"/>
    </row>
    <row r="509" spans="1:57" x14ac:dyDescent="0.2">
      <c r="A509" s="1"/>
      <c r="C509" s="1"/>
      <c r="D509" s="1"/>
      <c r="P509" s="3"/>
      <c r="Q509" s="3"/>
      <c r="R509" s="3"/>
      <c r="S509" s="3"/>
      <c r="T509" s="3"/>
      <c r="U509" s="3"/>
      <c r="V509" s="3"/>
      <c r="Y509" s="1"/>
      <c r="Z509" s="1"/>
      <c r="AA509" s="1"/>
      <c r="BB509" s="1"/>
      <c r="BC509" s="1"/>
      <c r="BD509" s="1"/>
      <c r="BE509" s="1"/>
    </row>
    <row r="510" spans="1:57" x14ac:dyDescent="0.2">
      <c r="A510" s="1"/>
      <c r="C510" s="1"/>
      <c r="D510" s="1"/>
      <c r="P510" s="3"/>
      <c r="Q510" s="3"/>
      <c r="R510" s="3"/>
      <c r="S510" s="3"/>
      <c r="T510" s="3"/>
      <c r="U510" s="3"/>
      <c r="V510" s="3"/>
      <c r="Y510" s="1"/>
      <c r="Z510" s="1"/>
      <c r="AA510" s="1"/>
      <c r="BB510" s="1"/>
      <c r="BC510" s="1"/>
      <c r="BD510" s="1"/>
      <c r="BE510" s="1"/>
    </row>
    <row r="511" spans="1:57" x14ac:dyDescent="0.2">
      <c r="A511" s="1"/>
      <c r="C511" s="1"/>
      <c r="D511" s="1"/>
      <c r="P511" s="3"/>
      <c r="Q511" s="3"/>
      <c r="R511" s="3"/>
      <c r="S511" s="3"/>
      <c r="T511" s="3"/>
      <c r="U511" s="3"/>
      <c r="V511" s="3"/>
      <c r="Y511" s="1"/>
      <c r="Z511" s="1"/>
      <c r="AA511" s="1"/>
      <c r="BB511" s="1"/>
      <c r="BC511" s="1"/>
      <c r="BD511" s="1"/>
      <c r="BE511" s="1"/>
    </row>
    <row r="512" spans="1:57" x14ac:dyDescent="0.2">
      <c r="A512" s="1"/>
      <c r="C512" s="1"/>
      <c r="D512" s="1"/>
      <c r="P512" s="3"/>
      <c r="Q512" s="3"/>
      <c r="R512" s="3"/>
      <c r="S512" s="3"/>
      <c r="T512" s="3"/>
      <c r="U512" s="3"/>
      <c r="V512" s="3"/>
      <c r="Y512" s="1"/>
      <c r="Z512" s="1"/>
      <c r="AA512" s="1"/>
      <c r="BB512" s="1"/>
      <c r="BC512" s="1"/>
      <c r="BD512" s="1"/>
      <c r="BE512" s="1"/>
    </row>
    <row r="513" spans="1:57" x14ac:dyDescent="0.2">
      <c r="A513" s="1"/>
      <c r="C513" s="1"/>
      <c r="D513" s="1"/>
      <c r="P513" s="3"/>
      <c r="Q513" s="3"/>
      <c r="R513" s="3"/>
      <c r="S513" s="3"/>
      <c r="T513" s="3"/>
      <c r="U513" s="3"/>
      <c r="V513" s="3"/>
      <c r="Y513" s="1"/>
      <c r="Z513" s="1"/>
      <c r="AA513" s="1"/>
      <c r="BB513" s="1"/>
      <c r="BC513" s="1"/>
      <c r="BD513" s="1"/>
      <c r="BE513" s="1"/>
    </row>
    <row r="514" spans="1:57" x14ac:dyDescent="0.2">
      <c r="A514" s="1"/>
      <c r="C514" s="1"/>
      <c r="D514" s="1"/>
      <c r="P514" s="3"/>
      <c r="Q514" s="3"/>
      <c r="R514" s="3"/>
      <c r="S514" s="3"/>
      <c r="T514" s="3"/>
      <c r="U514" s="3"/>
      <c r="V514" s="3"/>
      <c r="Y514" s="1"/>
      <c r="Z514" s="1"/>
      <c r="AA514" s="1"/>
      <c r="BB514" s="1"/>
      <c r="BC514" s="1"/>
      <c r="BD514" s="1"/>
      <c r="BE514" s="1"/>
    </row>
    <row r="515" spans="1:57" x14ac:dyDescent="0.2">
      <c r="A515" s="1"/>
      <c r="C515" s="1"/>
      <c r="D515" s="1"/>
      <c r="P515" s="3"/>
      <c r="Q515" s="3"/>
      <c r="R515" s="3"/>
      <c r="S515" s="3"/>
      <c r="T515" s="3"/>
      <c r="U515" s="3"/>
      <c r="V515" s="3"/>
      <c r="Y515" s="1"/>
      <c r="Z515" s="1"/>
      <c r="AA515" s="1"/>
      <c r="BB515" s="1"/>
      <c r="BC515" s="1"/>
      <c r="BD515" s="1"/>
      <c r="BE515" s="1"/>
    </row>
    <row r="516" spans="1:57" x14ac:dyDescent="0.2">
      <c r="A516" s="1"/>
      <c r="C516" s="1"/>
      <c r="D516" s="1"/>
      <c r="P516" s="3"/>
      <c r="Q516" s="3"/>
      <c r="R516" s="3"/>
      <c r="S516" s="3"/>
      <c r="T516" s="3"/>
      <c r="U516" s="3"/>
      <c r="V516" s="3"/>
      <c r="Y516" s="1"/>
      <c r="Z516" s="1"/>
      <c r="AA516" s="1"/>
      <c r="BB516" s="1"/>
      <c r="BC516" s="1"/>
      <c r="BD516" s="1"/>
      <c r="BE516" s="1"/>
    </row>
    <row r="517" spans="1:57" x14ac:dyDescent="0.2">
      <c r="A517" s="1"/>
      <c r="C517" s="1"/>
      <c r="D517" s="1"/>
      <c r="P517" s="3"/>
      <c r="Q517" s="3"/>
      <c r="R517" s="3"/>
      <c r="S517" s="3"/>
      <c r="T517" s="3"/>
      <c r="U517" s="3"/>
      <c r="V517" s="3"/>
      <c r="Y517" s="1"/>
      <c r="Z517" s="1"/>
      <c r="AA517" s="1"/>
      <c r="BB517" s="1"/>
      <c r="BC517" s="1"/>
      <c r="BD517" s="1"/>
      <c r="BE517" s="1"/>
    </row>
    <row r="518" spans="1:57" x14ac:dyDescent="0.2">
      <c r="A518" s="1"/>
      <c r="C518" s="1"/>
      <c r="D518" s="1"/>
      <c r="P518" s="3"/>
      <c r="Q518" s="3"/>
      <c r="R518" s="3"/>
      <c r="S518" s="3"/>
      <c r="T518" s="3"/>
      <c r="U518" s="3"/>
      <c r="V518" s="3"/>
      <c r="Y518" s="1"/>
      <c r="Z518" s="1"/>
      <c r="AA518" s="1"/>
      <c r="BB518" s="1"/>
      <c r="BC518" s="1"/>
      <c r="BD518" s="1"/>
      <c r="BE518" s="1"/>
    </row>
    <row r="519" spans="1:57" x14ac:dyDescent="0.2">
      <c r="A519" s="1"/>
      <c r="C519" s="1"/>
      <c r="D519" s="1"/>
      <c r="P519" s="3"/>
      <c r="Q519" s="3"/>
      <c r="R519" s="3"/>
      <c r="S519" s="3"/>
      <c r="T519" s="3"/>
      <c r="U519" s="3"/>
      <c r="V519" s="3"/>
      <c r="Y519" s="1"/>
      <c r="Z519" s="1"/>
      <c r="AA519" s="1"/>
      <c r="BB519" s="1"/>
      <c r="BC519" s="1"/>
      <c r="BD519" s="1"/>
      <c r="BE519" s="1"/>
    </row>
    <row r="520" spans="1:57" x14ac:dyDescent="0.2">
      <c r="A520" s="1"/>
      <c r="C520" s="1"/>
      <c r="D520" s="1"/>
      <c r="P520" s="3"/>
      <c r="Q520" s="3"/>
      <c r="R520" s="3"/>
      <c r="S520" s="3"/>
      <c r="T520" s="3"/>
      <c r="U520" s="3"/>
      <c r="V520" s="3"/>
      <c r="Y520" s="1"/>
      <c r="Z520" s="1"/>
      <c r="AA520" s="1"/>
      <c r="BB520" s="1"/>
      <c r="BC520" s="1"/>
      <c r="BD520" s="1"/>
      <c r="BE520" s="1"/>
    </row>
    <row r="521" spans="1:57" x14ac:dyDescent="0.2">
      <c r="A521" s="1"/>
      <c r="C521" s="1"/>
      <c r="D521" s="1"/>
      <c r="P521" s="3"/>
      <c r="Q521" s="3"/>
      <c r="R521" s="3"/>
      <c r="S521" s="3"/>
      <c r="T521" s="3"/>
      <c r="U521" s="3"/>
      <c r="V521" s="3"/>
      <c r="Y521" s="1"/>
      <c r="Z521" s="1"/>
      <c r="AA521" s="1"/>
      <c r="BB521" s="1"/>
      <c r="BC521" s="1"/>
      <c r="BD521" s="1"/>
      <c r="BE521" s="1"/>
    </row>
    <row r="522" spans="1:57" x14ac:dyDescent="0.2">
      <c r="A522" s="1"/>
      <c r="C522" s="1"/>
      <c r="D522" s="1"/>
      <c r="P522" s="3"/>
      <c r="Q522" s="3"/>
      <c r="R522" s="3"/>
      <c r="S522" s="3"/>
      <c r="T522" s="3"/>
      <c r="U522" s="3"/>
      <c r="V522" s="3"/>
      <c r="Y522" s="1"/>
      <c r="Z522" s="1"/>
      <c r="AA522" s="1"/>
      <c r="BB522" s="1"/>
      <c r="BC522" s="1"/>
      <c r="BD522" s="1"/>
      <c r="BE522" s="1"/>
    </row>
    <row r="523" spans="1:57" x14ac:dyDescent="0.2">
      <c r="A523" s="1"/>
      <c r="C523" s="1"/>
      <c r="D523" s="1"/>
      <c r="P523" s="3"/>
      <c r="Q523" s="3"/>
      <c r="R523" s="3"/>
      <c r="S523" s="3"/>
      <c r="T523" s="3"/>
      <c r="U523" s="3"/>
      <c r="V523" s="3"/>
      <c r="Y523" s="1"/>
      <c r="Z523" s="1"/>
      <c r="AA523" s="1"/>
      <c r="BB523" s="1"/>
      <c r="BC523" s="1"/>
      <c r="BD523" s="1"/>
      <c r="BE523" s="1"/>
    </row>
    <row r="524" spans="1:57" x14ac:dyDescent="0.2">
      <c r="A524" s="1"/>
      <c r="C524" s="1"/>
      <c r="D524" s="1"/>
      <c r="P524" s="3"/>
      <c r="Q524" s="3"/>
      <c r="R524" s="3"/>
      <c r="S524" s="3"/>
      <c r="T524" s="3"/>
      <c r="U524" s="3"/>
      <c r="V524" s="3"/>
      <c r="Y524" s="1"/>
      <c r="Z524" s="1"/>
      <c r="AA524" s="1"/>
      <c r="BB524" s="1"/>
      <c r="BC524" s="1"/>
      <c r="BD524" s="1"/>
      <c r="BE524" s="1"/>
    </row>
    <row r="525" spans="1:57" x14ac:dyDescent="0.2">
      <c r="A525" s="1"/>
      <c r="C525" s="1"/>
      <c r="D525" s="1"/>
      <c r="P525" s="3"/>
      <c r="Q525" s="3"/>
      <c r="R525" s="3"/>
      <c r="S525" s="3"/>
      <c r="T525" s="3"/>
      <c r="U525" s="3"/>
      <c r="V525" s="3"/>
      <c r="Y525" s="1"/>
      <c r="Z525" s="1"/>
      <c r="AA525" s="1"/>
      <c r="BB525" s="1"/>
      <c r="BC525" s="1"/>
      <c r="BD525" s="1"/>
      <c r="BE525" s="1"/>
    </row>
    <row r="526" spans="1:57" x14ac:dyDescent="0.2">
      <c r="A526" s="1"/>
      <c r="C526" s="1"/>
      <c r="D526" s="1"/>
      <c r="P526" s="3"/>
      <c r="Q526" s="3"/>
      <c r="R526" s="3"/>
      <c r="S526" s="3"/>
      <c r="T526" s="3"/>
      <c r="U526" s="3"/>
      <c r="V526" s="3"/>
      <c r="Y526" s="1"/>
      <c r="Z526" s="1"/>
      <c r="AA526" s="1"/>
      <c r="BB526" s="1"/>
      <c r="BC526" s="1"/>
      <c r="BD526" s="1"/>
      <c r="BE526" s="1"/>
    </row>
    <row r="527" spans="1:57" x14ac:dyDescent="0.2">
      <c r="A527" s="1"/>
      <c r="C527" s="1"/>
      <c r="D527" s="1"/>
      <c r="P527" s="3"/>
      <c r="Q527" s="3"/>
      <c r="R527" s="3"/>
      <c r="S527" s="3"/>
      <c r="T527" s="3"/>
      <c r="U527" s="3"/>
      <c r="V527" s="3"/>
      <c r="Y527" s="1"/>
      <c r="Z527" s="1"/>
      <c r="AA527" s="1"/>
      <c r="BB527" s="1"/>
      <c r="BC527" s="1"/>
      <c r="BD527" s="1"/>
      <c r="BE527" s="1"/>
    </row>
    <row r="528" spans="1:57" x14ac:dyDescent="0.2">
      <c r="A528" s="1"/>
      <c r="C528" s="1"/>
      <c r="D528" s="1"/>
      <c r="P528" s="3"/>
      <c r="Q528" s="3"/>
      <c r="R528" s="3"/>
      <c r="S528" s="3"/>
      <c r="T528" s="3"/>
      <c r="U528" s="3"/>
      <c r="V528" s="3"/>
      <c r="Y528" s="1"/>
      <c r="Z528" s="1"/>
      <c r="AA528" s="1"/>
      <c r="BB528" s="1"/>
      <c r="BC528" s="1"/>
      <c r="BD528" s="1"/>
      <c r="BE528" s="1"/>
    </row>
    <row r="529" spans="1:57" x14ac:dyDescent="0.2">
      <c r="A529" s="1"/>
      <c r="C529" s="1"/>
      <c r="D529" s="1"/>
      <c r="P529" s="3"/>
      <c r="Q529" s="3"/>
      <c r="R529" s="3"/>
      <c r="S529" s="3"/>
      <c r="T529" s="3"/>
      <c r="U529" s="3"/>
      <c r="V529" s="3"/>
      <c r="Y529" s="1"/>
      <c r="Z529" s="1"/>
      <c r="AA529" s="1"/>
      <c r="BB529" s="1"/>
      <c r="BC529" s="1"/>
      <c r="BD529" s="1"/>
      <c r="BE529" s="1"/>
    </row>
    <row r="530" spans="1:57" x14ac:dyDescent="0.2">
      <c r="A530" s="1"/>
      <c r="C530" s="1"/>
      <c r="D530" s="1"/>
      <c r="P530" s="3"/>
      <c r="Q530" s="3"/>
      <c r="R530" s="3"/>
      <c r="S530" s="3"/>
      <c r="T530" s="3"/>
      <c r="U530" s="3"/>
      <c r="V530" s="3"/>
      <c r="Y530" s="1"/>
      <c r="Z530" s="1"/>
      <c r="AA530" s="1"/>
      <c r="BB530" s="1"/>
      <c r="BC530" s="1"/>
      <c r="BD530" s="1"/>
      <c r="BE530" s="1"/>
    </row>
    <row r="531" spans="1:57" x14ac:dyDescent="0.2">
      <c r="A531" s="1"/>
      <c r="C531" s="1"/>
      <c r="D531" s="1"/>
      <c r="P531" s="3"/>
      <c r="Q531" s="3"/>
      <c r="R531" s="3"/>
      <c r="S531" s="3"/>
      <c r="T531" s="3"/>
      <c r="U531" s="3"/>
      <c r="V531" s="3"/>
      <c r="Y531" s="1"/>
      <c r="Z531" s="1"/>
      <c r="AA531" s="1"/>
      <c r="BB531" s="1"/>
      <c r="BC531" s="1"/>
      <c r="BD531" s="1"/>
      <c r="BE531" s="1"/>
    </row>
    <row r="532" spans="1:57" x14ac:dyDescent="0.2">
      <c r="A532" s="1"/>
      <c r="C532" s="1"/>
      <c r="D532" s="1"/>
      <c r="P532" s="3"/>
      <c r="Q532" s="3"/>
      <c r="R532" s="3"/>
      <c r="S532" s="3"/>
      <c r="T532" s="3"/>
      <c r="U532" s="3"/>
      <c r="V532" s="3"/>
      <c r="Y532" s="1"/>
      <c r="Z532" s="1"/>
      <c r="AA532" s="1"/>
      <c r="BB532" s="1"/>
      <c r="BC532" s="1"/>
      <c r="BD532" s="1"/>
      <c r="BE532" s="1"/>
    </row>
    <row r="533" spans="1:57" x14ac:dyDescent="0.2">
      <c r="A533" s="1"/>
      <c r="C533" s="1"/>
      <c r="D533" s="1"/>
      <c r="P533" s="3"/>
      <c r="Q533" s="3"/>
      <c r="R533" s="3"/>
      <c r="S533" s="3"/>
      <c r="T533" s="3"/>
      <c r="U533" s="3"/>
      <c r="V533" s="3"/>
      <c r="Y533" s="1"/>
      <c r="Z533" s="1"/>
      <c r="AA533" s="1"/>
      <c r="BB533" s="1"/>
      <c r="BC533" s="1"/>
      <c r="BD533" s="1"/>
      <c r="BE533" s="1"/>
    </row>
    <row r="534" spans="1:57" x14ac:dyDescent="0.2">
      <c r="A534" s="1"/>
      <c r="C534" s="1"/>
      <c r="D534" s="1"/>
      <c r="P534" s="3"/>
      <c r="Q534" s="3"/>
      <c r="R534" s="3"/>
      <c r="S534" s="3"/>
      <c r="T534" s="3"/>
      <c r="U534" s="3"/>
      <c r="V534" s="3"/>
      <c r="Y534" s="1"/>
      <c r="Z534" s="1"/>
      <c r="AA534" s="1"/>
      <c r="BB534" s="1"/>
      <c r="BC534" s="1"/>
      <c r="BD534" s="1"/>
      <c r="BE534" s="1"/>
    </row>
    <row r="535" spans="1:57" x14ac:dyDescent="0.2">
      <c r="A535" s="1"/>
      <c r="C535" s="1"/>
      <c r="D535" s="1"/>
      <c r="P535" s="3"/>
      <c r="Q535" s="3"/>
      <c r="R535" s="3"/>
      <c r="S535" s="3"/>
      <c r="T535" s="3"/>
      <c r="U535" s="3"/>
      <c r="V535" s="3"/>
      <c r="Y535" s="1"/>
      <c r="Z535" s="1"/>
      <c r="AA535" s="1"/>
      <c r="BB535" s="1"/>
      <c r="BC535" s="1"/>
      <c r="BD535" s="1"/>
      <c r="BE535" s="1"/>
    </row>
    <row r="536" spans="1:57" x14ac:dyDescent="0.2">
      <c r="A536" s="1"/>
      <c r="C536" s="1"/>
      <c r="D536" s="1"/>
      <c r="P536" s="3"/>
      <c r="Q536" s="3"/>
      <c r="R536" s="3"/>
      <c r="S536" s="3"/>
      <c r="T536" s="3"/>
      <c r="U536" s="3"/>
      <c r="V536" s="3"/>
      <c r="Y536" s="1"/>
      <c r="Z536" s="1"/>
      <c r="AA536" s="1"/>
      <c r="BB536" s="1"/>
      <c r="BC536" s="1"/>
      <c r="BD536" s="1"/>
      <c r="BE536" s="1"/>
    </row>
    <row r="537" spans="1:57" x14ac:dyDescent="0.2">
      <c r="A537" s="1"/>
      <c r="C537" s="1"/>
      <c r="D537" s="1"/>
      <c r="P537" s="3"/>
      <c r="Q537" s="3"/>
      <c r="R537" s="3"/>
      <c r="S537" s="3"/>
      <c r="T537" s="3"/>
      <c r="U537" s="3"/>
      <c r="V537" s="3"/>
      <c r="Y537" s="1"/>
      <c r="Z537" s="1"/>
      <c r="AA537" s="1"/>
      <c r="BB537" s="1"/>
      <c r="BC537" s="1"/>
      <c r="BD537" s="1"/>
      <c r="BE537" s="1"/>
    </row>
    <row r="538" spans="1:57" x14ac:dyDescent="0.2">
      <c r="A538" s="1"/>
      <c r="C538" s="1"/>
      <c r="D538" s="1"/>
      <c r="P538" s="3"/>
      <c r="Q538" s="3"/>
      <c r="R538" s="3"/>
      <c r="S538" s="3"/>
      <c r="T538" s="3"/>
      <c r="U538" s="3"/>
      <c r="V538" s="3"/>
      <c r="Y538" s="1"/>
      <c r="Z538" s="1"/>
      <c r="AA538" s="1"/>
      <c r="BB538" s="1"/>
      <c r="BC538" s="1"/>
      <c r="BD538" s="1"/>
      <c r="BE538" s="1"/>
    </row>
    <row r="539" spans="1:57" x14ac:dyDescent="0.2">
      <c r="A539" s="1"/>
      <c r="C539" s="1"/>
      <c r="D539" s="1"/>
      <c r="P539" s="3"/>
      <c r="Q539" s="3"/>
      <c r="R539" s="3"/>
      <c r="S539" s="3"/>
      <c r="T539" s="3"/>
      <c r="U539" s="3"/>
      <c r="V539" s="3"/>
      <c r="Y539" s="1"/>
      <c r="Z539" s="1"/>
      <c r="AA539" s="1"/>
      <c r="BB539" s="1"/>
      <c r="BC539" s="1"/>
      <c r="BD539" s="1"/>
      <c r="BE539" s="1"/>
    </row>
    <row r="540" spans="1:57" x14ac:dyDescent="0.2">
      <c r="A540" s="1"/>
      <c r="C540" s="1"/>
      <c r="D540" s="1"/>
      <c r="P540" s="3"/>
      <c r="Q540" s="3"/>
      <c r="R540" s="3"/>
      <c r="S540" s="3"/>
      <c r="T540" s="3"/>
      <c r="U540" s="3"/>
      <c r="V540" s="3"/>
      <c r="Y540" s="1"/>
      <c r="Z540" s="1"/>
      <c r="AA540" s="1"/>
      <c r="BB540" s="1"/>
      <c r="BC540" s="1"/>
      <c r="BD540" s="1"/>
      <c r="BE540" s="1"/>
    </row>
    <row r="541" spans="1:57" x14ac:dyDescent="0.2">
      <c r="A541" s="1"/>
      <c r="C541" s="1"/>
      <c r="D541" s="1"/>
      <c r="P541" s="3"/>
      <c r="Q541" s="3"/>
      <c r="R541" s="3"/>
      <c r="S541" s="3"/>
      <c r="T541" s="3"/>
      <c r="U541" s="3"/>
      <c r="V541" s="3"/>
      <c r="Y541" s="1"/>
      <c r="Z541" s="1"/>
      <c r="AA541" s="1"/>
      <c r="BB541" s="1"/>
      <c r="BC541" s="1"/>
      <c r="BD541" s="1"/>
      <c r="BE541" s="1"/>
    </row>
    <row r="542" spans="1:57" x14ac:dyDescent="0.2">
      <c r="A542" s="1"/>
      <c r="C542" s="1"/>
      <c r="D542" s="1"/>
      <c r="P542" s="3"/>
      <c r="Q542" s="3"/>
      <c r="R542" s="3"/>
      <c r="S542" s="3"/>
      <c r="T542" s="3"/>
      <c r="U542" s="3"/>
      <c r="V542" s="3"/>
      <c r="Y542" s="1"/>
      <c r="Z542" s="1"/>
      <c r="AA542" s="1"/>
      <c r="BB542" s="1"/>
      <c r="BC542" s="1"/>
      <c r="BD542" s="1"/>
      <c r="BE542" s="1"/>
    </row>
    <row r="543" spans="1:57" x14ac:dyDescent="0.2">
      <c r="A543" s="1"/>
      <c r="C543" s="1"/>
      <c r="D543" s="1"/>
      <c r="P543" s="3"/>
      <c r="Q543" s="3"/>
      <c r="R543" s="3"/>
      <c r="S543" s="3"/>
      <c r="T543" s="3"/>
      <c r="U543" s="3"/>
      <c r="V543" s="3"/>
      <c r="Y543" s="1"/>
      <c r="Z543" s="1"/>
      <c r="AA543" s="1"/>
      <c r="BB543" s="1"/>
      <c r="BC543" s="1"/>
      <c r="BD543" s="1"/>
      <c r="BE543" s="1"/>
    </row>
    <row r="544" spans="1:57" x14ac:dyDescent="0.2">
      <c r="A544" s="1"/>
      <c r="C544" s="1"/>
      <c r="D544" s="1"/>
      <c r="P544" s="3"/>
      <c r="Q544" s="3"/>
      <c r="R544" s="3"/>
      <c r="S544" s="3"/>
      <c r="T544" s="3"/>
      <c r="U544" s="3"/>
      <c r="V544" s="3"/>
      <c r="Y544" s="1"/>
      <c r="Z544" s="1"/>
      <c r="AA544" s="1"/>
      <c r="BB544" s="1"/>
      <c r="BC544" s="1"/>
      <c r="BD544" s="1"/>
      <c r="BE544" s="1"/>
    </row>
    <row r="545" spans="1:57" x14ac:dyDescent="0.2">
      <c r="A545" s="1"/>
      <c r="C545" s="1"/>
      <c r="D545" s="1"/>
      <c r="P545" s="3"/>
      <c r="Q545" s="3"/>
      <c r="R545" s="3"/>
      <c r="S545" s="3"/>
      <c r="T545" s="3"/>
      <c r="U545" s="3"/>
      <c r="V545" s="3"/>
      <c r="Y545" s="1"/>
      <c r="Z545" s="1"/>
      <c r="AA545" s="1"/>
      <c r="BB545" s="1"/>
      <c r="BC545" s="1"/>
      <c r="BD545" s="1"/>
      <c r="BE545" s="1"/>
    </row>
    <row r="546" spans="1:57" x14ac:dyDescent="0.2">
      <c r="A546" s="1"/>
      <c r="C546" s="1"/>
      <c r="D546" s="1"/>
      <c r="P546" s="3"/>
      <c r="Q546" s="3"/>
      <c r="R546" s="3"/>
      <c r="S546" s="3"/>
      <c r="T546" s="3"/>
      <c r="U546" s="3"/>
      <c r="V546" s="3"/>
      <c r="Y546" s="1"/>
      <c r="Z546" s="1"/>
      <c r="AA546" s="1"/>
      <c r="BB546" s="1"/>
      <c r="BC546" s="1"/>
      <c r="BD546" s="1"/>
      <c r="BE546" s="1"/>
    </row>
    <row r="547" spans="1:57" x14ac:dyDescent="0.2">
      <c r="A547" s="1"/>
      <c r="C547" s="1"/>
      <c r="D547" s="1"/>
      <c r="P547" s="3"/>
      <c r="Q547" s="3"/>
      <c r="R547" s="3"/>
      <c r="S547" s="3"/>
      <c r="T547" s="3"/>
      <c r="U547" s="3"/>
      <c r="V547" s="3"/>
      <c r="Y547" s="1"/>
      <c r="Z547" s="1"/>
      <c r="AA547" s="1"/>
      <c r="BB547" s="1"/>
      <c r="BC547" s="1"/>
      <c r="BD547" s="1"/>
      <c r="BE547" s="1"/>
    </row>
    <row r="548" spans="1:57" x14ac:dyDescent="0.2">
      <c r="A548" s="1"/>
      <c r="C548" s="1"/>
      <c r="D548" s="1"/>
      <c r="P548" s="3"/>
      <c r="Q548" s="3"/>
      <c r="R548" s="3"/>
      <c r="S548" s="3"/>
      <c r="T548" s="3"/>
      <c r="U548" s="3"/>
      <c r="V548" s="3"/>
      <c r="Y548" s="1"/>
      <c r="Z548" s="1"/>
      <c r="AA548" s="1"/>
      <c r="BB548" s="1"/>
      <c r="BC548" s="1"/>
      <c r="BD548" s="1"/>
      <c r="BE548" s="1"/>
    </row>
    <row r="549" spans="1:57" x14ac:dyDescent="0.2">
      <c r="A549" s="1"/>
      <c r="C549" s="1"/>
      <c r="D549" s="1"/>
      <c r="P549" s="3"/>
      <c r="Q549" s="3"/>
      <c r="R549" s="3"/>
      <c r="S549" s="3"/>
      <c r="T549" s="3"/>
      <c r="U549" s="3"/>
      <c r="V549" s="3"/>
      <c r="Y549" s="1"/>
      <c r="Z549" s="1"/>
      <c r="AA549" s="1"/>
      <c r="BB549" s="1"/>
      <c r="BC549" s="1"/>
      <c r="BD549" s="1"/>
      <c r="BE549" s="1"/>
    </row>
    <row r="550" spans="1:57" x14ac:dyDescent="0.2">
      <c r="A550" s="1"/>
      <c r="C550" s="1"/>
      <c r="D550" s="1"/>
      <c r="P550" s="3"/>
      <c r="Q550" s="3"/>
      <c r="R550" s="3"/>
      <c r="S550" s="3"/>
      <c r="T550" s="3"/>
      <c r="U550" s="3"/>
      <c r="V550" s="3"/>
      <c r="Y550" s="1"/>
      <c r="Z550" s="1"/>
      <c r="AA550" s="1"/>
      <c r="BB550" s="1"/>
      <c r="BC550" s="1"/>
      <c r="BD550" s="1"/>
      <c r="BE550" s="1"/>
    </row>
    <row r="551" spans="1:57" x14ac:dyDescent="0.2">
      <c r="A551" s="1"/>
      <c r="C551" s="1"/>
      <c r="D551" s="1"/>
      <c r="P551" s="3"/>
      <c r="Q551" s="3"/>
      <c r="R551" s="3"/>
      <c r="S551" s="3"/>
      <c r="T551" s="3"/>
      <c r="U551" s="3"/>
      <c r="V551" s="3"/>
      <c r="Y551" s="1"/>
      <c r="Z551" s="1"/>
      <c r="AA551" s="1"/>
      <c r="BB551" s="1"/>
      <c r="BC551" s="1"/>
      <c r="BD551" s="1"/>
      <c r="BE551" s="1"/>
    </row>
    <row r="552" spans="1:57" x14ac:dyDescent="0.2">
      <c r="A552" s="1"/>
      <c r="C552" s="1"/>
      <c r="D552" s="1"/>
      <c r="P552" s="3"/>
      <c r="Q552" s="3"/>
      <c r="R552" s="3"/>
      <c r="S552" s="3"/>
      <c r="T552" s="3"/>
      <c r="U552" s="3"/>
      <c r="V552" s="3"/>
      <c r="Y552" s="1"/>
      <c r="Z552" s="1"/>
      <c r="AA552" s="1"/>
      <c r="BB552" s="1"/>
      <c r="BC552" s="1"/>
      <c r="BD552" s="1"/>
      <c r="BE552" s="1"/>
    </row>
    <row r="553" spans="1:57" x14ac:dyDescent="0.2">
      <c r="A553" s="1"/>
      <c r="C553" s="1"/>
      <c r="D553" s="1"/>
      <c r="P553" s="3"/>
      <c r="Q553" s="3"/>
      <c r="R553" s="3"/>
      <c r="S553" s="3"/>
      <c r="T553" s="3"/>
      <c r="U553" s="3"/>
      <c r="V553" s="3"/>
      <c r="Y553" s="1"/>
      <c r="Z553" s="1"/>
      <c r="AA553" s="1"/>
      <c r="BB553" s="1"/>
      <c r="BC553" s="1"/>
      <c r="BD553" s="1"/>
      <c r="BE553" s="1"/>
    </row>
    <row r="554" spans="1:57" x14ac:dyDescent="0.2">
      <c r="A554" s="1"/>
      <c r="C554" s="1"/>
      <c r="D554" s="1"/>
      <c r="P554" s="3"/>
      <c r="Q554" s="3"/>
      <c r="R554" s="3"/>
      <c r="S554" s="3"/>
      <c r="T554" s="3"/>
      <c r="U554" s="3"/>
      <c r="V554" s="3"/>
      <c r="Y554" s="1"/>
      <c r="Z554" s="1"/>
      <c r="AA554" s="1"/>
      <c r="BB554" s="1"/>
      <c r="BC554" s="1"/>
      <c r="BD554" s="1"/>
      <c r="BE554" s="1"/>
    </row>
    <row r="555" spans="1:57" x14ac:dyDescent="0.2">
      <c r="A555" s="1"/>
      <c r="C555" s="1"/>
      <c r="D555" s="1"/>
      <c r="P555" s="3"/>
      <c r="Q555" s="3"/>
      <c r="R555" s="3"/>
      <c r="S555" s="3"/>
      <c r="T555" s="3"/>
      <c r="U555" s="3"/>
      <c r="V555" s="3"/>
      <c r="Y555" s="1"/>
      <c r="Z555" s="1"/>
      <c r="AA555" s="1"/>
      <c r="BB555" s="1"/>
      <c r="BC555" s="1"/>
      <c r="BD555" s="1"/>
      <c r="BE555" s="1"/>
    </row>
    <row r="556" spans="1:57" x14ac:dyDescent="0.2">
      <c r="A556" s="1"/>
      <c r="C556" s="1"/>
      <c r="D556" s="1"/>
      <c r="P556" s="3"/>
      <c r="Q556" s="3"/>
      <c r="R556" s="3"/>
      <c r="S556" s="3"/>
      <c r="T556" s="3"/>
      <c r="U556" s="3"/>
      <c r="V556" s="3"/>
      <c r="Y556" s="1"/>
      <c r="Z556" s="1"/>
      <c r="AA556" s="1"/>
      <c r="BB556" s="1"/>
      <c r="BC556" s="1"/>
      <c r="BD556" s="1"/>
      <c r="BE556" s="1"/>
    </row>
    <row r="557" spans="1:57" x14ac:dyDescent="0.2">
      <c r="A557" s="1"/>
      <c r="C557" s="1"/>
      <c r="D557" s="1"/>
      <c r="P557" s="3"/>
      <c r="Q557" s="3"/>
      <c r="R557" s="3"/>
      <c r="S557" s="3"/>
      <c r="T557" s="3"/>
      <c r="U557" s="3"/>
      <c r="V557" s="3"/>
      <c r="Y557" s="1"/>
      <c r="Z557" s="1"/>
      <c r="AA557" s="1"/>
      <c r="BB557" s="1"/>
      <c r="BC557" s="1"/>
      <c r="BD557" s="1"/>
      <c r="BE557" s="1"/>
    </row>
    <row r="558" spans="1:57" x14ac:dyDescent="0.2">
      <c r="A558" s="1"/>
      <c r="C558" s="1"/>
      <c r="D558" s="1"/>
      <c r="P558" s="3"/>
      <c r="Q558" s="3"/>
      <c r="R558" s="3"/>
      <c r="S558" s="3"/>
      <c r="T558" s="3"/>
      <c r="U558" s="3"/>
      <c r="V558" s="3"/>
      <c r="Y558" s="1"/>
      <c r="Z558" s="1"/>
      <c r="AA558" s="1"/>
      <c r="BB558" s="1"/>
      <c r="BC558" s="1"/>
      <c r="BD558" s="1"/>
      <c r="BE558" s="1"/>
    </row>
    <row r="559" spans="1:57" x14ac:dyDescent="0.2">
      <c r="A559" s="1"/>
      <c r="C559" s="1"/>
      <c r="D559" s="1"/>
      <c r="P559" s="3"/>
      <c r="Q559" s="3"/>
      <c r="R559" s="3"/>
      <c r="S559" s="3"/>
      <c r="T559" s="3"/>
      <c r="U559" s="3"/>
      <c r="V559" s="3"/>
      <c r="Y559" s="1"/>
      <c r="Z559" s="1"/>
      <c r="AA559" s="1"/>
      <c r="BB559" s="1"/>
      <c r="BC559" s="1"/>
      <c r="BD559" s="1"/>
      <c r="BE559" s="1"/>
    </row>
    <row r="560" spans="1:57" x14ac:dyDescent="0.2">
      <c r="A560" s="1"/>
      <c r="C560" s="1"/>
      <c r="D560" s="1"/>
      <c r="P560" s="3"/>
      <c r="Q560" s="3"/>
      <c r="R560" s="3"/>
      <c r="S560" s="3"/>
      <c r="T560" s="3"/>
      <c r="U560" s="3"/>
      <c r="V560" s="3"/>
      <c r="Y560" s="1"/>
      <c r="Z560" s="1"/>
      <c r="AA560" s="1"/>
      <c r="BB560" s="1"/>
      <c r="BC560" s="1"/>
      <c r="BD560" s="1"/>
      <c r="BE560" s="1"/>
    </row>
    <row r="561" spans="1:57" x14ac:dyDescent="0.2">
      <c r="A561" s="1"/>
      <c r="C561" s="1"/>
      <c r="D561" s="1"/>
      <c r="P561" s="3"/>
      <c r="Q561" s="3"/>
      <c r="R561" s="3"/>
      <c r="S561" s="3"/>
      <c r="T561" s="3"/>
      <c r="U561" s="3"/>
      <c r="V561" s="3"/>
      <c r="Y561" s="1"/>
      <c r="Z561" s="1"/>
      <c r="AA561" s="1"/>
      <c r="BB561" s="1"/>
      <c r="BC561" s="1"/>
      <c r="BD561" s="1"/>
      <c r="BE561" s="1"/>
    </row>
    <row r="562" spans="1:57" x14ac:dyDescent="0.2">
      <c r="A562" s="1"/>
      <c r="C562" s="1"/>
      <c r="D562" s="1"/>
      <c r="P562" s="3"/>
      <c r="Q562" s="3"/>
      <c r="R562" s="3"/>
      <c r="S562" s="3"/>
      <c r="T562" s="3"/>
      <c r="U562" s="3"/>
      <c r="V562" s="3"/>
      <c r="Y562" s="1"/>
      <c r="Z562" s="1"/>
      <c r="AA562" s="1"/>
      <c r="BB562" s="1"/>
      <c r="BC562" s="1"/>
      <c r="BD562" s="1"/>
      <c r="BE562" s="1"/>
    </row>
    <row r="563" spans="1:57" x14ac:dyDescent="0.2">
      <c r="A563" s="1"/>
      <c r="C563" s="1"/>
      <c r="D563" s="1"/>
      <c r="P563" s="3"/>
      <c r="Q563" s="3"/>
      <c r="R563" s="3"/>
      <c r="S563" s="3"/>
      <c r="T563" s="3"/>
      <c r="U563" s="3"/>
      <c r="V563" s="3"/>
      <c r="Y563" s="1"/>
      <c r="Z563" s="1"/>
      <c r="AA563" s="1"/>
      <c r="BB563" s="1"/>
      <c r="BC563" s="1"/>
      <c r="BD563" s="1"/>
      <c r="BE563" s="1"/>
    </row>
    <row r="564" spans="1:57" x14ac:dyDescent="0.2">
      <c r="A564" s="1"/>
      <c r="C564" s="1"/>
      <c r="D564" s="1"/>
      <c r="P564" s="3"/>
      <c r="Q564" s="3"/>
      <c r="R564" s="3"/>
      <c r="S564" s="3"/>
      <c r="T564" s="3"/>
      <c r="U564" s="3"/>
      <c r="V564" s="3"/>
      <c r="Y564" s="1"/>
      <c r="Z564" s="1"/>
      <c r="AA564" s="1"/>
      <c r="BB564" s="1"/>
      <c r="BC564" s="1"/>
      <c r="BD564" s="1"/>
      <c r="BE564" s="1"/>
    </row>
    <row r="565" spans="1:57" x14ac:dyDescent="0.2">
      <c r="A565" s="1"/>
      <c r="C565" s="1"/>
      <c r="D565" s="1"/>
      <c r="P565" s="3"/>
      <c r="Q565" s="3"/>
      <c r="R565" s="3"/>
      <c r="S565" s="3"/>
      <c r="T565" s="3"/>
      <c r="U565" s="3"/>
      <c r="V565" s="3"/>
      <c r="Y565" s="1"/>
      <c r="Z565" s="1"/>
      <c r="AA565" s="1"/>
      <c r="BB565" s="1"/>
      <c r="BC565" s="1"/>
      <c r="BD565" s="1"/>
      <c r="BE565" s="1"/>
    </row>
    <row r="566" spans="1:57" x14ac:dyDescent="0.2">
      <c r="A566" s="1"/>
      <c r="C566" s="1"/>
      <c r="D566" s="1"/>
      <c r="P566" s="3"/>
      <c r="Q566" s="3"/>
      <c r="R566" s="3"/>
      <c r="S566" s="3"/>
      <c r="T566" s="3"/>
      <c r="U566" s="3"/>
      <c r="V566" s="3"/>
      <c r="Y566" s="1"/>
      <c r="Z566" s="1"/>
      <c r="AA566" s="1"/>
      <c r="BB566" s="1"/>
      <c r="BC566" s="1"/>
      <c r="BD566" s="1"/>
      <c r="BE566" s="1"/>
    </row>
    <row r="567" spans="1:57" x14ac:dyDescent="0.2">
      <c r="A567" s="1"/>
      <c r="C567" s="1"/>
      <c r="D567" s="1"/>
      <c r="P567" s="3"/>
      <c r="Q567" s="3"/>
      <c r="R567" s="3"/>
      <c r="S567" s="3"/>
      <c r="T567" s="3"/>
      <c r="U567" s="3"/>
      <c r="V567" s="3"/>
      <c r="Y567" s="1"/>
      <c r="Z567" s="1"/>
      <c r="AA567" s="1"/>
      <c r="BB567" s="1"/>
      <c r="BC567" s="1"/>
      <c r="BD567" s="1"/>
      <c r="BE567" s="1"/>
    </row>
    <row r="568" spans="1:57" x14ac:dyDescent="0.2">
      <c r="A568" s="1"/>
      <c r="C568" s="1"/>
      <c r="D568" s="1"/>
      <c r="P568" s="3"/>
      <c r="Q568" s="3"/>
      <c r="R568" s="3"/>
      <c r="S568" s="3"/>
      <c r="T568" s="3"/>
      <c r="U568" s="3"/>
      <c r="V568" s="3"/>
      <c r="Y568" s="1"/>
      <c r="Z568" s="1"/>
      <c r="AA568" s="1"/>
      <c r="BB568" s="1"/>
      <c r="BC568" s="1"/>
      <c r="BD568" s="1"/>
      <c r="BE568" s="1"/>
    </row>
    <row r="569" spans="1:57" x14ac:dyDescent="0.2">
      <c r="A569" s="1"/>
      <c r="C569" s="1"/>
      <c r="D569" s="1"/>
      <c r="P569" s="3"/>
      <c r="Q569" s="3"/>
      <c r="R569" s="3"/>
      <c r="S569" s="3"/>
      <c r="T569" s="3"/>
      <c r="U569" s="3"/>
      <c r="V569" s="3"/>
      <c r="Y569" s="1"/>
      <c r="Z569" s="1"/>
      <c r="AA569" s="1"/>
      <c r="BB569" s="1"/>
      <c r="BC569" s="1"/>
      <c r="BD569" s="1"/>
      <c r="BE569" s="1"/>
    </row>
    <row r="570" spans="1:57" x14ac:dyDescent="0.2">
      <c r="A570" s="1"/>
      <c r="C570" s="1"/>
      <c r="D570" s="1"/>
      <c r="P570" s="3"/>
      <c r="Q570" s="3"/>
      <c r="R570" s="3"/>
      <c r="S570" s="3"/>
      <c r="T570" s="3"/>
      <c r="U570" s="3"/>
      <c r="V570" s="3"/>
      <c r="Y570" s="1"/>
      <c r="Z570" s="1"/>
      <c r="AA570" s="1"/>
      <c r="BB570" s="1"/>
      <c r="BC570" s="1"/>
      <c r="BD570" s="1"/>
      <c r="BE570" s="1"/>
    </row>
    <row r="571" spans="1:57" x14ac:dyDescent="0.2">
      <c r="A571" s="1"/>
      <c r="C571" s="1"/>
      <c r="D571" s="1"/>
      <c r="P571" s="3"/>
      <c r="Q571" s="3"/>
      <c r="R571" s="3"/>
      <c r="S571" s="3"/>
      <c r="T571" s="3"/>
      <c r="U571" s="3"/>
      <c r="V571" s="3"/>
      <c r="Y571" s="1"/>
      <c r="Z571" s="1"/>
      <c r="AA571" s="1"/>
      <c r="BB571" s="1"/>
      <c r="BC571" s="1"/>
      <c r="BD571" s="1"/>
      <c r="BE571" s="1"/>
    </row>
    <row r="572" spans="1:57" x14ac:dyDescent="0.2">
      <c r="A572" s="1"/>
      <c r="C572" s="1"/>
      <c r="D572" s="1"/>
      <c r="P572" s="3"/>
      <c r="Q572" s="3"/>
      <c r="R572" s="3"/>
      <c r="S572" s="3"/>
      <c r="T572" s="3"/>
      <c r="U572" s="3"/>
      <c r="V572" s="3"/>
      <c r="Y572" s="1"/>
      <c r="Z572" s="1"/>
      <c r="AA572" s="1"/>
      <c r="BB572" s="1"/>
      <c r="BC572" s="1"/>
      <c r="BD572" s="1"/>
      <c r="BE572" s="1"/>
    </row>
    <row r="573" spans="1:57" x14ac:dyDescent="0.2">
      <c r="A573" s="1"/>
      <c r="C573" s="1"/>
      <c r="D573" s="1"/>
      <c r="P573" s="3"/>
      <c r="Q573" s="3"/>
      <c r="R573" s="3"/>
      <c r="S573" s="3"/>
      <c r="T573" s="3"/>
      <c r="U573" s="3"/>
      <c r="V573" s="3"/>
      <c r="Y573" s="1"/>
      <c r="Z573" s="1"/>
      <c r="AA573" s="1"/>
      <c r="BB573" s="1"/>
      <c r="BC573" s="1"/>
      <c r="BD573" s="1"/>
      <c r="BE573" s="1"/>
    </row>
    <row r="574" spans="1:57" x14ac:dyDescent="0.2">
      <c r="A574" s="1"/>
      <c r="C574" s="1"/>
      <c r="D574" s="1"/>
      <c r="P574" s="3"/>
      <c r="Q574" s="3"/>
      <c r="R574" s="3"/>
      <c r="S574" s="3"/>
      <c r="T574" s="3"/>
      <c r="U574" s="3"/>
      <c r="V574" s="3"/>
      <c r="Y574" s="1"/>
      <c r="Z574" s="1"/>
      <c r="AA574" s="1"/>
      <c r="BB574" s="1"/>
      <c r="BC574" s="1"/>
      <c r="BD574" s="1"/>
      <c r="BE574" s="1"/>
    </row>
    <row r="575" spans="1:57" x14ac:dyDescent="0.2">
      <c r="A575" s="1"/>
      <c r="C575" s="1"/>
      <c r="D575" s="1"/>
      <c r="P575" s="3"/>
      <c r="Q575" s="3"/>
      <c r="R575" s="3"/>
      <c r="S575" s="3"/>
      <c r="T575" s="3"/>
      <c r="U575" s="3"/>
      <c r="V575" s="3"/>
      <c r="Y575" s="1"/>
      <c r="Z575" s="1"/>
      <c r="AA575" s="1"/>
      <c r="BB575" s="1"/>
      <c r="BC575" s="1"/>
      <c r="BD575" s="1"/>
      <c r="BE575" s="1"/>
    </row>
    <row r="576" spans="1:57" x14ac:dyDescent="0.2">
      <c r="A576" s="1"/>
      <c r="C576" s="1"/>
      <c r="D576" s="1"/>
      <c r="P576" s="3"/>
      <c r="Q576" s="3"/>
      <c r="R576" s="3"/>
      <c r="S576" s="3"/>
      <c r="T576" s="3"/>
      <c r="U576" s="3"/>
      <c r="V576" s="3"/>
      <c r="Y576" s="1"/>
      <c r="Z576" s="1"/>
      <c r="AA576" s="1"/>
      <c r="BB576" s="1"/>
      <c r="BC576" s="1"/>
      <c r="BD576" s="1"/>
      <c r="BE576" s="1"/>
    </row>
    <row r="577" spans="1:57" x14ac:dyDescent="0.2">
      <c r="A577" s="1"/>
      <c r="C577" s="1"/>
      <c r="D577" s="1"/>
      <c r="P577" s="3"/>
      <c r="Q577" s="3"/>
      <c r="R577" s="3"/>
      <c r="S577" s="3"/>
      <c r="T577" s="3"/>
      <c r="U577" s="3"/>
      <c r="V577" s="3"/>
      <c r="Y577" s="1"/>
      <c r="Z577" s="1"/>
      <c r="AA577" s="1"/>
      <c r="BB577" s="1"/>
      <c r="BC577" s="1"/>
      <c r="BD577" s="1"/>
      <c r="BE577" s="1"/>
    </row>
    <row r="578" spans="1:57" x14ac:dyDescent="0.2">
      <c r="A578" s="1"/>
      <c r="C578" s="1"/>
      <c r="D578" s="1"/>
      <c r="P578" s="3"/>
      <c r="Q578" s="3"/>
      <c r="R578" s="3"/>
      <c r="S578" s="3"/>
      <c r="T578" s="3"/>
      <c r="U578" s="3"/>
      <c r="V578" s="3"/>
      <c r="Y578" s="1"/>
      <c r="Z578" s="1"/>
      <c r="AA578" s="1"/>
      <c r="BB578" s="1"/>
      <c r="BC578" s="1"/>
      <c r="BD578" s="1"/>
      <c r="BE578" s="1"/>
    </row>
    <row r="579" spans="1:57" x14ac:dyDescent="0.2">
      <c r="A579" s="1"/>
      <c r="C579" s="1"/>
      <c r="D579" s="1"/>
      <c r="P579" s="3"/>
      <c r="Q579" s="3"/>
      <c r="R579" s="3"/>
      <c r="S579" s="3"/>
      <c r="T579" s="3"/>
      <c r="U579" s="3"/>
      <c r="V579" s="3"/>
      <c r="Y579" s="1"/>
      <c r="Z579" s="1"/>
      <c r="AA579" s="1"/>
      <c r="BB579" s="1"/>
      <c r="BC579" s="1"/>
      <c r="BD579" s="1"/>
      <c r="BE579" s="1"/>
    </row>
    <row r="580" spans="1:57" x14ac:dyDescent="0.2">
      <c r="A580" s="1"/>
      <c r="C580" s="1"/>
      <c r="D580" s="1"/>
      <c r="P580" s="3"/>
      <c r="Q580" s="3"/>
      <c r="R580" s="3"/>
      <c r="S580" s="3"/>
      <c r="T580" s="3"/>
      <c r="U580" s="3"/>
      <c r="V580" s="3"/>
      <c r="Y580" s="1"/>
      <c r="Z580" s="1"/>
      <c r="AA580" s="1"/>
      <c r="BB580" s="1"/>
      <c r="BC580" s="1"/>
      <c r="BD580" s="1"/>
      <c r="BE580" s="1"/>
    </row>
    <row r="581" spans="1:57" x14ac:dyDescent="0.2">
      <c r="A581" s="1"/>
      <c r="C581" s="1"/>
      <c r="D581" s="1"/>
      <c r="P581" s="3"/>
      <c r="Q581" s="3"/>
      <c r="R581" s="3"/>
      <c r="S581" s="3"/>
      <c r="T581" s="3"/>
      <c r="U581" s="3"/>
      <c r="V581" s="3"/>
      <c r="Y581" s="1"/>
      <c r="Z581" s="1"/>
      <c r="AA581" s="1"/>
      <c r="BB581" s="1"/>
      <c r="BC581" s="1"/>
      <c r="BD581" s="1"/>
      <c r="BE581" s="1"/>
    </row>
    <row r="582" spans="1:57" x14ac:dyDescent="0.2">
      <c r="A582" s="1"/>
      <c r="C582" s="1"/>
      <c r="D582" s="1"/>
      <c r="P582" s="3"/>
      <c r="Q582" s="3"/>
      <c r="R582" s="3"/>
      <c r="S582" s="3"/>
      <c r="T582" s="3"/>
      <c r="U582" s="3"/>
      <c r="V582" s="3"/>
      <c r="Y582" s="1"/>
      <c r="Z582" s="1"/>
      <c r="AA582" s="1"/>
      <c r="BB582" s="1"/>
      <c r="BC582" s="1"/>
      <c r="BD582" s="1"/>
      <c r="BE582" s="1"/>
    </row>
    <row r="583" spans="1:57" x14ac:dyDescent="0.2">
      <c r="A583" s="1"/>
      <c r="C583" s="1"/>
      <c r="D583" s="1"/>
      <c r="P583" s="3"/>
      <c r="Q583" s="3"/>
      <c r="R583" s="3"/>
      <c r="S583" s="3"/>
      <c r="T583" s="3"/>
      <c r="U583" s="3"/>
      <c r="V583" s="3"/>
      <c r="Y583" s="1"/>
      <c r="Z583" s="1"/>
      <c r="AA583" s="1"/>
      <c r="BB583" s="1"/>
      <c r="BC583" s="1"/>
      <c r="BD583" s="1"/>
      <c r="BE583" s="1"/>
    </row>
    <row r="584" spans="1:57" x14ac:dyDescent="0.2">
      <c r="A584" s="1"/>
      <c r="C584" s="1"/>
      <c r="D584" s="1"/>
      <c r="P584" s="3"/>
      <c r="Q584" s="3"/>
      <c r="R584" s="3"/>
      <c r="S584" s="3"/>
      <c r="T584" s="3"/>
      <c r="U584" s="3"/>
      <c r="V584" s="3"/>
      <c r="Y584" s="1"/>
      <c r="Z584" s="1"/>
      <c r="AA584" s="1"/>
      <c r="BB584" s="1"/>
      <c r="BC584" s="1"/>
      <c r="BD584" s="1"/>
      <c r="BE584" s="1"/>
    </row>
    <row r="585" spans="1:57" x14ac:dyDescent="0.2">
      <c r="A585" s="1"/>
      <c r="C585" s="1"/>
      <c r="D585" s="1"/>
      <c r="P585" s="3"/>
      <c r="Q585" s="3"/>
      <c r="R585" s="3"/>
      <c r="S585" s="3"/>
      <c r="T585" s="3"/>
      <c r="U585" s="3"/>
      <c r="V585" s="3"/>
      <c r="Y585" s="1"/>
      <c r="Z585" s="1"/>
      <c r="AA585" s="1"/>
      <c r="BB585" s="1"/>
      <c r="BC585" s="1"/>
      <c r="BD585" s="1"/>
      <c r="BE585" s="1"/>
    </row>
    <row r="586" spans="1:57" x14ac:dyDescent="0.2">
      <c r="A586" s="1"/>
      <c r="C586" s="1"/>
      <c r="D586" s="1"/>
      <c r="P586" s="3"/>
      <c r="Q586" s="3"/>
      <c r="R586" s="3"/>
      <c r="S586" s="3"/>
      <c r="T586" s="3"/>
      <c r="U586" s="3"/>
      <c r="V586" s="3"/>
      <c r="Y586" s="1"/>
      <c r="Z586" s="1"/>
      <c r="AA586" s="1"/>
      <c r="BB586" s="1"/>
      <c r="BC586" s="1"/>
      <c r="BD586" s="1"/>
      <c r="BE586" s="1"/>
    </row>
    <row r="587" spans="1:57" x14ac:dyDescent="0.2">
      <c r="A587" s="1"/>
      <c r="C587" s="1"/>
      <c r="D587" s="1"/>
      <c r="P587" s="3"/>
      <c r="Q587" s="3"/>
      <c r="R587" s="3"/>
      <c r="S587" s="3"/>
      <c r="T587" s="3"/>
      <c r="U587" s="3"/>
      <c r="V587" s="3"/>
      <c r="Y587" s="1"/>
      <c r="Z587" s="1"/>
      <c r="AA587" s="1"/>
      <c r="BB587" s="1"/>
      <c r="BC587" s="1"/>
      <c r="BD587" s="1"/>
      <c r="BE587" s="1"/>
    </row>
    <row r="588" spans="1:57" x14ac:dyDescent="0.2">
      <c r="A588" s="1"/>
      <c r="C588" s="1"/>
      <c r="D588" s="1"/>
      <c r="P588" s="3"/>
      <c r="Q588" s="3"/>
      <c r="R588" s="3"/>
      <c r="S588" s="3"/>
      <c r="T588" s="3"/>
      <c r="U588" s="3"/>
      <c r="V588" s="3"/>
      <c r="Y588" s="1"/>
      <c r="Z588" s="1"/>
      <c r="AA588" s="1"/>
      <c r="BB588" s="1"/>
      <c r="BC588" s="1"/>
      <c r="BD588" s="1"/>
      <c r="BE588" s="1"/>
    </row>
    <row r="589" spans="1:57" x14ac:dyDescent="0.2">
      <c r="A589" s="1"/>
      <c r="C589" s="1"/>
      <c r="D589" s="1"/>
      <c r="P589" s="3"/>
      <c r="Q589" s="3"/>
      <c r="R589" s="3"/>
      <c r="S589" s="3"/>
      <c r="T589" s="3"/>
      <c r="U589" s="3"/>
      <c r="V589" s="3"/>
      <c r="Y589" s="1"/>
      <c r="Z589" s="1"/>
      <c r="AA589" s="1"/>
      <c r="BB589" s="1"/>
      <c r="BC589" s="1"/>
      <c r="BD589" s="1"/>
      <c r="BE589" s="1"/>
    </row>
    <row r="590" spans="1:57" x14ac:dyDescent="0.2">
      <c r="A590" s="1"/>
      <c r="C590" s="1"/>
      <c r="D590" s="1"/>
      <c r="P590" s="3"/>
      <c r="Q590" s="3"/>
      <c r="R590" s="3"/>
      <c r="S590" s="3"/>
      <c r="T590" s="3"/>
      <c r="U590" s="3"/>
      <c r="V590" s="3"/>
      <c r="Y590" s="1"/>
      <c r="Z590" s="1"/>
      <c r="AA590" s="1"/>
      <c r="BB590" s="1"/>
      <c r="BC590" s="1"/>
      <c r="BD590" s="1"/>
      <c r="BE590" s="1"/>
    </row>
    <row r="591" spans="1:57" x14ac:dyDescent="0.2">
      <c r="A591" s="1"/>
      <c r="C591" s="1"/>
      <c r="D591" s="1"/>
      <c r="P591" s="3"/>
      <c r="Q591" s="3"/>
      <c r="R591" s="3"/>
      <c r="S591" s="3"/>
      <c r="T591" s="3"/>
      <c r="U591" s="3"/>
      <c r="V591" s="3"/>
      <c r="Y591" s="1"/>
      <c r="Z591" s="1"/>
      <c r="AA591" s="1"/>
      <c r="BB591" s="1"/>
      <c r="BC591" s="1"/>
      <c r="BD591" s="1"/>
      <c r="BE591" s="1"/>
    </row>
    <row r="592" spans="1:57" x14ac:dyDescent="0.2">
      <c r="A592" s="1"/>
      <c r="C592" s="1"/>
      <c r="D592" s="1"/>
      <c r="P592" s="3"/>
      <c r="Q592" s="3"/>
      <c r="R592" s="3"/>
      <c r="S592" s="3"/>
      <c r="T592" s="3"/>
      <c r="U592" s="3"/>
      <c r="V592" s="3"/>
      <c r="Y592" s="1"/>
      <c r="Z592" s="1"/>
      <c r="AA592" s="1"/>
      <c r="BB592" s="1"/>
      <c r="BC592" s="1"/>
      <c r="BD592" s="1"/>
      <c r="BE592" s="1"/>
    </row>
    <row r="593" spans="1:57" x14ac:dyDescent="0.2">
      <c r="A593" s="1"/>
      <c r="C593" s="1"/>
      <c r="D593" s="1"/>
      <c r="P593" s="3"/>
      <c r="Q593" s="3"/>
      <c r="R593" s="3"/>
      <c r="S593" s="3"/>
      <c r="T593" s="3"/>
      <c r="U593" s="3"/>
      <c r="V593" s="3"/>
      <c r="Y593" s="1"/>
      <c r="Z593" s="1"/>
      <c r="AA593" s="1"/>
      <c r="BB593" s="1"/>
      <c r="BC593" s="1"/>
      <c r="BD593" s="1"/>
      <c r="BE593" s="1"/>
    </row>
    <row r="594" spans="1:57" x14ac:dyDescent="0.2">
      <c r="A594" s="1"/>
      <c r="C594" s="1"/>
      <c r="D594" s="1"/>
      <c r="P594" s="3"/>
      <c r="Q594" s="3"/>
      <c r="R594" s="3"/>
      <c r="S594" s="3"/>
      <c r="T594" s="3"/>
      <c r="U594" s="3"/>
      <c r="V594" s="3"/>
      <c r="Y594" s="1"/>
      <c r="Z594" s="1"/>
      <c r="AA594" s="1"/>
      <c r="BB594" s="1"/>
      <c r="BC594" s="1"/>
      <c r="BD594" s="1"/>
      <c r="BE594" s="1"/>
    </row>
    <row r="595" spans="1:57" x14ac:dyDescent="0.2">
      <c r="A595" s="1"/>
      <c r="C595" s="1"/>
      <c r="D595" s="1"/>
      <c r="P595" s="3"/>
      <c r="Q595" s="3"/>
      <c r="R595" s="3"/>
      <c r="S595" s="3"/>
      <c r="T595" s="3"/>
      <c r="U595" s="3"/>
      <c r="V595" s="3"/>
      <c r="Y595" s="1"/>
      <c r="Z595" s="1"/>
      <c r="AA595" s="1"/>
      <c r="BB595" s="1"/>
      <c r="BC595" s="1"/>
      <c r="BD595" s="1"/>
      <c r="BE595" s="1"/>
    </row>
    <row r="596" spans="1:57" x14ac:dyDescent="0.2">
      <c r="A596" s="1"/>
      <c r="C596" s="1"/>
      <c r="D596" s="1"/>
      <c r="P596" s="3"/>
      <c r="Q596" s="3"/>
      <c r="R596" s="3"/>
      <c r="S596" s="3"/>
      <c r="T596" s="3"/>
      <c r="U596" s="3"/>
      <c r="V596" s="3"/>
      <c r="Y596" s="1"/>
      <c r="Z596" s="1"/>
      <c r="AA596" s="1"/>
      <c r="BB596" s="1"/>
      <c r="BC596" s="1"/>
      <c r="BD596" s="1"/>
      <c r="BE596" s="1"/>
    </row>
    <row r="597" spans="1:57" x14ac:dyDescent="0.2">
      <c r="A597" s="1"/>
      <c r="C597" s="1"/>
      <c r="D597" s="1"/>
      <c r="P597" s="3"/>
      <c r="Q597" s="3"/>
      <c r="R597" s="3"/>
      <c r="S597" s="3"/>
      <c r="T597" s="3"/>
      <c r="U597" s="3"/>
      <c r="V597" s="3"/>
      <c r="Y597" s="1"/>
      <c r="Z597" s="1"/>
      <c r="AA597" s="1"/>
      <c r="BB597" s="1"/>
      <c r="BC597" s="1"/>
      <c r="BD597" s="1"/>
      <c r="BE597" s="1"/>
    </row>
    <row r="598" spans="1:57" x14ac:dyDescent="0.2">
      <c r="A598" s="1"/>
      <c r="C598" s="1"/>
      <c r="D598" s="1"/>
      <c r="P598" s="3"/>
      <c r="Q598" s="3"/>
      <c r="R598" s="3"/>
      <c r="S598" s="3"/>
      <c r="T598" s="3"/>
      <c r="U598" s="3"/>
      <c r="V598" s="3"/>
      <c r="Y598" s="1"/>
      <c r="Z598" s="1"/>
      <c r="AA598" s="1"/>
      <c r="BB598" s="1"/>
      <c r="BC598" s="1"/>
      <c r="BD598" s="1"/>
      <c r="BE598" s="1"/>
    </row>
    <row r="599" spans="1:57" x14ac:dyDescent="0.2">
      <c r="A599" s="1"/>
      <c r="C599" s="1"/>
      <c r="D599" s="1"/>
      <c r="P599" s="3"/>
      <c r="Q599" s="3"/>
      <c r="R599" s="3"/>
      <c r="S599" s="3"/>
      <c r="T599" s="3"/>
      <c r="U599" s="3"/>
      <c r="V599" s="3"/>
      <c r="Y599" s="1"/>
      <c r="Z599" s="1"/>
      <c r="AA599" s="1"/>
      <c r="BB599" s="1"/>
      <c r="BC599" s="1"/>
      <c r="BD599" s="1"/>
      <c r="BE599" s="1"/>
    </row>
    <row r="600" spans="1:57" x14ac:dyDescent="0.2">
      <c r="A600" s="1"/>
      <c r="C600" s="1"/>
      <c r="D600" s="1"/>
      <c r="P600" s="3"/>
      <c r="Q600" s="3"/>
      <c r="R600" s="3"/>
      <c r="S600" s="3"/>
      <c r="T600" s="3"/>
      <c r="U600" s="3"/>
      <c r="V600" s="3"/>
      <c r="Y600" s="1"/>
      <c r="Z600" s="1"/>
      <c r="AA600" s="1"/>
      <c r="BB600" s="1"/>
      <c r="BC600" s="1"/>
      <c r="BD600" s="1"/>
      <c r="BE600" s="1"/>
    </row>
    <row r="601" spans="1:57" x14ac:dyDescent="0.2">
      <c r="A601" s="1"/>
      <c r="C601" s="1"/>
      <c r="D601" s="1"/>
      <c r="P601" s="3"/>
      <c r="Q601" s="3"/>
      <c r="R601" s="3"/>
      <c r="S601" s="3"/>
      <c r="T601" s="3"/>
      <c r="U601" s="3"/>
      <c r="V601" s="3"/>
      <c r="Y601" s="1"/>
      <c r="Z601" s="1"/>
      <c r="AA601" s="1"/>
      <c r="BB601" s="1"/>
      <c r="BC601" s="1"/>
      <c r="BD601" s="1"/>
      <c r="BE601" s="1"/>
    </row>
    <row r="602" spans="1:57" x14ac:dyDescent="0.2">
      <c r="A602" s="1"/>
      <c r="C602" s="1"/>
      <c r="D602" s="1"/>
      <c r="P602" s="3"/>
      <c r="Q602" s="3"/>
      <c r="R602" s="3"/>
      <c r="S602" s="3"/>
      <c r="T602" s="3"/>
      <c r="U602" s="3"/>
      <c r="V602" s="3"/>
      <c r="Y602" s="1"/>
      <c r="Z602" s="1"/>
      <c r="AA602" s="1"/>
      <c r="BB602" s="1"/>
      <c r="BC602" s="1"/>
      <c r="BD602" s="1"/>
      <c r="BE602" s="1"/>
    </row>
    <row r="603" spans="1:57" x14ac:dyDescent="0.2">
      <c r="A603" s="1"/>
      <c r="C603" s="1"/>
      <c r="D603" s="1"/>
      <c r="P603" s="3"/>
      <c r="Q603" s="3"/>
      <c r="R603" s="3"/>
      <c r="S603" s="3"/>
      <c r="T603" s="3"/>
      <c r="U603" s="3"/>
      <c r="V603" s="3"/>
      <c r="Y603" s="1"/>
      <c r="Z603" s="1"/>
      <c r="AA603" s="1"/>
      <c r="BB603" s="1"/>
      <c r="BC603" s="1"/>
      <c r="BD603" s="1"/>
      <c r="BE603" s="1"/>
    </row>
    <row r="604" spans="1:57" x14ac:dyDescent="0.2">
      <c r="A604" s="1"/>
      <c r="C604" s="1"/>
      <c r="D604" s="1"/>
      <c r="P604" s="3"/>
      <c r="Q604" s="3"/>
      <c r="R604" s="3"/>
      <c r="S604" s="3"/>
      <c r="T604" s="3"/>
      <c r="U604" s="3"/>
      <c r="V604" s="3"/>
      <c r="Y604" s="1"/>
      <c r="Z604" s="1"/>
      <c r="AA604" s="1"/>
      <c r="BB604" s="1"/>
      <c r="BC604" s="1"/>
      <c r="BD604" s="1"/>
      <c r="BE604" s="1"/>
    </row>
    <row r="605" spans="1:57" x14ac:dyDescent="0.2">
      <c r="A605" s="1"/>
      <c r="C605" s="1"/>
      <c r="D605" s="1"/>
      <c r="P605" s="3"/>
      <c r="Q605" s="3"/>
      <c r="R605" s="3"/>
      <c r="S605" s="3"/>
      <c r="T605" s="3"/>
      <c r="U605" s="3"/>
      <c r="V605" s="3"/>
      <c r="Y605" s="1"/>
      <c r="Z605" s="1"/>
      <c r="AA605" s="1"/>
      <c r="BB605" s="1"/>
      <c r="BC605" s="1"/>
      <c r="BD605" s="1"/>
      <c r="BE605" s="1"/>
    </row>
    <row r="606" spans="1:57" x14ac:dyDescent="0.2">
      <c r="A606" s="1"/>
      <c r="C606" s="1"/>
      <c r="D606" s="1"/>
      <c r="P606" s="3"/>
      <c r="Q606" s="3"/>
      <c r="R606" s="3"/>
      <c r="S606" s="3"/>
      <c r="T606" s="3"/>
      <c r="U606" s="3"/>
      <c r="V606" s="3"/>
      <c r="Y606" s="1"/>
      <c r="Z606" s="1"/>
      <c r="AA606" s="1"/>
      <c r="BB606" s="1"/>
      <c r="BC606" s="1"/>
      <c r="BD606" s="1"/>
      <c r="BE606" s="1"/>
    </row>
    <row r="607" spans="1:57" x14ac:dyDescent="0.2">
      <c r="A607" s="1"/>
      <c r="C607" s="1"/>
      <c r="D607" s="1"/>
      <c r="P607" s="3"/>
      <c r="Q607" s="3"/>
      <c r="R607" s="3"/>
      <c r="S607" s="3"/>
      <c r="T607" s="3"/>
      <c r="U607" s="3"/>
      <c r="V607" s="3"/>
      <c r="Y607" s="1"/>
      <c r="Z607" s="1"/>
      <c r="AA607" s="1"/>
      <c r="BB607" s="1"/>
      <c r="BC607" s="1"/>
      <c r="BD607" s="1"/>
      <c r="BE607" s="1"/>
    </row>
    <row r="608" spans="1:57" x14ac:dyDescent="0.2">
      <c r="A608" s="1"/>
      <c r="C608" s="1"/>
      <c r="D608" s="1"/>
      <c r="P608" s="3"/>
      <c r="Q608" s="3"/>
      <c r="R608" s="3"/>
      <c r="S608" s="3"/>
      <c r="T608" s="3"/>
      <c r="U608" s="3"/>
      <c r="V608" s="3"/>
      <c r="Y608" s="1"/>
      <c r="Z608" s="1"/>
      <c r="AA608" s="1"/>
      <c r="BB608" s="1"/>
      <c r="BC608" s="1"/>
      <c r="BD608" s="1"/>
      <c r="BE608" s="1"/>
    </row>
    <row r="609" spans="1:57" x14ac:dyDescent="0.2">
      <c r="A609" s="1"/>
      <c r="C609" s="1"/>
      <c r="D609" s="1"/>
      <c r="P609" s="3"/>
      <c r="Q609" s="3"/>
      <c r="R609" s="3"/>
      <c r="S609" s="3"/>
      <c r="T609" s="3"/>
      <c r="U609" s="3"/>
      <c r="V609" s="3"/>
      <c r="Y609" s="1"/>
      <c r="Z609" s="1"/>
      <c r="AA609" s="1"/>
      <c r="BB609" s="1"/>
      <c r="BC609" s="1"/>
      <c r="BD609" s="1"/>
      <c r="BE609" s="1"/>
    </row>
    <row r="610" spans="1:57" x14ac:dyDescent="0.2">
      <c r="A610" s="1"/>
      <c r="C610" s="1"/>
      <c r="D610" s="1"/>
      <c r="P610" s="3"/>
      <c r="Q610" s="3"/>
      <c r="R610" s="3"/>
      <c r="S610" s="3"/>
      <c r="T610" s="3"/>
      <c r="U610" s="3"/>
      <c r="V610" s="3"/>
      <c r="Y610" s="1"/>
      <c r="Z610" s="1"/>
      <c r="AA610" s="1"/>
      <c r="BB610" s="1"/>
      <c r="BC610" s="1"/>
      <c r="BD610" s="1"/>
      <c r="BE610" s="1"/>
    </row>
    <row r="611" spans="1:57" x14ac:dyDescent="0.2">
      <c r="A611" s="1"/>
      <c r="C611" s="1"/>
      <c r="D611" s="1"/>
      <c r="P611" s="3"/>
      <c r="Q611" s="3"/>
      <c r="R611" s="3"/>
      <c r="S611" s="3"/>
      <c r="T611" s="3"/>
      <c r="U611" s="3"/>
      <c r="V611" s="3"/>
      <c r="Y611" s="1"/>
      <c r="Z611" s="1"/>
      <c r="AA611" s="1"/>
      <c r="BB611" s="1"/>
      <c r="BC611" s="1"/>
      <c r="BD611" s="1"/>
      <c r="BE611" s="1"/>
    </row>
    <row r="612" spans="1:57" x14ac:dyDescent="0.2">
      <c r="A612" s="1"/>
      <c r="C612" s="1"/>
      <c r="D612" s="1"/>
      <c r="P612" s="3"/>
      <c r="Q612" s="3"/>
      <c r="R612" s="3"/>
      <c r="S612" s="3"/>
      <c r="T612" s="3"/>
      <c r="U612" s="3"/>
      <c r="V612" s="3"/>
      <c r="Y612" s="1"/>
      <c r="Z612" s="1"/>
      <c r="AA612" s="1"/>
      <c r="BB612" s="1"/>
      <c r="BC612" s="1"/>
      <c r="BD612" s="1"/>
      <c r="BE612" s="1"/>
    </row>
    <row r="613" spans="1:57" x14ac:dyDescent="0.2">
      <c r="A613" s="1"/>
      <c r="C613" s="1"/>
      <c r="D613" s="1"/>
      <c r="P613" s="3"/>
      <c r="Q613" s="3"/>
      <c r="R613" s="3"/>
      <c r="S613" s="3"/>
      <c r="T613" s="3"/>
      <c r="U613" s="3"/>
      <c r="V613" s="3"/>
      <c r="Y613" s="1"/>
      <c r="Z613" s="1"/>
      <c r="AA613" s="1"/>
      <c r="BB613" s="1"/>
      <c r="BC613" s="1"/>
      <c r="BD613" s="1"/>
      <c r="BE613" s="1"/>
    </row>
    <row r="614" spans="1:57" x14ac:dyDescent="0.2">
      <c r="A614" s="1"/>
      <c r="C614" s="1"/>
      <c r="D614" s="1"/>
      <c r="P614" s="3"/>
      <c r="Q614" s="3"/>
      <c r="R614" s="3"/>
      <c r="S614" s="3"/>
      <c r="T614" s="3"/>
      <c r="U614" s="3"/>
      <c r="V614" s="3"/>
      <c r="Y614" s="1"/>
      <c r="Z614" s="1"/>
      <c r="AA614" s="1"/>
      <c r="BB614" s="1"/>
      <c r="BC614" s="1"/>
      <c r="BD614" s="1"/>
      <c r="BE614" s="1"/>
    </row>
    <row r="615" spans="1:57" x14ac:dyDescent="0.2">
      <c r="A615" s="1"/>
      <c r="C615" s="1"/>
      <c r="D615" s="1"/>
      <c r="P615" s="3"/>
      <c r="Q615" s="3"/>
      <c r="R615" s="3"/>
      <c r="S615" s="3"/>
      <c r="T615" s="3"/>
      <c r="U615" s="3"/>
      <c r="V615" s="3"/>
      <c r="Y615" s="1"/>
      <c r="Z615" s="1"/>
      <c r="AA615" s="1"/>
      <c r="BB615" s="1"/>
      <c r="BC615" s="1"/>
      <c r="BD615" s="1"/>
      <c r="BE615" s="1"/>
    </row>
    <row r="616" spans="1:57" x14ac:dyDescent="0.2">
      <c r="A616" s="1"/>
      <c r="C616" s="1"/>
      <c r="D616" s="1"/>
      <c r="P616" s="3"/>
      <c r="Q616" s="3"/>
      <c r="R616" s="3"/>
      <c r="S616" s="3"/>
      <c r="T616" s="3"/>
      <c r="U616" s="3"/>
      <c r="V616" s="3"/>
      <c r="Y616" s="1"/>
      <c r="Z616" s="1"/>
      <c r="AA616" s="1"/>
      <c r="BB616" s="1"/>
      <c r="BC616" s="1"/>
      <c r="BD616" s="1"/>
      <c r="BE616" s="1"/>
    </row>
    <row r="617" spans="1:57" x14ac:dyDescent="0.2">
      <c r="A617" s="1"/>
      <c r="C617" s="1"/>
      <c r="D617" s="1"/>
      <c r="P617" s="3"/>
      <c r="Q617" s="3"/>
      <c r="R617" s="3"/>
      <c r="S617" s="3"/>
      <c r="T617" s="3"/>
      <c r="U617" s="3"/>
      <c r="V617" s="3"/>
      <c r="Y617" s="1"/>
      <c r="Z617" s="1"/>
      <c r="AA617" s="1"/>
      <c r="BB617" s="1"/>
      <c r="BC617" s="1"/>
      <c r="BD617" s="1"/>
      <c r="BE617" s="1"/>
    </row>
    <row r="618" spans="1:57" x14ac:dyDescent="0.2">
      <c r="A618" s="1"/>
      <c r="C618" s="1"/>
      <c r="D618" s="1"/>
      <c r="P618" s="3"/>
      <c r="Q618" s="3"/>
      <c r="R618" s="3"/>
      <c r="S618" s="3"/>
      <c r="T618" s="3"/>
      <c r="U618" s="3"/>
      <c r="V618" s="3"/>
      <c r="Y618" s="1"/>
      <c r="Z618" s="1"/>
      <c r="AA618" s="1"/>
      <c r="BB618" s="1"/>
      <c r="BC618" s="1"/>
      <c r="BD618" s="1"/>
      <c r="BE618" s="1"/>
    </row>
    <row r="619" spans="1:57" x14ac:dyDescent="0.2">
      <c r="A619" s="1"/>
      <c r="C619" s="1"/>
      <c r="D619" s="1"/>
      <c r="P619" s="3"/>
      <c r="Q619" s="3"/>
      <c r="R619" s="3"/>
      <c r="S619" s="3"/>
      <c r="T619" s="3"/>
      <c r="U619" s="3"/>
      <c r="V619" s="3"/>
      <c r="Y619" s="1"/>
      <c r="Z619" s="1"/>
      <c r="AA619" s="1"/>
      <c r="BB619" s="1"/>
      <c r="BC619" s="1"/>
      <c r="BD619" s="1"/>
      <c r="BE619" s="1"/>
    </row>
    <row r="620" spans="1:57" x14ac:dyDescent="0.2">
      <c r="A620" s="1"/>
      <c r="C620" s="1"/>
      <c r="D620" s="1"/>
      <c r="P620" s="3"/>
      <c r="Q620" s="3"/>
      <c r="R620" s="3"/>
      <c r="S620" s="3"/>
      <c r="T620" s="3"/>
      <c r="U620" s="3"/>
      <c r="V620" s="3"/>
      <c r="Y620" s="1"/>
      <c r="Z620" s="1"/>
      <c r="AA620" s="1"/>
      <c r="BB620" s="1"/>
      <c r="BC620" s="1"/>
      <c r="BD620" s="1"/>
      <c r="BE620" s="1"/>
    </row>
    <row r="621" spans="1:57" x14ac:dyDescent="0.2">
      <c r="A621" s="1"/>
      <c r="C621" s="1"/>
      <c r="D621" s="1"/>
      <c r="P621" s="3"/>
      <c r="Q621" s="3"/>
      <c r="R621" s="3"/>
      <c r="S621" s="3"/>
      <c r="T621" s="3"/>
      <c r="U621" s="3"/>
      <c r="V621" s="3"/>
      <c r="Y621" s="1"/>
      <c r="Z621" s="1"/>
      <c r="AA621" s="1"/>
      <c r="BB621" s="1"/>
      <c r="BC621" s="1"/>
      <c r="BD621" s="1"/>
      <c r="BE621" s="1"/>
    </row>
    <row r="622" spans="1:57" x14ac:dyDescent="0.2">
      <c r="A622" s="1"/>
      <c r="C622" s="1"/>
      <c r="D622" s="1"/>
      <c r="P622" s="3"/>
      <c r="Q622" s="3"/>
      <c r="R622" s="3"/>
      <c r="S622" s="3"/>
      <c r="T622" s="3"/>
      <c r="U622" s="3"/>
      <c r="V622" s="3"/>
      <c r="Y622" s="1"/>
      <c r="Z622" s="1"/>
      <c r="AA622" s="1"/>
      <c r="BB622" s="1"/>
      <c r="BC622" s="1"/>
      <c r="BD622" s="1"/>
      <c r="BE622" s="1"/>
    </row>
    <row r="623" spans="1:57" x14ac:dyDescent="0.2">
      <c r="A623" s="1"/>
      <c r="C623" s="1"/>
      <c r="D623" s="1"/>
      <c r="P623" s="3"/>
      <c r="Q623" s="3"/>
      <c r="R623" s="3"/>
      <c r="S623" s="3"/>
      <c r="T623" s="3"/>
      <c r="U623" s="3"/>
      <c r="V623" s="3"/>
      <c r="Y623" s="1"/>
      <c r="Z623" s="1"/>
      <c r="AA623" s="1"/>
      <c r="BB623" s="1"/>
      <c r="BC623" s="1"/>
      <c r="BD623" s="1"/>
      <c r="BE623" s="1"/>
    </row>
    <row r="624" spans="1:57" x14ac:dyDescent="0.2">
      <c r="A624" s="1"/>
      <c r="C624" s="1"/>
      <c r="D624" s="1"/>
      <c r="P624" s="3"/>
      <c r="Q624" s="3"/>
      <c r="R624" s="3"/>
      <c r="S624" s="3"/>
      <c r="T624" s="3"/>
      <c r="U624" s="3"/>
      <c r="V624" s="3"/>
      <c r="Y624" s="1"/>
      <c r="Z624" s="1"/>
      <c r="AA624" s="1"/>
      <c r="BB624" s="1"/>
      <c r="BC624" s="1"/>
      <c r="BD624" s="1"/>
      <c r="BE624" s="1"/>
    </row>
    <row r="625" spans="1:57" x14ac:dyDescent="0.2">
      <c r="A625" s="1"/>
      <c r="C625" s="1"/>
      <c r="D625" s="1"/>
      <c r="P625" s="3"/>
      <c r="Q625" s="3"/>
      <c r="R625" s="3"/>
      <c r="S625" s="3"/>
      <c r="T625" s="3"/>
      <c r="U625" s="3"/>
      <c r="V625" s="3"/>
      <c r="Y625" s="1"/>
      <c r="Z625" s="1"/>
      <c r="AA625" s="1"/>
      <c r="BB625" s="1"/>
      <c r="BC625" s="1"/>
      <c r="BD625" s="1"/>
      <c r="BE625" s="1"/>
    </row>
    <row r="626" spans="1:57" x14ac:dyDescent="0.2">
      <c r="A626" s="1"/>
      <c r="C626" s="1"/>
      <c r="D626" s="1"/>
      <c r="P626" s="3"/>
      <c r="Q626" s="3"/>
      <c r="R626" s="3"/>
      <c r="S626" s="3"/>
      <c r="T626" s="3"/>
      <c r="U626" s="3"/>
      <c r="V626" s="3"/>
      <c r="Y626" s="1"/>
      <c r="Z626" s="1"/>
      <c r="AA626" s="1"/>
      <c r="BB626" s="1"/>
      <c r="BC626" s="1"/>
      <c r="BD626" s="1"/>
      <c r="BE626" s="1"/>
    </row>
    <row r="627" spans="1:57" x14ac:dyDescent="0.2">
      <c r="A627" s="1"/>
      <c r="C627" s="1"/>
      <c r="D627" s="1"/>
      <c r="P627" s="3"/>
      <c r="Q627" s="3"/>
      <c r="R627" s="3"/>
      <c r="S627" s="3"/>
      <c r="T627" s="3"/>
      <c r="U627" s="3"/>
      <c r="V627" s="3"/>
      <c r="Y627" s="1"/>
      <c r="Z627" s="1"/>
      <c r="AA627" s="1"/>
      <c r="BB627" s="1"/>
      <c r="BC627" s="1"/>
      <c r="BD627" s="1"/>
      <c r="BE627" s="1"/>
    </row>
    <row r="628" spans="1:57" x14ac:dyDescent="0.2">
      <c r="A628" s="1"/>
      <c r="C628" s="1"/>
      <c r="D628" s="1"/>
      <c r="P628" s="3"/>
      <c r="Q628" s="3"/>
      <c r="R628" s="3"/>
      <c r="S628" s="3"/>
      <c r="T628" s="3"/>
      <c r="U628" s="3"/>
      <c r="V628" s="3"/>
      <c r="Y628" s="1"/>
      <c r="Z628" s="1"/>
      <c r="AA628" s="1"/>
      <c r="BB628" s="1"/>
      <c r="BC628" s="1"/>
      <c r="BD628" s="1"/>
      <c r="BE628" s="1"/>
    </row>
    <row r="629" spans="1:57" x14ac:dyDescent="0.2">
      <c r="A629" s="1"/>
      <c r="C629" s="1"/>
      <c r="D629" s="1"/>
      <c r="P629" s="3"/>
      <c r="Q629" s="3"/>
      <c r="R629" s="3"/>
      <c r="S629" s="3"/>
      <c r="T629" s="3"/>
      <c r="U629" s="3"/>
      <c r="V629" s="3"/>
      <c r="Y629" s="1"/>
      <c r="Z629" s="1"/>
      <c r="AA629" s="1"/>
      <c r="BB629" s="1"/>
      <c r="BC629" s="1"/>
      <c r="BD629" s="1"/>
      <c r="BE629" s="1"/>
    </row>
    <row r="630" spans="1:57" x14ac:dyDescent="0.2">
      <c r="A630" s="1"/>
      <c r="C630" s="1"/>
      <c r="D630" s="1"/>
      <c r="P630" s="3"/>
      <c r="Q630" s="3"/>
      <c r="R630" s="3"/>
      <c r="S630" s="3"/>
      <c r="T630" s="3"/>
      <c r="U630" s="3"/>
      <c r="V630" s="3"/>
      <c r="Y630" s="1"/>
      <c r="Z630" s="1"/>
      <c r="AA630" s="1"/>
      <c r="BB630" s="1"/>
      <c r="BC630" s="1"/>
      <c r="BD630" s="1"/>
      <c r="BE630" s="1"/>
    </row>
    <row r="631" spans="1:57" x14ac:dyDescent="0.2">
      <c r="A631" s="1"/>
      <c r="C631" s="1"/>
      <c r="D631" s="1"/>
      <c r="P631" s="3"/>
      <c r="Q631" s="3"/>
      <c r="R631" s="3"/>
      <c r="S631" s="3"/>
      <c r="T631" s="3"/>
      <c r="U631" s="3"/>
      <c r="V631" s="3"/>
      <c r="Y631" s="1"/>
      <c r="Z631" s="1"/>
      <c r="AA631" s="1"/>
      <c r="BB631" s="1"/>
      <c r="BC631" s="1"/>
      <c r="BD631" s="1"/>
      <c r="BE631" s="1"/>
    </row>
    <row r="632" spans="1:57" x14ac:dyDescent="0.2">
      <c r="A632" s="1"/>
      <c r="C632" s="1"/>
      <c r="D632" s="1"/>
      <c r="P632" s="3"/>
      <c r="Q632" s="3"/>
      <c r="R632" s="3"/>
      <c r="S632" s="3"/>
      <c r="T632" s="3"/>
      <c r="U632" s="3"/>
      <c r="V632" s="3"/>
      <c r="Y632" s="1"/>
      <c r="Z632" s="1"/>
      <c r="AA632" s="1"/>
      <c r="BB632" s="1"/>
      <c r="BC632" s="1"/>
      <c r="BD632" s="1"/>
      <c r="BE632" s="1"/>
    </row>
    <row r="633" spans="1:57" x14ac:dyDescent="0.2">
      <c r="A633" s="1"/>
      <c r="C633" s="1"/>
      <c r="D633" s="1"/>
      <c r="P633" s="3"/>
      <c r="Q633" s="3"/>
      <c r="R633" s="3"/>
      <c r="S633" s="3"/>
      <c r="T633" s="3"/>
      <c r="U633" s="3"/>
      <c r="V633" s="3"/>
      <c r="Y633" s="1"/>
      <c r="Z633" s="1"/>
      <c r="AA633" s="1"/>
      <c r="BB633" s="1"/>
      <c r="BC633" s="1"/>
      <c r="BD633" s="1"/>
      <c r="BE633" s="1"/>
    </row>
    <row r="634" spans="1:57" x14ac:dyDescent="0.2">
      <c r="A634" s="1"/>
      <c r="D634" s="1"/>
      <c r="P634" s="3"/>
      <c r="Q634" s="3"/>
      <c r="R634" s="3"/>
      <c r="S634" s="3"/>
      <c r="T634" s="3"/>
      <c r="U634" s="3"/>
      <c r="V634" s="3"/>
      <c r="Y634" s="1"/>
      <c r="Z634" s="1"/>
      <c r="AA634" s="1"/>
      <c r="BB634" s="1"/>
      <c r="BC634" s="1"/>
      <c r="BD634" s="1"/>
      <c r="BE634" s="1"/>
    </row>
    <row r="635" spans="1:57" x14ac:dyDescent="0.2">
      <c r="A635" s="1"/>
      <c r="P635" s="3"/>
      <c r="Q635" s="3"/>
      <c r="R635" s="3"/>
      <c r="S635" s="3"/>
      <c r="T635" s="3"/>
      <c r="U635" s="3"/>
      <c r="V635" s="3"/>
      <c r="Y635" s="1"/>
      <c r="Z635" s="1"/>
      <c r="AA635" s="1"/>
      <c r="BB635" s="1"/>
      <c r="BC635" s="1"/>
      <c r="BD635" s="1"/>
      <c r="BE635" s="1"/>
    </row>
    <row r="636" spans="1:57" x14ac:dyDescent="0.2">
      <c r="A636" s="1"/>
      <c r="P636" s="3"/>
      <c r="Q636" s="3"/>
      <c r="R636" s="3"/>
      <c r="S636" s="3"/>
      <c r="T636" s="3"/>
      <c r="U636" s="3"/>
      <c r="V636" s="3"/>
      <c r="Y636" s="1"/>
      <c r="Z636" s="1"/>
      <c r="AA636" s="1"/>
      <c r="BB636" s="1"/>
      <c r="BC636" s="1"/>
      <c r="BD636" s="1"/>
      <c r="BE636" s="1"/>
    </row>
    <row r="637" spans="1:57" x14ac:dyDescent="0.2">
      <c r="P637" s="3"/>
      <c r="Q637" s="3"/>
      <c r="R637" s="3"/>
      <c r="S637" s="3"/>
      <c r="T637" s="3"/>
      <c r="U637" s="3"/>
      <c r="V637" s="3"/>
      <c r="Y637" s="1"/>
      <c r="Z637" s="1"/>
      <c r="AA637" s="1"/>
      <c r="BB637" s="1"/>
      <c r="BC637" s="1"/>
      <c r="BD637" s="1"/>
      <c r="BE637" s="1"/>
    </row>
  </sheetData>
  <sortState ref="A377:D385">
    <sortCondition ref="A377:A385"/>
  </sortState>
  <mergeCells count="1">
    <mergeCell ref="A3:B3"/>
  </mergeCells>
  <phoneticPr fontId="0" type="noConversion"/>
  <pageMargins left="0.5" right="0.5" top="0.5" bottom="0.5" header="0.5" footer="0.5"/>
  <pageSetup paperSize="17" scale="85" fitToHeight="4" orientation="landscape" r:id="rId1"/>
  <headerFooter alignWithMargins="0"/>
  <rowBreaks count="3" manualBreakCount="3">
    <brk id="111" max="16383" man="1"/>
    <brk id="171" max="16383" man="1"/>
    <brk id="2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Depr Schedule</vt:lpstr>
      <vt:lpstr>'Depr Schedule'!Print_Titles</vt:lpstr>
      <vt:lpstr>'Depr Schedule'!Print_Titles_MI</vt:lpstr>
    </vt:vector>
  </TitlesOfParts>
  <Company>England and Hensley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 1</dc:creator>
  <cp:lastModifiedBy>Mary Ellen Wimberly</cp:lastModifiedBy>
  <cp:lastPrinted>2018-06-12T21:34:38Z</cp:lastPrinted>
  <dcterms:created xsi:type="dcterms:W3CDTF">1999-07-20T19:12:01Z</dcterms:created>
  <dcterms:modified xsi:type="dcterms:W3CDTF">2018-06-26T22:28:17Z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eDOCS AutoSave">
    <vt:lpwstr/>
  </property>
</Properties>
</file>