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120" windowWidth="20490" windowHeight="6810"/>
  </bookViews>
  <sheets>
    <sheet name="Exhibit 3-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E26" i="1"/>
  <c r="E61" i="1"/>
  <c r="E16" i="1"/>
  <c r="E5" i="1"/>
  <c r="E75" i="1"/>
  <c r="F75" i="1"/>
  <c r="D75" i="1"/>
  <c r="D26" i="1" l="1"/>
  <c r="D61" i="1"/>
  <c r="D62" i="1"/>
  <c r="D64" i="1"/>
  <c r="D16" i="1"/>
  <c r="D66" i="1" l="1"/>
  <c r="D70" i="1" s="1"/>
  <c r="D5" i="1"/>
  <c r="D9" i="1" s="1"/>
  <c r="D72" i="1" l="1"/>
  <c r="D84" i="1" s="1"/>
  <c r="F62" i="1"/>
  <c r="B66" i="1"/>
  <c r="B70" i="1" s="1"/>
  <c r="E66" i="1"/>
  <c r="E70" i="1" s="1"/>
  <c r="F61" i="1"/>
  <c r="F5" i="1"/>
  <c r="F16" i="1"/>
  <c r="F64" i="1"/>
  <c r="F26" i="1"/>
  <c r="F66" i="1" l="1"/>
  <c r="F70" i="1" s="1"/>
  <c r="B9" i="1" l="1"/>
  <c r="B72" i="1" s="1"/>
  <c r="B84" i="1" s="1"/>
  <c r="F9" i="1"/>
  <c r="F72" i="1" s="1"/>
  <c r="F84" i="1" s="1"/>
  <c r="E9" i="1"/>
  <c r="E72" i="1" s="1"/>
  <c r="E84" i="1" s="1"/>
  <c r="C9" i="1"/>
  <c r="C66" i="1" l="1"/>
  <c r="C70" i="1" l="1"/>
  <c r="C72" i="1" l="1"/>
  <c r="C84" i="1" s="1"/>
</calcChain>
</file>

<file path=xl/sharedStrings.xml><?xml version="1.0" encoding="utf-8"?>
<sst xmlns="http://schemas.openxmlformats.org/spreadsheetml/2006/main" count="80" uniqueCount="80">
  <si>
    <t>Operating Revenues</t>
  </si>
  <si>
    <t>Total Operating Revenues</t>
  </si>
  <si>
    <t>Operating Expenses</t>
  </si>
  <si>
    <t>Purchased Water-Cville Water &amp; Sewer</t>
  </si>
  <si>
    <t>Salaries</t>
  </si>
  <si>
    <t>Payroll taxes</t>
  </si>
  <si>
    <t>Director fees</t>
  </si>
  <si>
    <t>Insurance</t>
  </si>
  <si>
    <t>Bad Debts</t>
  </si>
  <si>
    <t>Miscellaneous</t>
  </si>
  <si>
    <t>Power</t>
  </si>
  <si>
    <t>Chemicals</t>
  </si>
  <si>
    <t>Total Operation and Maintenance Expenses</t>
  </si>
  <si>
    <t>Depreciation Expense</t>
  </si>
  <si>
    <t>Total Operating Expenses</t>
  </si>
  <si>
    <t>Utility Operating Income</t>
  </si>
  <si>
    <t xml:space="preserve">     Savings at WTP</t>
  </si>
  <si>
    <t>Fringe Benefits</t>
  </si>
  <si>
    <t>Office Supplies and Expense</t>
  </si>
  <si>
    <t>Professional Fees / Outside Services</t>
  </si>
  <si>
    <t>Maintenance and Repairs</t>
  </si>
  <si>
    <t xml:space="preserve">     Charges for services</t>
  </si>
  <si>
    <t xml:space="preserve">     Penalties</t>
  </si>
  <si>
    <t xml:space="preserve">     Rental Income</t>
  </si>
  <si>
    <t xml:space="preserve">     Employee Ins.</t>
  </si>
  <si>
    <t xml:space="preserve">     KRS/CERS - Employer share</t>
  </si>
  <si>
    <t xml:space="preserve">     Uniforms/Safety Equipment</t>
  </si>
  <si>
    <t xml:space="preserve">     Continuing Education Expense</t>
  </si>
  <si>
    <t xml:space="preserve">     Membership Dues/Fees</t>
  </si>
  <si>
    <t xml:space="preserve">     Office - Utilities</t>
  </si>
  <si>
    <t xml:space="preserve">     Office - Supplies</t>
  </si>
  <si>
    <t xml:space="preserve">     Office - Miscellaneous</t>
  </si>
  <si>
    <t xml:space="preserve">     Postage</t>
  </si>
  <si>
    <t xml:space="preserve">     Postage and Freight</t>
  </si>
  <si>
    <t xml:space="preserve">     Advertisements</t>
  </si>
  <si>
    <t xml:space="preserve">     Donations</t>
  </si>
  <si>
    <t xml:space="preserve">     Rental House - Calvary</t>
  </si>
  <si>
    <t xml:space="preserve">     Equipment - Repairs/Maintenance</t>
  </si>
  <si>
    <t xml:space="preserve">     Meters - Repairs</t>
  </si>
  <si>
    <t xml:space="preserve">     Mains - Repairs</t>
  </si>
  <si>
    <t xml:space="preserve">     Office - Repairs/Maintenance</t>
  </si>
  <si>
    <t xml:space="preserve">     Hydrants - Repairs</t>
  </si>
  <si>
    <t xml:space="preserve">     Tanks - Repairs</t>
  </si>
  <si>
    <t xml:space="preserve">     Vehicle - Repairs/Maintenance</t>
  </si>
  <si>
    <t xml:space="preserve">     Warehouse Rd- BPS - Repairs/Maintenance</t>
  </si>
  <si>
    <t xml:space="preserve">     Lake - Repairs/Maintenance</t>
  </si>
  <si>
    <t xml:space="preserve">     Buena Vista - Repairs/Maintenance</t>
  </si>
  <si>
    <t>Pump Station and Filter Plant</t>
  </si>
  <si>
    <t xml:space="preserve">     Utilities</t>
  </si>
  <si>
    <t xml:space="preserve">       Tanks - Utilities</t>
  </si>
  <si>
    <t xml:space="preserve">     Shop - Supplies/Expense</t>
  </si>
  <si>
    <t xml:space="preserve">     Lab Equipment/Supplies</t>
  </si>
  <si>
    <t xml:space="preserve">     Lab Testing</t>
  </si>
  <si>
    <t xml:space="preserve">     Vehicle - Fuel</t>
  </si>
  <si>
    <t xml:space="preserve">     WTP - Sludge Hauling Repairs/Maintenance</t>
  </si>
  <si>
    <t xml:space="preserve">     Supplies</t>
  </si>
  <si>
    <t xml:space="preserve">     WTP - Repairs/Maintenance</t>
  </si>
  <si>
    <t xml:space="preserve">     Lab Equipment</t>
  </si>
  <si>
    <t xml:space="preserve">       Buena Vista - Utilities</t>
  </si>
  <si>
    <t xml:space="preserve">     Valve Building Expense - Lebanon Bypass</t>
  </si>
  <si>
    <t xml:space="preserve">     Buena Vista - Supplies/Expense</t>
  </si>
  <si>
    <t xml:space="preserve">     Pump Equipment Expense</t>
  </si>
  <si>
    <t>FY 2016 Income Statement</t>
  </si>
  <si>
    <t xml:space="preserve">     Interest on Customer Deposits</t>
  </si>
  <si>
    <t>Projected FY 2018</t>
  </si>
  <si>
    <t>Exhibit 1-1: Revenue Requirements*</t>
  </si>
  <si>
    <t>Budget FY 2019</t>
  </si>
  <si>
    <t>11 month actual year to date through 5/31/18</t>
  </si>
  <si>
    <t>*These are the updated Revenue Requirements from Nicholas Rebuttal Testimony Exhibit 1.</t>
  </si>
  <si>
    <t>Exhibit 3-1</t>
  </si>
  <si>
    <t>Non-Operating Revenue (Expenses)</t>
  </si>
  <si>
    <t>Interest Revenue</t>
  </si>
  <si>
    <t>Interest Expense</t>
  </si>
  <si>
    <t>Income Before Capital Contributions</t>
  </si>
  <si>
    <t>KIA Loan (B08-09)</t>
  </si>
  <si>
    <t>Interest Expense - Revenue Bonds</t>
  </si>
  <si>
    <t>Annual Debt Principal and Interest Payment</t>
  </si>
  <si>
    <t>KIA Loan (F15-057)</t>
  </si>
  <si>
    <t>KIA Loan (F14-036)</t>
  </si>
  <si>
    <t>Revenue Bonds Payable - CNB Loans (Principal)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</si>
</sst>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mm/dd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1" xfId="0" applyFont="1" applyBorder="1"/>
    <xf numFmtId="0" fontId="0" fillId="0" borderId="0" xfId="0" applyFont="1" applyFill="1"/>
    <xf numFmtId="0" fontId="3" fillId="0" borderId="0" xfId="0" applyFont="1"/>
    <xf numFmtId="164" fontId="0" fillId="0" borderId="0" xfId="2" applyNumberFormat="1" applyFont="1"/>
    <xf numFmtId="164" fontId="0" fillId="0" borderId="1" xfId="2" applyNumberFormat="1" applyFont="1" applyFill="1" applyBorder="1" applyAlignment="1">
      <alignment horizontal="center" wrapText="1"/>
    </xf>
    <xf numFmtId="0" fontId="4" fillId="0" borderId="0" xfId="0" applyFont="1"/>
    <xf numFmtId="164" fontId="2" fillId="0" borderId="0" xfId="2" applyNumberFormat="1" applyFont="1"/>
    <xf numFmtId="10" fontId="2" fillId="0" borderId="0" xfId="1" applyNumberFormat="1" applyFont="1"/>
    <xf numFmtId="0" fontId="5" fillId="0" borderId="0" xfId="0" applyFont="1"/>
    <xf numFmtId="0" fontId="6" fillId="0" borderId="0" xfId="0" applyFont="1"/>
    <xf numFmtId="165" fontId="4" fillId="0" borderId="0" xfId="0" applyNumberFormat="1" applyFont="1"/>
    <xf numFmtId="37" fontId="0" fillId="0" borderId="0" xfId="2" applyNumberFormat="1" applyFont="1"/>
    <xf numFmtId="37" fontId="0" fillId="0" borderId="0" xfId="0" applyNumberFormat="1" applyFont="1"/>
    <xf numFmtId="37" fontId="2" fillId="0" borderId="0" xfId="2" applyNumberFormat="1" applyFont="1"/>
    <xf numFmtId="37" fontId="0" fillId="0" borderId="0" xfId="2" applyNumberFormat="1" applyFont="1" applyBorder="1"/>
    <xf numFmtId="0" fontId="3" fillId="0" borderId="0" xfId="0" applyFont="1" applyFill="1"/>
    <xf numFmtId="37" fontId="0" fillId="0" borderId="0" xfId="2" applyNumberFormat="1" applyFont="1" applyFill="1"/>
    <xf numFmtId="37" fontId="0" fillId="0" borderId="0" xfId="0" applyNumberFormat="1" applyFont="1" applyFill="1"/>
    <xf numFmtId="0" fontId="0" fillId="0" borderId="0" xfId="0" applyFill="1"/>
    <xf numFmtId="37" fontId="0" fillId="0" borderId="0" xfId="0" applyNumberFormat="1" applyFont="1" applyBorder="1"/>
    <xf numFmtId="37" fontId="2" fillId="0" borderId="0" xfId="2" applyNumberFormat="1" applyFont="1" applyFill="1"/>
    <xf numFmtId="0" fontId="0" fillId="0" borderId="1" xfId="0" applyFont="1" applyBorder="1" applyAlignment="1">
      <alignment horizontal="center" wrapText="1"/>
    </xf>
    <xf numFmtId="37" fontId="0" fillId="0" borderId="0" xfId="0" applyNumberFormat="1"/>
    <xf numFmtId="37" fontId="2" fillId="0" borderId="0" xfId="0" applyNumberFormat="1" applyFont="1"/>
    <xf numFmtId="37" fontId="1" fillId="0" borderId="0" xfId="2" applyNumberFormat="1" applyFont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63</xdr:row>
      <xdr:rowOff>4762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4F5B55-9736-4435-9012-EE37DD4E65FF}"/>
            </a:ext>
          </a:extLst>
        </xdr:cNvPr>
        <xdr:cNvSpPr txBox="1"/>
      </xdr:nvSpPr>
      <xdr:spPr>
        <a:xfrm>
          <a:off x="3195637" y="97202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2"/>
  <sheetViews>
    <sheetView tabSelected="1" workbookViewId="0">
      <pane ySplit="3" topLeftCell="A4" activePane="bottomLeft" state="frozen"/>
      <selection pane="bottomLeft" activeCell="E86" sqref="E86"/>
    </sheetView>
  </sheetViews>
  <sheetFormatPr defaultRowHeight="15" x14ac:dyDescent="0.25"/>
  <cols>
    <col min="1" max="1" width="42.7109375" customWidth="1"/>
    <col min="2" max="2" width="16.85546875" customWidth="1"/>
    <col min="3" max="4" width="18.140625" customWidth="1"/>
    <col min="5" max="6" width="14.140625" bestFit="1" customWidth="1"/>
    <col min="7" max="8" width="9.85546875" bestFit="1" customWidth="1"/>
  </cols>
  <sheetData>
    <row r="1" spans="1:11" ht="18.75" x14ac:dyDescent="0.3">
      <c r="A1" s="8" t="s">
        <v>69</v>
      </c>
      <c r="B1" s="2"/>
      <c r="C1" s="6"/>
      <c r="D1" s="6"/>
      <c r="E1" s="2"/>
      <c r="F1" s="2"/>
      <c r="G1" s="2"/>
      <c r="H1" s="2"/>
      <c r="I1" s="2"/>
      <c r="J1" s="2"/>
      <c r="K1" s="2"/>
    </row>
    <row r="2" spans="1:11" ht="18.75" x14ac:dyDescent="0.3">
      <c r="A2" s="13"/>
      <c r="B2" s="2"/>
      <c r="C2" s="6"/>
      <c r="D2" s="6"/>
      <c r="E2" s="2"/>
      <c r="F2" s="2"/>
      <c r="G2" s="2"/>
      <c r="H2" s="2"/>
      <c r="I2" s="2"/>
      <c r="J2" s="2"/>
      <c r="K2" s="2"/>
    </row>
    <row r="3" spans="1:11" ht="44.25" customHeight="1" x14ac:dyDescent="0.25">
      <c r="A3" s="2"/>
      <c r="B3" s="24" t="s">
        <v>62</v>
      </c>
      <c r="C3" s="7" t="s">
        <v>65</v>
      </c>
      <c r="D3" s="7" t="s">
        <v>67</v>
      </c>
      <c r="E3" s="24" t="s">
        <v>64</v>
      </c>
      <c r="F3" s="3" t="s">
        <v>66</v>
      </c>
      <c r="G3" s="2"/>
      <c r="H3" s="2"/>
      <c r="I3" s="2"/>
      <c r="J3" s="2"/>
      <c r="K3" s="2"/>
    </row>
    <row r="4" spans="1:11" x14ac:dyDescent="0.25">
      <c r="A4" s="12" t="s">
        <v>0</v>
      </c>
      <c r="B4" s="15"/>
      <c r="C4" s="14"/>
      <c r="D4" s="14"/>
      <c r="E4" s="15"/>
      <c r="F4" s="20"/>
      <c r="G4" s="2"/>
      <c r="H4" s="2"/>
      <c r="I4" s="2"/>
      <c r="J4" s="2"/>
      <c r="K4" s="2"/>
    </row>
    <row r="5" spans="1:11" x14ac:dyDescent="0.25">
      <c r="A5" s="2" t="s">
        <v>21</v>
      </c>
      <c r="B5" s="15">
        <v>2638560</v>
      </c>
      <c r="C5" s="14">
        <v>2640000</v>
      </c>
      <c r="D5" s="14">
        <f>656104+160264+1418088+473281+155</f>
        <v>2707892</v>
      </c>
      <c r="E5" s="15">
        <f>716104+174264+1588088+512581+155</f>
        <v>2991192</v>
      </c>
      <c r="F5" s="20">
        <f>747470+186760+2013770+558000</f>
        <v>3506000</v>
      </c>
      <c r="G5" s="2"/>
      <c r="H5" s="2"/>
      <c r="I5" s="2"/>
      <c r="J5" s="2"/>
      <c r="K5" s="2"/>
    </row>
    <row r="6" spans="1:11" x14ac:dyDescent="0.25">
      <c r="A6" s="2" t="s">
        <v>22</v>
      </c>
      <c r="B6" s="15">
        <v>34344</v>
      </c>
      <c r="C6" s="14"/>
      <c r="D6" s="14">
        <v>37093</v>
      </c>
      <c r="E6" s="15">
        <v>39893</v>
      </c>
      <c r="F6" s="20">
        <v>24800</v>
      </c>
      <c r="G6" s="2"/>
      <c r="H6" s="2"/>
      <c r="I6" s="2"/>
      <c r="J6" s="2"/>
      <c r="K6" s="2"/>
    </row>
    <row r="7" spans="1:11" x14ac:dyDescent="0.25">
      <c r="A7" s="2" t="s">
        <v>23</v>
      </c>
      <c r="B7" s="15">
        <v>2000</v>
      </c>
      <c r="C7" s="14"/>
      <c r="D7" s="14"/>
      <c r="E7" s="15"/>
      <c r="F7" s="20"/>
      <c r="G7" s="2"/>
      <c r="H7" s="2"/>
      <c r="I7" s="2"/>
      <c r="J7" s="2"/>
      <c r="K7" s="2"/>
    </row>
    <row r="8" spans="1:11" x14ac:dyDescent="0.25">
      <c r="A8" s="2"/>
      <c r="B8" s="15"/>
      <c r="C8" s="14"/>
      <c r="D8" s="14"/>
      <c r="E8" s="15"/>
      <c r="F8" s="20"/>
      <c r="G8" s="2"/>
      <c r="H8" s="2"/>
      <c r="I8" s="2"/>
      <c r="J8" s="2"/>
      <c r="K8" s="2"/>
    </row>
    <row r="9" spans="1:11" x14ac:dyDescent="0.25">
      <c r="A9" s="1" t="s">
        <v>1</v>
      </c>
      <c r="B9" s="16">
        <f>SUM(B5:B7)</f>
        <v>2674904</v>
      </c>
      <c r="C9" s="16">
        <f>SUM(C5:C7)</f>
        <v>2640000</v>
      </c>
      <c r="D9" s="16">
        <f>SUM(D5:D7)</f>
        <v>2744985</v>
      </c>
      <c r="E9" s="16">
        <f>SUM(E5:E7)</f>
        <v>3031085</v>
      </c>
      <c r="F9" s="23">
        <f>SUM(F5:F7)</f>
        <v>3530800</v>
      </c>
      <c r="G9" s="2"/>
      <c r="H9" s="2"/>
      <c r="I9" s="2"/>
      <c r="J9" s="2"/>
      <c r="K9" s="2"/>
    </row>
    <row r="10" spans="1:11" x14ac:dyDescent="0.25">
      <c r="A10" s="2"/>
      <c r="B10" s="15"/>
      <c r="C10" s="14"/>
      <c r="D10" s="14"/>
      <c r="E10" s="15"/>
      <c r="F10" s="20"/>
      <c r="G10" s="2"/>
      <c r="H10" s="2"/>
      <c r="I10" s="2"/>
      <c r="J10" s="2"/>
      <c r="K10" s="2"/>
    </row>
    <row r="11" spans="1:11" x14ac:dyDescent="0.25">
      <c r="A11" s="11" t="s">
        <v>2</v>
      </c>
      <c r="B11" s="15"/>
      <c r="C11" s="14"/>
      <c r="D11" s="14"/>
      <c r="E11" s="15"/>
      <c r="F11" s="20"/>
      <c r="G11" s="2"/>
      <c r="H11" s="2"/>
      <c r="I11" s="2"/>
      <c r="J11" s="2"/>
      <c r="K11" s="2"/>
    </row>
    <row r="12" spans="1:11" x14ac:dyDescent="0.25">
      <c r="A12" s="5" t="s">
        <v>3</v>
      </c>
      <c r="B12" s="15">
        <v>0</v>
      </c>
      <c r="C12" s="14">
        <v>436540</v>
      </c>
      <c r="D12" s="14">
        <v>74059</v>
      </c>
      <c r="E12" s="15">
        <v>110528</v>
      </c>
      <c r="F12" s="20">
        <v>434400</v>
      </c>
      <c r="G12" s="2"/>
      <c r="H12" s="2"/>
      <c r="I12" s="2"/>
      <c r="J12" s="2"/>
      <c r="K12" s="2"/>
    </row>
    <row r="13" spans="1:11" x14ac:dyDescent="0.25">
      <c r="A13" s="5" t="s">
        <v>16</v>
      </c>
      <c r="B13" s="15"/>
      <c r="C13" s="14">
        <v>-39733</v>
      </c>
      <c r="D13" s="14"/>
      <c r="E13" s="15"/>
      <c r="F13" s="20"/>
      <c r="G13" s="2"/>
      <c r="H13" s="2"/>
      <c r="I13" s="2"/>
      <c r="J13" s="2"/>
      <c r="K13" s="2"/>
    </row>
    <row r="14" spans="1:11" x14ac:dyDescent="0.25">
      <c r="A14" s="5" t="s">
        <v>4</v>
      </c>
      <c r="B14" s="15">
        <v>528862</v>
      </c>
      <c r="C14" s="14">
        <v>615200</v>
      </c>
      <c r="D14" s="14">
        <v>586507</v>
      </c>
      <c r="E14" s="15">
        <v>650721</v>
      </c>
      <c r="F14" s="20">
        <v>671900</v>
      </c>
      <c r="G14" s="2"/>
      <c r="H14" s="2"/>
      <c r="I14" s="2"/>
      <c r="J14" s="2"/>
      <c r="K14" s="2"/>
    </row>
    <row r="15" spans="1:11" x14ac:dyDescent="0.25">
      <c r="A15" s="5" t="s">
        <v>17</v>
      </c>
      <c r="B15" s="15">
        <v>411140</v>
      </c>
      <c r="C15" s="14"/>
      <c r="D15" s="14"/>
      <c r="E15" s="15"/>
      <c r="F15" s="20"/>
      <c r="G15" s="2"/>
      <c r="H15" s="2"/>
      <c r="I15" s="2"/>
      <c r="J15" s="2"/>
      <c r="K15" s="2"/>
    </row>
    <row r="16" spans="1:11" x14ac:dyDescent="0.25">
      <c r="A16" s="5" t="s">
        <v>24</v>
      </c>
      <c r="B16" s="15"/>
      <c r="C16" s="14">
        <v>188400</v>
      </c>
      <c r="D16" s="14">
        <f>147370+3522+875+754+2260+10323</f>
        <v>165104</v>
      </c>
      <c r="E16" s="15">
        <f>158728+3840+954+825+2465+11823</f>
        <v>178635</v>
      </c>
      <c r="F16" s="20">
        <f>163000+3900+960+840+2520+25000</f>
        <v>196220</v>
      </c>
      <c r="G16" s="15"/>
      <c r="H16" s="15"/>
      <c r="I16" s="2"/>
      <c r="J16" s="2"/>
      <c r="K16" s="2"/>
    </row>
    <row r="17" spans="1:11" x14ac:dyDescent="0.25">
      <c r="A17" s="5" t="s">
        <v>25</v>
      </c>
      <c r="B17" s="15"/>
      <c r="C17" s="14">
        <v>132145</v>
      </c>
      <c r="D17" s="14">
        <v>101689</v>
      </c>
      <c r="E17" s="15">
        <v>111070</v>
      </c>
      <c r="F17" s="20">
        <v>144360</v>
      </c>
      <c r="G17" s="2"/>
      <c r="H17" s="2"/>
      <c r="I17" s="2"/>
      <c r="J17" s="2"/>
      <c r="K17" s="2"/>
    </row>
    <row r="18" spans="1:11" x14ac:dyDescent="0.25">
      <c r="A18" s="5" t="s">
        <v>26</v>
      </c>
      <c r="B18" s="15"/>
      <c r="C18" s="14">
        <v>10100</v>
      </c>
      <c r="D18" s="14">
        <v>23704</v>
      </c>
      <c r="E18" s="15">
        <v>27499</v>
      </c>
      <c r="F18" s="20">
        <v>7200</v>
      </c>
      <c r="G18" s="2"/>
      <c r="H18" s="2"/>
      <c r="I18" s="2"/>
      <c r="J18" s="2"/>
      <c r="K18" s="2"/>
    </row>
    <row r="19" spans="1:11" x14ac:dyDescent="0.25">
      <c r="A19" s="5" t="s">
        <v>27</v>
      </c>
      <c r="B19" s="15"/>
      <c r="C19" s="14">
        <v>6800</v>
      </c>
      <c r="D19" s="14">
        <v>14838</v>
      </c>
      <c r="E19" s="15">
        <v>14927</v>
      </c>
      <c r="F19" s="20">
        <v>9600</v>
      </c>
      <c r="G19" s="2"/>
      <c r="H19" s="2"/>
      <c r="I19" s="2"/>
      <c r="J19" s="2"/>
      <c r="K19" s="2"/>
    </row>
    <row r="20" spans="1:11" x14ac:dyDescent="0.25">
      <c r="A20" s="5" t="s">
        <v>28</v>
      </c>
      <c r="B20" s="15"/>
      <c r="C20" s="14">
        <v>5000</v>
      </c>
      <c r="D20" s="14">
        <v>9418</v>
      </c>
      <c r="E20" s="15">
        <v>9818</v>
      </c>
      <c r="F20" s="20">
        <v>7076</v>
      </c>
      <c r="G20" s="2"/>
      <c r="H20" s="2"/>
      <c r="I20" s="2"/>
      <c r="J20" s="2"/>
      <c r="K20" s="2"/>
    </row>
    <row r="21" spans="1:11" x14ac:dyDescent="0.25">
      <c r="A21" s="5" t="s">
        <v>5</v>
      </c>
      <c r="B21" s="15">
        <v>38371</v>
      </c>
      <c r="C21" s="14">
        <v>47100</v>
      </c>
      <c r="D21" s="14">
        <v>43502</v>
      </c>
      <c r="E21" s="15">
        <v>48414</v>
      </c>
      <c r="F21" s="20">
        <v>51490</v>
      </c>
      <c r="G21" s="2"/>
      <c r="H21" s="2"/>
      <c r="I21" s="2"/>
      <c r="J21" s="2"/>
      <c r="K21" s="2"/>
    </row>
    <row r="22" spans="1:11" x14ac:dyDescent="0.25">
      <c r="A22" s="5" t="s">
        <v>18</v>
      </c>
      <c r="B22" s="15">
        <v>31416</v>
      </c>
      <c r="C22" s="14"/>
      <c r="D22" s="14"/>
      <c r="E22" s="15"/>
      <c r="F22" s="20"/>
      <c r="G22" s="2"/>
      <c r="H22" s="2"/>
      <c r="I22" s="2"/>
      <c r="J22" s="2"/>
      <c r="K22" s="2"/>
    </row>
    <row r="23" spans="1:11" x14ac:dyDescent="0.25">
      <c r="A23" s="5" t="s">
        <v>29</v>
      </c>
      <c r="B23" s="15"/>
      <c r="C23" s="14">
        <v>12000</v>
      </c>
      <c r="D23" s="14">
        <v>11720</v>
      </c>
      <c r="E23" s="15">
        <v>12817</v>
      </c>
      <c r="F23" s="20">
        <v>14688</v>
      </c>
      <c r="G23" s="15"/>
      <c r="H23" s="2"/>
      <c r="I23" s="2"/>
      <c r="J23" s="2"/>
      <c r="K23" s="2"/>
    </row>
    <row r="24" spans="1:11" x14ac:dyDescent="0.25">
      <c r="A24" s="5" t="s">
        <v>30</v>
      </c>
      <c r="B24" s="15"/>
      <c r="C24" s="14">
        <v>6100</v>
      </c>
      <c r="D24" s="14">
        <v>12833</v>
      </c>
      <c r="E24" s="15">
        <v>13294</v>
      </c>
      <c r="F24" s="20">
        <v>9600</v>
      </c>
      <c r="G24" s="2"/>
      <c r="H24" s="2"/>
      <c r="I24" s="2"/>
      <c r="J24" s="2"/>
      <c r="K24" s="2"/>
    </row>
    <row r="25" spans="1:11" x14ac:dyDescent="0.25">
      <c r="A25" s="5" t="s">
        <v>31</v>
      </c>
      <c r="B25" s="15"/>
      <c r="C25" s="14">
        <v>15900</v>
      </c>
      <c r="D25" s="14"/>
      <c r="E25" s="15"/>
      <c r="F25" s="20"/>
      <c r="G25" s="2"/>
      <c r="H25" s="2"/>
      <c r="I25" s="2"/>
      <c r="J25" s="2"/>
      <c r="K25" s="2"/>
    </row>
    <row r="26" spans="1:11" x14ac:dyDescent="0.25">
      <c r="A26" s="5" t="s">
        <v>19</v>
      </c>
      <c r="B26" s="15">
        <v>44702</v>
      </c>
      <c r="C26" s="14">
        <v>65400</v>
      </c>
      <c r="D26" s="14">
        <f>127066+10000</f>
        <v>137066</v>
      </c>
      <c r="E26" s="15">
        <f>147793+10000</f>
        <v>157793</v>
      </c>
      <c r="F26" s="20">
        <f>24600+18000</f>
        <v>42600</v>
      </c>
      <c r="G26" s="2"/>
      <c r="H26" s="2"/>
      <c r="I26" s="2"/>
      <c r="J26" s="2"/>
      <c r="K26" s="2"/>
    </row>
    <row r="27" spans="1:11" x14ac:dyDescent="0.25">
      <c r="A27" s="5" t="s">
        <v>6</v>
      </c>
      <c r="B27" s="15">
        <v>12600</v>
      </c>
      <c r="C27" s="14">
        <v>12600</v>
      </c>
      <c r="D27" s="14">
        <v>6300</v>
      </c>
      <c r="E27" s="15">
        <v>12600</v>
      </c>
      <c r="F27" s="20">
        <v>12600</v>
      </c>
      <c r="G27" s="2"/>
      <c r="H27" s="2"/>
      <c r="I27" s="2"/>
      <c r="J27" s="2"/>
      <c r="K27" s="2"/>
    </row>
    <row r="28" spans="1:11" x14ac:dyDescent="0.25">
      <c r="A28" s="5" t="s">
        <v>7</v>
      </c>
      <c r="B28" s="15">
        <v>49117</v>
      </c>
      <c r="C28" s="14">
        <v>49100</v>
      </c>
      <c r="D28" s="14">
        <v>104131</v>
      </c>
      <c r="E28" s="15">
        <v>109577</v>
      </c>
      <c r="F28" s="20">
        <v>65400</v>
      </c>
      <c r="G28" s="2"/>
      <c r="H28" s="2"/>
      <c r="I28" s="2"/>
      <c r="J28" s="2"/>
      <c r="K28" s="2"/>
    </row>
    <row r="29" spans="1:11" x14ac:dyDescent="0.25">
      <c r="A29" s="5" t="s">
        <v>8</v>
      </c>
      <c r="B29" s="15">
        <v>5300</v>
      </c>
      <c r="C29" s="14">
        <v>0</v>
      </c>
      <c r="D29" s="14">
        <v>-569</v>
      </c>
      <c r="E29" s="15">
        <v>231</v>
      </c>
      <c r="F29" s="20">
        <v>0</v>
      </c>
      <c r="G29" s="2"/>
      <c r="H29" s="2"/>
      <c r="I29" s="2"/>
      <c r="J29" s="2"/>
      <c r="K29" s="2"/>
    </row>
    <row r="30" spans="1:11" x14ac:dyDescent="0.25">
      <c r="A30" s="5" t="s">
        <v>9</v>
      </c>
      <c r="B30" s="15">
        <v>16384</v>
      </c>
      <c r="C30" s="14">
        <v>24667</v>
      </c>
      <c r="D30" s="14">
        <v>9015</v>
      </c>
      <c r="E30" s="15">
        <v>9015</v>
      </c>
      <c r="F30" s="20">
        <v>26505</v>
      </c>
      <c r="G30" s="2"/>
      <c r="H30" s="2"/>
      <c r="I30" s="2"/>
      <c r="J30" s="2"/>
      <c r="K30" s="2"/>
    </row>
    <row r="31" spans="1:11" s="21" customFormat="1" x14ac:dyDescent="0.25">
      <c r="A31" s="18" t="s">
        <v>63</v>
      </c>
      <c r="B31" s="20"/>
      <c r="C31" s="19">
        <v>1200</v>
      </c>
      <c r="D31" s="19">
        <v>1078</v>
      </c>
      <c r="E31" s="20">
        <v>1238</v>
      </c>
      <c r="F31" s="20">
        <v>1200</v>
      </c>
      <c r="G31" s="4"/>
      <c r="H31" s="4"/>
      <c r="I31" s="4"/>
      <c r="J31" s="4"/>
      <c r="K31" s="4"/>
    </row>
    <row r="32" spans="1:11" s="21" customFormat="1" x14ac:dyDescent="0.25">
      <c r="A32" s="18" t="s">
        <v>32</v>
      </c>
      <c r="B32" s="20"/>
      <c r="C32" s="19">
        <v>10700</v>
      </c>
      <c r="D32" s="19"/>
      <c r="E32" s="20"/>
      <c r="F32" s="20"/>
      <c r="G32" s="4"/>
      <c r="H32" s="4"/>
      <c r="I32" s="4"/>
      <c r="J32" s="4"/>
      <c r="K32" s="4"/>
    </row>
    <row r="33" spans="1:11" s="21" customFormat="1" x14ac:dyDescent="0.25">
      <c r="A33" s="18" t="s">
        <v>33</v>
      </c>
      <c r="B33" s="20"/>
      <c r="C33" s="19"/>
      <c r="D33" s="19">
        <v>10809</v>
      </c>
      <c r="E33" s="20">
        <v>11657</v>
      </c>
      <c r="F33" s="20">
        <v>12000</v>
      </c>
      <c r="G33" s="4"/>
      <c r="H33" s="4"/>
      <c r="I33" s="4"/>
      <c r="J33" s="4"/>
      <c r="K33" s="4"/>
    </row>
    <row r="34" spans="1:11" s="21" customFormat="1" x14ac:dyDescent="0.25">
      <c r="A34" s="18" t="s">
        <v>34</v>
      </c>
      <c r="B34" s="20"/>
      <c r="C34" s="19">
        <v>900</v>
      </c>
      <c r="D34" s="19">
        <v>333</v>
      </c>
      <c r="E34" s="20">
        <v>333</v>
      </c>
      <c r="F34" s="20">
        <v>600</v>
      </c>
      <c r="G34" s="4"/>
      <c r="H34" s="4"/>
      <c r="I34" s="4"/>
      <c r="J34" s="4"/>
      <c r="K34" s="4"/>
    </row>
    <row r="35" spans="1:11" s="21" customFormat="1" x14ac:dyDescent="0.25">
      <c r="A35" s="18" t="s">
        <v>35</v>
      </c>
      <c r="B35" s="20"/>
      <c r="C35" s="19">
        <v>400</v>
      </c>
      <c r="D35" s="19">
        <v>150</v>
      </c>
      <c r="E35" s="20">
        <v>150</v>
      </c>
      <c r="F35" s="20">
        <v>0</v>
      </c>
      <c r="G35" s="4"/>
      <c r="H35" s="4"/>
      <c r="I35" s="4"/>
      <c r="J35" s="4"/>
      <c r="K35" s="4"/>
    </row>
    <row r="36" spans="1:11" s="21" customFormat="1" x14ac:dyDescent="0.25">
      <c r="A36" s="18" t="s">
        <v>36</v>
      </c>
      <c r="B36" s="20"/>
      <c r="C36" s="19">
        <v>800</v>
      </c>
      <c r="D36" s="19">
        <v>414</v>
      </c>
      <c r="E36" s="20">
        <v>414</v>
      </c>
      <c r="F36" s="20">
        <v>0</v>
      </c>
      <c r="G36" s="4"/>
      <c r="H36" s="4"/>
      <c r="I36" s="4"/>
      <c r="J36" s="4"/>
      <c r="K36" s="4"/>
    </row>
    <row r="37" spans="1:11" s="21" customFormat="1" x14ac:dyDescent="0.25">
      <c r="A37" s="18" t="s">
        <v>53</v>
      </c>
      <c r="B37" s="20"/>
      <c r="C37" s="19">
        <v>13800</v>
      </c>
      <c r="D37" s="19">
        <v>8816</v>
      </c>
      <c r="E37" s="20">
        <v>9657</v>
      </c>
      <c r="F37" s="20">
        <v>10020</v>
      </c>
      <c r="G37" s="4"/>
      <c r="H37" s="4"/>
      <c r="I37" s="4"/>
      <c r="J37" s="4"/>
      <c r="K37" s="4"/>
    </row>
    <row r="38" spans="1:11" s="21" customFormat="1" x14ac:dyDescent="0.25">
      <c r="A38" s="18" t="s">
        <v>59</v>
      </c>
      <c r="B38" s="20"/>
      <c r="C38" s="19"/>
      <c r="D38" s="19">
        <v>10604</v>
      </c>
      <c r="E38" s="20">
        <v>10677</v>
      </c>
      <c r="F38" s="20">
        <v>2400</v>
      </c>
      <c r="G38" s="4"/>
      <c r="H38" s="4"/>
      <c r="I38" s="4"/>
      <c r="J38" s="4"/>
      <c r="K38" s="4"/>
    </row>
    <row r="39" spans="1:11" x14ac:dyDescent="0.25">
      <c r="A39" s="5" t="s">
        <v>20</v>
      </c>
      <c r="B39" s="15">
        <v>120903</v>
      </c>
      <c r="C39" s="14">
        <v>108440</v>
      </c>
      <c r="D39" s="14"/>
      <c r="E39" s="15"/>
      <c r="F39" s="20"/>
      <c r="G39" s="2"/>
      <c r="H39" s="2"/>
      <c r="I39" s="2"/>
      <c r="J39" s="2"/>
      <c r="K39" s="2"/>
    </row>
    <row r="40" spans="1:11" x14ac:dyDescent="0.25">
      <c r="A40" s="5" t="s">
        <v>37</v>
      </c>
      <c r="B40" s="15"/>
      <c r="C40" s="14">
        <v>2000</v>
      </c>
      <c r="D40" s="14">
        <v>5192</v>
      </c>
      <c r="E40" s="15">
        <v>5312</v>
      </c>
      <c r="F40" s="20">
        <v>2000</v>
      </c>
      <c r="G40" s="2"/>
      <c r="H40" s="2"/>
      <c r="I40" s="2"/>
      <c r="J40" s="2"/>
      <c r="K40" s="2"/>
    </row>
    <row r="41" spans="1:11" x14ac:dyDescent="0.25">
      <c r="A41" s="5" t="s">
        <v>38</v>
      </c>
      <c r="B41" s="15"/>
      <c r="C41" s="14">
        <v>60900</v>
      </c>
      <c r="D41" s="14">
        <v>74129</v>
      </c>
      <c r="E41" s="15">
        <v>74705</v>
      </c>
      <c r="F41" s="20">
        <v>75000</v>
      </c>
      <c r="G41" s="2"/>
      <c r="H41" s="2"/>
      <c r="I41" s="2"/>
      <c r="J41" s="2"/>
      <c r="K41" s="2"/>
    </row>
    <row r="42" spans="1:11" x14ac:dyDescent="0.25">
      <c r="A42" s="5" t="s">
        <v>39</v>
      </c>
      <c r="B42" s="15"/>
      <c r="C42" s="14">
        <v>20000</v>
      </c>
      <c r="D42" s="14">
        <v>40473</v>
      </c>
      <c r="E42" s="15">
        <v>47352</v>
      </c>
      <c r="F42" s="20">
        <v>40760</v>
      </c>
      <c r="G42" s="2"/>
      <c r="H42" s="2"/>
      <c r="I42" s="2"/>
      <c r="J42" s="2"/>
      <c r="K42" s="2"/>
    </row>
    <row r="43" spans="1:11" s="21" customFormat="1" x14ac:dyDescent="0.25">
      <c r="A43" s="18" t="s">
        <v>40</v>
      </c>
      <c r="B43" s="20"/>
      <c r="C43" s="19">
        <v>33200</v>
      </c>
      <c r="D43" s="19">
        <v>46500</v>
      </c>
      <c r="E43" s="20">
        <v>48793</v>
      </c>
      <c r="F43" s="20">
        <v>42420</v>
      </c>
      <c r="G43" s="4"/>
      <c r="H43" s="4"/>
      <c r="I43" s="4"/>
      <c r="J43" s="4"/>
      <c r="K43" s="4"/>
    </row>
    <row r="44" spans="1:11" x14ac:dyDescent="0.25">
      <c r="A44" s="5" t="s">
        <v>41</v>
      </c>
      <c r="B44" s="15"/>
      <c r="C44" s="14">
        <v>16400</v>
      </c>
      <c r="D44" s="14">
        <v>7065</v>
      </c>
      <c r="E44" s="15">
        <v>7065</v>
      </c>
      <c r="F44" s="20">
        <v>8200</v>
      </c>
      <c r="G44" s="2"/>
      <c r="H44" s="2"/>
      <c r="I44" s="2"/>
      <c r="J44" s="2"/>
      <c r="K44" s="2"/>
    </row>
    <row r="45" spans="1:11" x14ac:dyDescent="0.25">
      <c r="A45" s="5" t="s">
        <v>42</v>
      </c>
      <c r="B45" s="15"/>
      <c r="C45" s="14">
        <v>10000</v>
      </c>
      <c r="D45" s="14">
        <v>18671</v>
      </c>
      <c r="E45" s="15">
        <v>19271</v>
      </c>
      <c r="F45" s="20">
        <v>16730</v>
      </c>
      <c r="G45" s="2"/>
      <c r="H45" s="2"/>
      <c r="I45" s="2"/>
      <c r="J45" s="2"/>
      <c r="K45" s="2"/>
    </row>
    <row r="46" spans="1:11" x14ac:dyDescent="0.25">
      <c r="A46" s="5" t="s">
        <v>43</v>
      </c>
      <c r="B46" s="15"/>
      <c r="C46" s="14">
        <v>16700</v>
      </c>
      <c r="D46" s="14">
        <v>10484</v>
      </c>
      <c r="E46" s="15">
        <v>10659</v>
      </c>
      <c r="F46" s="20">
        <v>6000</v>
      </c>
      <c r="G46" s="2"/>
      <c r="H46" s="2"/>
      <c r="I46" s="2"/>
      <c r="J46" s="2"/>
      <c r="K46" s="2"/>
    </row>
    <row r="47" spans="1:11" x14ac:dyDescent="0.25">
      <c r="A47" s="5" t="s">
        <v>44</v>
      </c>
      <c r="B47" s="15"/>
      <c r="C47" s="14">
        <v>0</v>
      </c>
      <c r="D47" s="14">
        <v>20946</v>
      </c>
      <c r="E47" s="15">
        <v>21019</v>
      </c>
      <c r="F47" s="20">
        <v>26100</v>
      </c>
      <c r="G47" s="2"/>
      <c r="H47" s="2"/>
      <c r="I47" s="2"/>
      <c r="J47" s="2"/>
      <c r="K47" s="2"/>
    </row>
    <row r="48" spans="1:11" x14ac:dyDescent="0.25">
      <c r="A48" s="5" t="s">
        <v>45</v>
      </c>
      <c r="B48" s="15"/>
      <c r="C48" s="14">
        <v>1800</v>
      </c>
      <c r="D48" s="14">
        <v>9606</v>
      </c>
      <c r="E48" s="15">
        <v>10606</v>
      </c>
      <c r="F48" s="20">
        <v>10380</v>
      </c>
      <c r="G48" s="2"/>
      <c r="H48" s="2"/>
      <c r="I48" s="2"/>
      <c r="J48" s="2"/>
      <c r="K48" s="2"/>
    </row>
    <row r="49" spans="1:11" x14ac:dyDescent="0.25">
      <c r="A49" s="5" t="s">
        <v>46</v>
      </c>
      <c r="B49" s="22"/>
      <c r="C49" s="17">
        <v>2500</v>
      </c>
      <c r="D49" s="17"/>
      <c r="E49" s="15"/>
      <c r="F49" s="20"/>
      <c r="G49" s="2"/>
      <c r="H49" s="2"/>
      <c r="I49" s="2"/>
      <c r="J49" s="2"/>
      <c r="K49" s="2"/>
    </row>
    <row r="50" spans="1:11" x14ac:dyDescent="0.25">
      <c r="A50" s="5" t="s">
        <v>54</v>
      </c>
      <c r="B50" s="22"/>
      <c r="C50" s="17">
        <v>0</v>
      </c>
      <c r="D50" s="17">
        <v>12733</v>
      </c>
      <c r="E50" s="15">
        <v>14983</v>
      </c>
      <c r="F50" s="20">
        <v>30000</v>
      </c>
      <c r="G50" s="2"/>
      <c r="H50" s="2"/>
      <c r="I50" s="2"/>
      <c r="J50" s="2"/>
      <c r="K50" s="2"/>
    </row>
    <row r="51" spans="1:11" x14ac:dyDescent="0.25">
      <c r="A51" s="5" t="s">
        <v>56</v>
      </c>
      <c r="B51" s="22"/>
      <c r="C51" s="17"/>
      <c r="D51" s="17">
        <v>160662</v>
      </c>
      <c r="E51" s="15">
        <v>163928</v>
      </c>
      <c r="F51" s="20">
        <v>99580</v>
      </c>
      <c r="G51" s="2"/>
      <c r="H51" s="2"/>
      <c r="I51" s="2"/>
      <c r="J51" s="2"/>
      <c r="K51" s="2"/>
    </row>
    <row r="52" spans="1:11" x14ac:dyDescent="0.25">
      <c r="A52" s="5" t="s">
        <v>10</v>
      </c>
      <c r="B52" s="22">
        <v>221646</v>
      </c>
      <c r="C52" s="17">
        <v>230000</v>
      </c>
      <c r="D52" s="17">
        <v>197717</v>
      </c>
      <c r="E52" s="15">
        <v>212717</v>
      </c>
      <c r="F52" s="20">
        <v>216000</v>
      </c>
      <c r="G52" s="2"/>
      <c r="H52" s="2"/>
      <c r="I52" s="2"/>
      <c r="J52" s="2"/>
      <c r="K52" s="2"/>
    </row>
    <row r="53" spans="1:11" x14ac:dyDescent="0.25">
      <c r="A53" s="5" t="s">
        <v>47</v>
      </c>
      <c r="B53" s="22">
        <v>68029</v>
      </c>
      <c r="C53" s="17"/>
      <c r="D53" s="17"/>
      <c r="E53" s="15"/>
      <c r="F53" s="20"/>
      <c r="G53" s="2"/>
      <c r="H53" s="2"/>
      <c r="I53" s="2"/>
      <c r="J53" s="2"/>
      <c r="K53" s="2"/>
    </row>
    <row r="54" spans="1:11" x14ac:dyDescent="0.25">
      <c r="A54" s="5" t="s">
        <v>48</v>
      </c>
      <c r="B54" s="22"/>
      <c r="C54" s="17">
        <v>10500</v>
      </c>
      <c r="D54" s="17">
        <v>8849</v>
      </c>
      <c r="E54" s="15">
        <v>9590</v>
      </c>
      <c r="F54" s="20">
        <v>12840</v>
      </c>
      <c r="G54" s="2"/>
      <c r="H54" s="2"/>
      <c r="I54" s="2"/>
      <c r="J54" s="2"/>
      <c r="K54" s="2"/>
    </row>
    <row r="55" spans="1:11" x14ac:dyDescent="0.25">
      <c r="A55" s="5" t="s">
        <v>49</v>
      </c>
      <c r="B55" s="22"/>
      <c r="C55" s="17">
        <v>4000</v>
      </c>
      <c r="D55" s="17"/>
      <c r="E55" s="15"/>
      <c r="F55" s="20"/>
      <c r="G55" s="2"/>
      <c r="H55" s="15"/>
      <c r="I55" s="2"/>
      <c r="J55" s="2"/>
      <c r="K55" s="2"/>
    </row>
    <row r="56" spans="1:11" x14ac:dyDescent="0.25">
      <c r="A56" s="5" t="s">
        <v>58</v>
      </c>
      <c r="B56" s="15"/>
      <c r="C56" s="14">
        <v>1000</v>
      </c>
      <c r="D56" s="14"/>
      <c r="E56" s="15"/>
      <c r="F56" s="20"/>
      <c r="G56" s="2"/>
      <c r="H56" s="2"/>
      <c r="I56" s="2"/>
      <c r="J56" s="2"/>
      <c r="K56" s="2"/>
    </row>
    <row r="57" spans="1:11" x14ac:dyDescent="0.25">
      <c r="A57" s="5" t="s">
        <v>50</v>
      </c>
      <c r="B57" s="15"/>
      <c r="C57" s="14">
        <v>13100</v>
      </c>
      <c r="D57" s="14">
        <v>6278</v>
      </c>
      <c r="E57" s="15">
        <v>9834</v>
      </c>
      <c r="F57" s="20">
        <v>2400</v>
      </c>
      <c r="G57" s="2"/>
      <c r="H57" s="2"/>
      <c r="I57" s="2"/>
      <c r="J57" s="2"/>
      <c r="K57" s="2"/>
    </row>
    <row r="58" spans="1:11" x14ac:dyDescent="0.25">
      <c r="A58" s="5" t="s">
        <v>51</v>
      </c>
      <c r="B58" s="15"/>
      <c r="C58" s="14">
        <v>2200</v>
      </c>
      <c r="D58" s="14">
        <v>12151</v>
      </c>
      <c r="E58" s="15">
        <v>12151</v>
      </c>
      <c r="F58" s="20">
        <v>11040</v>
      </c>
      <c r="G58" s="2"/>
      <c r="H58" s="2"/>
      <c r="I58" s="2"/>
      <c r="J58" s="2"/>
      <c r="K58" s="2"/>
    </row>
    <row r="59" spans="1:11" x14ac:dyDescent="0.25">
      <c r="A59" s="5" t="s">
        <v>57</v>
      </c>
      <c r="B59" s="15"/>
      <c r="C59" s="14">
        <v>11000</v>
      </c>
      <c r="D59" s="14"/>
      <c r="E59" s="15"/>
      <c r="G59" s="2"/>
      <c r="H59" s="2"/>
      <c r="I59" s="2"/>
      <c r="J59" s="2"/>
      <c r="K59" s="2"/>
    </row>
    <row r="60" spans="1:11" x14ac:dyDescent="0.25">
      <c r="A60" s="5" t="s">
        <v>61</v>
      </c>
      <c r="B60" s="15"/>
      <c r="C60" s="14">
        <v>0</v>
      </c>
      <c r="D60" s="14">
        <v>14929</v>
      </c>
      <c r="E60" s="15">
        <v>14929</v>
      </c>
      <c r="F60" s="20">
        <v>6000</v>
      </c>
      <c r="G60" s="2"/>
      <c r="H60" s="2"/>
      <c r="I60" s="2"/>
      <c r="J60" s="2"/>
      <c r="K60" s="2"/>
    </row>
    <row r="61" spans="1:11" x14ac:dyDescent="0.25">
      <c r="A61" s="5" t="s">
        <v>52</v>
      </c>
      <c r="B61" s="15"/>
      <c r="C61" s="14">
        <v>18600</v>
      </c>
      <c r="D61" s="14">
        <f>10299+12192</f>
        <v>22491</v>
      </c>
      <c r="E61" s="15">
        <f>11978+12192</f>
        <v>24170</v>
      </c>
      <c r="F61" s="20">
        <f>15000+7200</f>
        <v>22200</v>
      </c>
      <c r="G61" s="2"/>
      <c r="H61" s="2"/>
      <c r="I61" s="2"/>
      <c r="J61" s="2"/>
      <c r="K61" s="2"/>
    </row>
    <row r="62" spans="1:11" x14ac:dyDescent="0.25">
      <c r="A62" s="5" t="s">
        <v>55</v>
      </c>
      <c r="B62" s="15"/>
      <c r="C62" s="14">
        <v>8900</v>
      </c>
      <c r="D62" s="14">
        <f>5259</f>
        <v>5259</v>
      </c>
      <c r="E62" s="15">
        <v>6393</v>
      </c>
      <c r="F62" s="20">
        <f>4800+5000</f>
        <v>9800</v>
      </c>
      <c r="G62" s="2"/>
      <c r="H62" s="2"/>
      <c r="I62" s="2"/>
      <c r="J62" s="2"/>
      <c r="K62" s="2"/>
    </row>
    <row r="63" spans="1:11" x14ac:dyDescent="0.25">
      <c r="A63" s="5" t="s">
        <v>60</v>
      </c>
      <c r="B63" s="15"/>
      <c r="C63" s="14">
        <v>0</v>
      </c>
      <c r="D63" s="14">
        <v>909</v>
      </c>
      <c r="E63" s="15">
        <v>1215</v>
      </c>
      <c r="F63" s="20">
        <v>6640</v>
      </c>
      <c r="G63" s="2"/>
      <c r="H63" s="2"/>
      <c r="I63" s="2"/>
      <c r="J63" s="2"/>
      <c r="K63" s="2"/>
    </row>
    <row r="64" spans="1:11" x14ac:dyDescent="0.25">
      <c r="A64" s="5" t="s">
        <v>11</v>
      </c>
      <c r="B64" s="15">
        <v>167709</v>
      </c>
      <c r="C64" s="14">
        <v>170000</v>
      </c>
      <c r="D64" s="14">
        <f>142007+5016</f>
        <v>147023</v>
      </c>
      <c r="E64" s="15">
        <f>149393+5016</f>
        <v>154409</v>
      </c>
      <c r="F64" s="20">
        <f>191500+6000</f>
        <v>197500</v>
      </c>
      <c r="G64" s="2"/>
      <c r="H64" s="2"/>
      <c r="I64" s="2"/>
      <c r="J64" s="2"/>
      <c r="K64" s="2"/>
    </row>
    <row r="65" spans="1:11" x14ac:dyDescent="0.25">
      <c r="A65" s="5"/>
      <c r="B65" s="15"/>
      <c r="C65" s="17"/>
      <c r="D65" s="17"/>
      <c r="E65" s="15"/>
      <c r="F65" s="15"/>
      <c r="G65" s="2"/>
      <c r="H65" s="2"/>
      <c r="I65" s="2"/>
      <c r="J65" s="2"/>
      <c r="K65" s="2"/>
    </row>
    <row r="66" spans="1:11" x14ac:dyDescent="0.25">
      <c r="A66" s="1" t="s">
        <v>12</v>
      </c>
      <c r="B66" s="16">
        <f>SUM(B12:B64)</f>
        <v>1716179</v>
      </c>
      <c r="C66" s="16">
        <f>SUM(C12:C64)</f>
        <v>2356359</v>
      </c>
      <c r="D66" s="16">
        <f>SUM(D12:D64)</f>
        <v>2153588</v>
      </c>
      <c r="E66" s="16">
        <f>SUM(E12:E64)</f>
        <v>2370166</v>
      </c>
      <c r="F66" s="16">
        <f>SUM(F12:F64)</f>
        <v>2561449</v>
      </c>
      <c r="G66" s="15"/>
      <c r="H66" s="2"/>
      <c r="I66" s="2"/>
      <c r="J66" s="2"/>
      <c r="K66" s="2"/>
    </row>
    <row r="67" spans="1:11" x14ac:dyDescent="0.25">
      <c r="A67" s="2"/>
      <c r="B67" s="15"/>
      <c r="C67" s="14"/>
      <c r="D67" s="14"/>
      <c r="E67" s="15"/>
      <c r="F67" s="15"/>
      <c r="G67" s="15"/>
      <c r="H67" s="2"/>
      <c r="I67" s="2"/>
      <c r="J67" s="2"/>
      <c r="K67" s="2"/>
    </row>
    <row r="68" spans="1:11" x14ac:dyDescent="0.25">
      <c r="A68" s="2" t="s">
        <v>13</v>
      </c>
      <c r="B68" s="15">
        <v>575320</v>
      </c>
      <c r="C68" s="14">
        <v>806086</v>
      </c>
      <c r="D68" s="14">
        <v>550000</v>
      </c>
      <c r="E68" s="20">
        <v>600000</v>
      </c>
      <c r="F68" s="15">
        <v>741388</v>
      </c>
      <c r="G68" s="15"/>
      <c r="H68" s="2"/>
      <c r="I68" s="2"/>
      <c r="J68" s="2"/>
      <c r="K68" s="2"/>
    </row>
    <row r="69" spans="1:11" x14ac:dyDescent="0.25">
      <c r="A69" s="2"/>
      <c r="B69" s="15"/>
      <c r="C69" s="14"/>
      <c r="D69" s="14"/>
      <c r="E69" s="15"/>
      <c r="F69" s="15"/>
      <c r="G69" s="2"/>
      <c r="H69" s="2"/>
      <c r="I69" s="2"/>
      <c r="J69" s="2"/>
      <c r="K69" s="2"/>
    </row>
    <row r="70" spans="1:11" x14ac:dyDescent="0.25">
      <c r="A70" s="1" t="s">
        <v>14</v>
      </c>
      <c r="B70" s="16">
        <f>B66+SUM(B68:B68)</f>
        <v>2291499</v>
      </c>
      <c r="C70" s="16">
        <f>C66+SUM(C68:C68)</f>
        <v>3162445</v>
      </c>
      <c r="D70" s="16">
        <f>D66+SUM(D68:D68)</f>
        <v>2703588</v>
      </c>
      <c r="E70" s="16">
        <f t="shared" ref="E70:F70" si="0">E66+SUM(E68:E68)</f>
        <v>2970166</v>
      </c>
      <c r="F70" s="16">
        <f t="shared" si="0"/>
        <v>3302837</v>
      </c>
      <c r="G70" s="2"/>
      <c r="H70" s="2"/>
      <c r="I70" s="2"/>
      <c r="J70" s="2"/>
      <c r="K70" s="2"/>
    </row>
    <row r="71" spans="1:11" x14ac:dyDescent="0.25">
      <c r="A71" s="1"/>
      <c r="B71" s="15"/>
      <c r="C71" s="16"/>
      <c r="D71" s="16"/>
      <c r="E71" s="15"/>
      <c r="F71" s="15"/>
      <c r="G71" s="2"/>
      <c r="H71" s="15"/>
      <c r="I71" s="2"/>
      <c r="J71" s="2"/>
      <c r="K71" s="2"/>
    </row>
    <row r="72" spans="1:11" x14ac:dyDescent="0.25">
      <c r="A72" s="1" t="s">
        <v>15</v>
      </c>
      <c r="B72" s="16">
        <f>B9-B70</f>
        <v>383405</v>
      </c>
      <c r="C72" s="16">
        <f>C9-C70</f>
        <v>-522445</v>
      </c>
      <c r="D72" s="16">
        <f>D9-D70</f>
        <v>41397</v>
      </c>
      <c r="E72" s="16">
        <f>E9-E70</f>
        <v>60919</v>
      </c>
      <c r="F72" s="16">
        <f>F9-F70</f>
        <v>227963</v>
      </c>
      <c r="G72" s="2"/>
      <c r="H72" s="2"/>
      <c r="I72" s="2"/>
      <c r="J72" s="2"/>
      <c r="K72" s="2"/>
    </row>
    <row r="73" spans="1:11" s="25" customFormat="1" x14ac:dyDescent="0.25">
      <c r="A73" s="15"/>
      <c r="B73" s="15"/>
      <c r="C73" s="14"/>
      <c r="D73" s="14"/>
      <c r="E73" s="15"/>
      <c r="F73" s="15"/>
      <c r="G73" s="15"/>
      <c r="H73" s="15"/>
      <c r="I73" s="15"/>
      <c r="J73" s="15"/>
      <c r="K73" s="15"/>
    </row>
    <row r="74" spans="1:11" s="26" customFormat="1" x14ac:dyDescent="0.25">
      <c r="A74" s="26" t="s">
        <v>70</v>
      </c>
      <c r="C74" s="16"/>
      <c r="D74" s="16"/>
    </row>
    <row r="75" spans="1:11" s="15" customFormat="1" x14ac:dyDescent="0.25">
      <c r="A75" s="15" t="s">
        <v>71</v>
      </c>
      <c r="B75" s="15">
        <v>9777</v>
      </c>
      <c r="C75" s="27">
        <v>9400</v>
      </c>
      <c r="D75" s="27">
        <f>10216+511+172</f>
        <v>10899</v>
      </c>
      <c r="E75" s="15">
        <f>10216+556+202</f>
        <v>10974</v>
      </c>
      <c r="F75" s="15">
        <f>8700+540+120</f>
        <v>9360</v>
      </c>
    </row>
    <row r="76" spans="1:11" s="15" customFormat="1" x14ac:dyDescent="0.25">
      <c r="A76" s="15" t="s">
        <v>72</v>
      </c>
      <c r="B76" s="15">
        <v>-140746</v>
      </c>
      <c r="C76" s="27"/>
      <c r="D76" s="27"/>
    </row>
    <row r="77" spans="1:11" s="15" customFormat="1" x14ac:dyDescent="0.25">
      <c r="A77" s="15" t="s">
        <v>76</v>
      </c>
      <c r="C77" s="27">
        <v>-563617</v>
      </c>
      <c r="D77" s="27"/>
    </row>
    <row r="78" spans="1:11" s="15" customFormat="1" x14ac:dyDescent="0.25">
      <c r="A78" s="15" t="s">
        <v>79</v>
      </c>
      <c r="C78" s="27"/>
      <c r="D78" s="27">
        <v>-233501</v>
      </c>
      <c r="E78" s="15">
        <v>-253220</v>
      </c>
      <c r="F78" s="15">
        <v>-261073</v>
      </c>
    </row>
    <row r="79" spans="1:11" s="15" customFormat="1" x14ac:dyDescent="0.25">
      <c r="A79" s="15" t="s">
        <v>74</v>
      </c>
      <c r="C79" s="27"/>
      <c r="D79" s="27">
        <v>-28173</v>
      </c>
      <c r="E79" s="15">
        <v>-28173</v>
      </c>
      <c r="F79" s="15">
        <v>-28475</v>
      </c>
    </row>
    <row r="80" spans="1:11" s="15" customFormat="1" x14ac:dyDescent="0.25">
      <c r="A80" s="15" t="s">
        <v>77</v>
      </c>
      <c r="C80" s="27"/>
      <c r="D80" s="27">
        <v>-33623</v>
      </c>
      <c r="E80" s="15">
        <v>-33623</v>
      </c>
      <c r="F80" s="15">
        <v>-33876</v>
      </c>
    </row>
    <row r="81" spans="1:11" s="15" customFormat="1" x14ac:dyDescent="0.25">
      <c r="A81" s="15" t="s">
        <v>78</v>
      </c>
      <c r="C81" s="27"/>
      <c r="D81" s="27"/>
      <c r="F81" s="15">
        <v>-78388</v>
      </c>
    </row>
    <row r="82" spans="1:11" s="15" customFormat="1" x14ac:dyDescent="0.25">
      <c r="A82" s="15" t="s">
        <v>75</v>
      </c>
      <c r="C82" s="27"/>
      <c r="D82" s="27">
        <v>-133174</v>
      </c>
      <c r="E82" s="15">
        <v>-142544</v>
      </c>
      <c r="F82" s="15">
        <v>-125015</v>
      </c>
    </row>
    <row r="83" spans="1:11" s="15" customFormat="1" x14ac:dyDescent="0.25">
      <c r="C83" s="27"/>
      <c r="D83" s="27"/>
    </row>
    <row r="84" spans="1:11" s="26" customFormat="1" x14ac:dyDescent="0.25">
      <c r="A84" s="26" t="s">
        <v>73</v>
      </c>
      <c r="B84" s="26">
        <f>SUM(B72:B83)</f>
        <v>252436</v>
      </c>
      <c r="C84" s="26">
        <f t="shared" ref="C84:F84" si="1">SUM(C72:C83)</f>
        <v>-1076662</v>
      </c>
      <c r="D84" s="26">
        <f t="shared" si="1"/>
        <v>-376175</v>
      </c>
      <c r="E84" s="26">
        <f t="shared" si="1"/>
        <v>-385667</v>
      </c>
      <c r="F84" s="26">
        <f t="shared" si="1"/>
        <v>-289504</v>
      </c>
    </row>
    <row r="85" spans="1:11" s="26" customFormat="1" x14ac:dyDescent="0.25">
      <c r="C85" s="16"/>
      <c r="D85" s="16"/>
    </row>
    <row r="86" spans="1:11" x14ac:dyDescent="0.25">
      <c r="A86" s="6" t="s">
        <v>68</v>
      </c>
      <c r="B86" s="2"/>
      <c r="E86" s="2"/>
      <c r="F86" s="2"/>
      <c r="G86" s="2"/>
      <c r="H86" s="2"/>
      <c r="I86" s="2"/>
      <c r="J86" s="2"/>
      <c r="K86" s="2"/>
    </row>
    <row r="87" spans="1:11" x14ac:dyDescent="0.25">
      <c r="A87" s="2"/>
      <c r="B87" s="2"/>
      <c r="C87" s="6"/>
      <c r="D87" s="6"/>
      <c r="E87" s="2"/>
      <c r="F87" s="2"/>
      <c r="G87" s="2"/>
      <c r="H87" s="2"/>
      <c r="I87" s="2"/>
      <c r="J87" s="2"/>
      <c r="K87" s="2"/>
    </row>
    <row r="88" spans="1:11" x14ac:dyDescent="0.25">
      <c r="A88" s="2"/>
      <c r="B88" s="2"/>
      <c r="C88" s="6"/>
      <c r="D88" s="6"/>
      <c r="E88" s="2"/>
      <c r="F88" s="2"/>
      <c r="G88" s="2"/>
      <c r="H88" s="2"/>
      <c r="I88" s="2"/>
      <c r="J88" s="2"/>
      <c r="K88" s="2"/>
    </row>
    <row r="89" spans="1:11" x14ac:dyDescent="0.25">
      <c r="A89" s="2"/>
      <c r="B89" s="2"/>
      <c r="C89" s="6"/>
      <c r="D89" s="6"/>
      <c r="E89" s="2"/>
      <c r="F89" s="2"/>
      <c r="G89" s="2"/>
      <c r="H89" s="2"/>
      <c r="I89" s="2"/>
      <c r="J89" s="2"/>
      <c r="K89" s="2"/>
    </row>
    <row r="90" spans="1:11" x14ac:dyDescent="0.25">
      <c r="A90" s="2"/>
      <c r="B90" s="2"/>
      <c r="C90" s="6"/>
      <c r="D90" s="6"/>
      <c r="E90" s="2"/>
      <c r="F90" s="2"/>
      <c r="G90" s="2"/>
      <c r="H90" s="2"/>
      <c r="I90" s="2"/>
      <c r="J90" s="2"/>
      <c r="K90" s="2"/>
    </row>
    <row r="91" spans="1:11" x14ac:dyDescent="0.25">
      <c r="A91" s="2"/>
      <c r="B91" s="2"/>
      <c r="C91" s="6"/>
      <c r="D91" s="6"/>
      <c r="E91" s="2"/>
      <c r="F91" s="2"/>
      <c r="G91" s="2"/>
      <c r="H91" s="2"/>
      <c r="I91" s="2"/>
      <c r="J91" s="2"/>
      <c r="K91" s="2"/>
    </row>
    <row r="92" spans="1:11" x14ac:dyDescent="0.25">
      <c r="A92" s="2"/>
      <c r="B92" s="2"/>
      <c r="C92" s="6"/>
      <c r="D92" s="6"/>
      <c r="E92" s="2"/>
      <c r="F92" s="2"/>
      <c r="G92" s="2"/>
      <c r="H92" s="2"/>
      <c r="I92" s="2"/>
      <c r="J92" s="2"/>
      <c r="K92" s="2"/>
    </row>
    <row r="93" spans="1:11" x14ac:dyDescent="0.25">
      <c r="A93" s="2"/>
      <c r="B93" s="2"/>
      <c r="C93" s="6"/>
      <c r="D93" s="6"/>
      <c r="E93" s="2"/>
      <c r="F93" s="2"/>
      <c r="G93" s="2"/>
      <c r="H93" s="2"/>
      <c r="I93" s="2"/>
      <c r="J93" s="2"/>
      <c r="K93" s="2"/>
    </row>
    <row r="94" spans="1:11" x14ac:dyDescent="0.25">
      <c r="A94" s="2"/>
      <c r="B94" s="2"/>
      <c r="C94" s="6"/>
      <c r="D94" s="6"/>
      <c r="E94" s="2"/>
      <c r="F94" s="2"/>
      <c r="G94" s="2"/>
      <c r="H94" s="2"/>
      <c r="I94" s="2"/>
      <c r="J94" s="2"/>
      <c r="K94" s="2"/>
    </row>
    <row r="95" spans="1:11" x14ac:dyDescent="0.25">
      <c r="A95" s="2"/>
      <c r="B95" s="2"/>
      <c r="C95" s="6"/>
      <c r="D95" s="6"/>
      <c r="E95" s="2"/>
      <c r="F95" s="2"/>
      <c r="G95" s="2"/>
      <c r="H95" s="2"/>
      <c r="I95" s="2"/>
      <c r="J95" s="2"/>
      <c r="K95" s="2"/>
    </row>
    <row r="96" spans="1:11" x14ac:dyDescent="0.25">
      <c r="A96" s="2"/>
      <c r="B96" s="2"/>
      <c r="C96" s="6"/>
      <c r="D96" s="6"/>
      <c r="E96" s="2"/>
      <c r="F96" s="2"/>
      <c r="G96" s="2"/>
      <c r="H96" s="2"/>
      <c r="I96" s="2"/>
      <c r="J96" s="2"/>
      <c r="K96" s="2"/>
    </row>
    <row r="97" spans="1:11" x14ac:dyDescent="0.25">
      <c r="A97" s="2"/>
      <c r="B97" s="2"/>
      <c r="C97" s="6"/>
      <c r="D97" s="6"/>
      <c r="E97" s="2"/>
      <c r="F97" s="2"/>
      <c r="G97" s="2"/>
      <c r="H97" s="2"/>
      <c r="I97" s="2"/>
      <c r="J97" s="2"/>
      <c r="K97" s="2"/>
    </row>
    <row r="98" spans="1:11" x14ac:dyDescent="0.25">
      <c r="A98" s="2"/>
      <c r="B98" s="2"/>
      <c r="C98" s="6"/>
      <c r="D98" s="6"/>
      <c r="E98" s="2"/>
      <c r="F98" s="2"/>
      <c r="G98" s="2"/>
      <c r="H98" s="2"/>
      <c r="I98" s="2"/>
      <c r="J98" s="2"/>
      <c r="K98" s="2"/>
    </row>
    <row r="99" spans="1:11" x14ac:dyDescent="0.25">
      <c r="A99" s="2"/>
      <c r="B99" s="2"/>
      <c r="C99" s="6"/>
      <c r="D99" s="6"/>
      <c r="E99" s="2"/>
      <c r="F99" s="2"/>
      <c r="G99" s="2"/>
      <c r="H99" s="2"/>
      <c r="I99" s="2"/>
      <c r="J99" s="2"/>
      <c r="K99" s="2"/>
    </row>
    <row r="100" spans="1:11" x14ac:dyDescent="0.25">
      <c r="A100" s="2"/>
      <c r="B100" s="2"/>
      <c r="C100" s="6"/>
      <c r="D100" s="6"/>
      <c r="E100" s="2"/>
      <c r="F100" s="2"/>
      <c r="G100" s="2"/>
      <c r="H100" s="2"/>
      <c r="I100" s="2"/>
      <c r="J100" s="2"/>
      <c r="K100" s="2"/>
    </row>
    <row r="101" spans="1:11" x14ac:dyDescent="0.25">
      <c r="A101" s="2"/>
      <c r="B101" s="2"/>
      <c r="C101" s="6"/>
      <c r="D101" s="6"/>
      <c r="E101" s="2"/>
      <c r="F101" s="2"/>
      <c r="G101" s="2"/>
      <c r="H101" s="2"/>
      <c r="I101" s="2"/>
      <c r="J101" s="2"/>
      <c r="K101" s="2"/>
    </row>
    <row r="102" spans="1:11" x14ac:dyDescent="0.25">
      <c r="A102" s="2"/>
      <c r="B102" s="2"/>
      <c r="C102" s="6"/>
      <c r="D102" s="6"/>
      <c r="E102" s="2"/>
      <c r="F102" s="2"/>
      <c r="G102" s="2"/>
      <c r="H102" s="2"/>
      <c r="I102" s="2"/>
      <c r="J102" s="2"/>
      <c r="K102" s="2"/>
    </row>
    <row r="103" spans="1:11" x14ac:dyDescent="0.25">
      <c r="A103" s="2"/>
      <c r="B103" s="2"/>
      <c r="C103" s="6"/>
      <c r="D103" s="6"/>
      <c r="E103" s="2"/>
      <c r="F103" s="2"/>
      <c r="G103" s="2"/>
      <c r="H103" s="2"/>
      <c r="I103" s="2"/>
      <c r="J103" s="2"/>
      <c r="K103" s="2"/>
    </row>
    <row r="104" spans="1:11" x14ac:dyDescent="0.25">
      <c r="A104" s="2"/>
      <c r="B104" s="2"/>
      <c r="C104" s="6"/>
      <c r="D104" s="6"/>
      <c r="E104" s="2"/>
      <c r="F104" s="2"/>
      <c r="G104" s="2"/>
      <c r="H104" s="2"/>
      <c r="I104" s="2"/>
      <c r="J104" s="2"/>
      <c r="K104" s="2"/>
    </row>
    <row r="105" spans="1:11" x14ac:dyDescent="0.25">
      <c r="A105" s="1"/>
      <c r="B105" s="2"/>
      <c r="C105" s="9"/>
      <c r="D105" s="9"/>
      <c r="E105" s="2"/>
      <c r="F105" s="2"/>
      <c r="G105" s="2"/>
      <c r="H105" s="2"/>
      <c r="I105" s="2"/>
      <c r="J105" s="2"/>
      <c r="K105" s="2"/>
    </row>
    <row r="106" spans="1:11" x14ac:dyDescent="0.25">
      <c r="A106" s="1"/>
      <c r="B106" s="2"/>
      <c r="C106" s="10"/>
      <c r="D106" s="10"/>
      <c r="E106" s="2"/>
      <c r="F106" s="2"/>
      <c r="G106" s="2"/>
      <c r="H106" s="2"/>
      <c r="I106" s="2"/>
      <c r="J106" s="2"/>
      <c r="K106" s="2"/>
    </row>
    <row r="107" spans="1:1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</sheetData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3-1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HLN</dc:creator>
  <cp:lastModifiedBy>Mary Ellen Wimberly</cp:lastModifiedBy>
  <cp:lastPrinted>2018-06-07T14:34:41Z</cp:lastPrinted>
  <dcterms:created xsi:type="dcterms:W3CDTF">2018-04-02T18:54:34Z</dcterms:created>
  <dcterms:modified xsi:type="dcterms:W3CDTF">2018-06-14T03:16:17Z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