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1 Attachments\"/>
    </mc:Choice>
  </mc:AlternateContent>
  <bookViews>
    <workbookView xWindow="0" yWindow="0" windowWidth="28800" windowHeight="1243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'C.1'!$A$1:$J$31</definedName>
    <definedName name="_xlnm.Print_Area" localSheetId="1">'C.2'!$A$1:$O$34</definedName>
    <definedName name="_xlnm.Print_Area" localSheetId="2">'C.2.1 B'!$A$1:$D$183</definedName>
    <definedName name="_xlnm.Print_Area" localSheetId="4">'C.2.2 B 02'!$A$14:$R$45</definedName>
    <definedName name="_xlnm.Print_Area" localSheetId="3">'C.2.2 B 09'!$A$12:$R$117</definedName>
    <definedName name="_xlnm.Print_Area" localSheetId="5">'C.2.2 B 12'!$A$12:$R$37</definedName>
    <definedName name="_xlnm.Print_Area" localSheetId="6">'C.2.2 B 91'!$A$14:$R$62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5" l="1"/>
  <c r="Q43" i="5" s="1"/>
  <c r="Q55" i="7" l="1"/>
  <c r="Q57" i="7"/>
  <c r="Q58" i="7" s="1"/>
  <c r="Q9" i="7"/>
  <c r="Q10" i="7"/>
  <c r="Q32" i="6"/>
  <c r="Q33" i="6" s="1"/>
  <c r="Q30" i="6"/>
  <c r="Q9" i="6"/>
  <c r="Q10" i="6"/>
  <c r="Q40" i="5"/>
  <c r="Q9" i="5"/>
  <c r="Q10" i="5"/>
  <c r="Q114" i="4"/>
  <c r="R13" i="7" l="1"/>
  <c r="R14" i="7"/>
  <c r="R15" i="7"/>
  <c r="R16" i="7"/>
  <c r="R17" i="7"/>
  <c r="R18" i="7"/>
  <c r="R19" i="7"/>
  <c r="R20" i="7"/>
  <c r="R21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12" i="7"/>
  <c r="R13" i="6"/>
  <c r="R15" i="6"/>
  <c r="R17" i="6"/>
  <c r="R18" i="6"/>
  <c r="R19" i="6"/>
  <c r="R20" i="6"/>
  <c r="R21" i="6"/>
  <c r="R22" i="6"/>
  <c r="R23" i="6"/>
  <c r="R24" i="6"/>
  <c r="R25" i="6"/>
  <c r="R26" i="6"/>
  <c r="R27" i="6"/>
  <c r="R28" i="6"/>
  <c r="R12" i="6"/>
  <c r="R13" i="5"/>
  <c r="R14" i="5"/>
  <c r="R15" i="5"/>
  <c r="R16" i="5"/>
  <c r="R17" i="5"/>
  <c r="R19" i="5"/>
  <c r="R20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7" i="5"/>
  <c r="R38" i="5"/>
  <c r="R39" i="5"/>
  <c r="R12" i="5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9" i="4"/>
  <c r="R32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9" i="4"/>
  <c r="R50" i="4"/>
  <c r="R51" i="4"/>
  <c r="R52" i="4"/>
  <c r="R53" i="4"/>
  <c r="R54" i="4"/>
  <c r="R56" i="4"/>
  <c r="R57" i="4"/>
  <c r="R58" i="4"/>
  <c r="R62" i="4"/>
  <c r="R64" i="4"/>
  <c r="R65" i="4"/>
  <c r="R66" i="4"/>
  <c r="R67" i="4"/>
  <c r="R69" i="4"/>
  <c r="R70" i="4"/>
  <c r="R71" i="4"/>
  <c r="R72" i="4"/>
  <c r="R73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8" i="4"/>
  <c r="R99" i="4"/>
  <c r="R100" i="4"/>
  <c r="R101" i="4"/>
  <c r="R102" i="4"/>
  <c r="R103" i="4"/>
  <c r="R104" i="4"/>
  <c r="R105" i="4"/>
  <c r="R106" i="4"/>
  <c r="R107" i="4"/>
  <c r="R108" i="4"/>
  <c r="R110" i="4"/>
  <c r="R111" i="4"/>
  <c r="O59" i="7" l="1"/>
  <c r="P57" i="7"/>
  <c r="P58" i="7" s="1"/>
  <c r="P55" i="7"/>
  <c r="P9" i="7"/>
  <c r="P10" i="7"/>
  <c r="P32" i="6"/>
  <c r="P33" i="6" s="1"/>
  <c r="P30" i="6"/>
  <c r="P9" i="6"/>
  <c r="P10" i="6"/>
  <c r="P42" i="5"/>
  <c r="P43" i="5" s="1"/>
  <c r="P40" i="5"/>
  <c r="P9" i="5"/>
  <c r="P10" i="5"/>
  <c r="D30" i="3"/>
  <c r="D43" i="3"/>
  <c r="D44" i="3" s="1"/>
  <c r="P114" i="4" l="1"/>
  <c r="J42" i="5"/>
  <c r="J43" i="5" s="1"/>
  <c r="K42" i="5"/>
  <c r="K43" i="5" s="1"/>
  <c r="L42" i="5"/>
  <c r="L43" i="5" s="1"/>
  <c r="A17" i="5" l="1"/>
  <c r="A19" i="5"/>
  <c r="A21" i="5"/>
  <c r="A23" i="5"/>
  <c r="A25" i="5"/>
  <c r="A27" i="5"/>
  <c r="A29" i="5"/>
  <c r="A31" i="5"/>
  <c r="A33" i="5"/>
  <c r="A35" i="5"/>
  <c r="A37" i="5"/>
  <c r="A39" i="5"/>
  <c r="A41" i="5"/>
  <c r="A43" i="5"/>
  <c r="G32" i="8" l="1"/>
  <c r="E32" i="8"/>
  <c r="E17" i="8" s="1"/>
  <c r="E21" i="8"/>
  <c r="G17" i="8"/>
  <c r="L57" i="7"/>
  <c r="L58" i="7" s="1"/>
  <c r="C57" i="7"/>
  <c r="B57" i="7"/>
  <c r="L55" i="7"/>
  <c r="K55" i="7"/>
  <c r="K57" i="7" s="1"/>
  <c r="K58" i="7" s="1"/>
  <c r="I53" i="7"/>
  <c r="H53" i="7"/>
  <c r="G53" i="7"/>
  <c r="F53" i="7"/>
  <c r="E53" i="7"/>
  <c r="D53" i="7"/>
  <c r="M57" i="7"/>
  <c r="M58" i="7" s="1"/>
  <c r="I22" i="7"/>
  <c r="I55" i="7" s="1"/>
  <c r="I57" i="7" s="1"/>
  <c r="I58" i="7" s="1"/>
  <c r="H22" i="7"/>
  <c r="G22" i="7"/>
  <c r="F22" i="7"/>
  <c r="E22" i="7"/>
  <c r="D22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R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I9" i="7"/>
  <c r="H9" i="7"/>
  <c r="G9" i="7"/>
  <c r="F9" i="7"/>
  <c r="E9" i="7"/>
  <c r="D9" i="7"/>
  <c r="R8" i="7"/>
  <c r="I32" i="6"/>
  <c r="I33" i="6" s="1"/>
  <c r="H32" i="6"/>
  <c r="H33" i="6" s="1"/>
  <c r="G32" i="6"/>
  <c r="G33" i="6" s="1"/>
  <c r="F32" i="6"/>
  <c r="F33" i="6" s="1"/>
  <c r="E32" i="6"/>
  <c r="E33" i="6" s="1"/>
  <c r="D32" i="6"/>
  <c r="D33" i="6" s="1"/>
  <c r="C32" i="6"/>
  <c r="B32" i="6"/>
  <c r="N30" i="6"/>
  <c r="M30" i="6"/>
  <c r="O32" i="6"/>
  <c r="O33" i="6" s="1"/>
  <c r="N32" i="6"/>
  <c r="N33" i="6" s="1"/>
  <c r="M32" i="6"/>
  <c r="M33" i="6" s="1"/>
  <c r="L30" i="6"/>
  <c r="K30" i="6"/>
  <c r="K32" i="6" s="1"/>
  <c r="K33" i="6" s="1"/>
  <c r="J30" i="6"/>
  <c r="J32" i="6" s="1"/>
  <c r="J33" i="6" s="1"/>
  <c r="I16" i="6"/>
  <c r="H16" i="6"/>
  <c r="G16" i="6"/>
  <c r="F16" i="6"/>
  <c r="E16" i="6"/>
  <c r="D16" i="6"/>
  <c r="R16" i="6" s="1"/>
  <c r="I14" i="6"/>
  <c r="H14" i="6"/>
  <c r="G14" i="6"/>
  <c r="F14" i="6"/>
  <c r="E14" i="6"/>
  <c r="D14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R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I9" i="6"/>
  <c r="H9" i="6"/>
  <c r="G9" i="6"/>
  <c r="F9" i="6"/>
  <c r="E9" i="6"/>
  <c r="D9" i="6"/>
  <c r="R8" i="6"/>
  <c r="I42" i="5"/>
  <c r="I43" i="5" s="1"/>
  <c r="H42" i="5"/>
  <c r="H43" i="5" s="1"/>
  <c r="G42" i="5"/>
  <c r="G43" i="5" s="1"/>
  <c r="F42" i="5"/>
  <c r="F43" i="5" s="1"/>
  <c r="E42" i="5"/>
  <c r="E43" i="5" s="1"/>
  <c r="D42" i="5"/>
  <c r="D43" i="5" s="1"/>
  <c r="C42" i="5"/>
  <c r="B42" i="5"/>
  <c r="N40" i="5"/>
  <c r="I36" i="5"/>
  <c r="H36" i="5"/>
  <c r="G36" i="5"/>
  <c r="F36" i="5"/>
  <c r="E36" i="5"/>
  <c r="D36" i="5"/>
  <c r="O42" i="5"/>
  <c r="O43" i="5" s="1"/>
  <c r="N42" i="5"/>
  <c r="N43" i="5" s="1"/>
  <c r="M40" i="5"/>
  <c r="L40" i="5"/>
  <c r="K40" i="5"/>
  <c r="I21" i="5"/>
  <c r="H21" i="5"/>
  <c r="G21" i="5"/>
  <c r="F21" i="5"/>
  <c r="E21" i="5"/>
  <c r="D21" i="5"/>
  <c r="I18" i="5"/>
  <c r="H18" i="5"/>
  <c r="G18" i="5"/>
  <c r="F18" i="5"/>
  <c r="E18" i="5"/>
  <c r="D18" i="5"/>
  <c r="A15" i="5"/>
  <c r="R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I9" i="5"/>
  <c r="H9" i="5"/>
  <c r="G9" i="5"/>
  <c r="F9" i="5"/>
  <c r="E9" i="5"/>
  <c r="D9" i="5"/>
  <c r="R8" i="5"/>
  <c r="I112" i="4"/>
  <c r="H112" i="4"/>
  <c r="G112" i="4"/>
  <c r="F112" i="4"/>
  <c r="E112" i="4"/>
  <c r="D112" i="4"/>
  <c r="D167" i="3"/>
  <c r="I109" i="4"/>
  <c r="H109" i="4"/>
  <c r="G109" i="4"/>
  <c r="F109" i="4"/>
  <c r="E109" i="4"/>
  <c r="D109" i="4"/>
  <c r="R109" i="4" s="1"/>
  <c r="D165" i="3"/>
  <c r="D164" i="3"/>
  <c r="D162" i="3"/>
  <c r="D161" i="3"/>
  <c r="D159" i="3"/>
  <c r="D151" i="3"/>
  <c r="I97" i="4"/>
  <c r="H97" i="4"/>
  <c r="G97" i="4"/>
  <c r="F97" i="4"/>
  <c r="E97" i="4"/>
  <c r="D97" i="4"/>
  <c r="R97" i="4" s="1"/>
  <c r="D146" i="3"/>
  <c r="D140" i="3"/>
  <c r="D139" i="3"/>
  <c r="D137" i="3"/>
  <c r="D132" i="3"/>
  <c r="D131" i="3"/>
  <c r="D129" i="3"/>
  <c r="D128" i="3"/>
  <c r="D127" i="3"/>
  <c r="D125" i="3"/>
  <c r="D124" i="3"/>
  <c r="D120" i="3"/>
  <c r="D118" i="3"/>
  <c r="D117" i="3"/>
  <c r="D116" i="3"/>
  <c r="D115" i="3"/>
  <c r="D114" i="3"/>
  <c r="D113" i="3"/>
  <c r="I74" i="4"/>
  <c r="H74" i="4"/>
  <c r="G74" i="4"/>
  <c r="F74" i="4"/>
  <c r="E74" i="4"/>
  <c r="D74" i="4"/>
  <c r="R74" i="4" s="1"/>
  <c r="D111" i="3"/>
  <c r="D110" i="3"/>
  <c r="D82" i="3"/>
  <c r="I68" i="4"/>
  <c r="H68" i="4"/>
  <c r="G68" i="4"/>
  <c r="F68" i="4"/>
  <c r="E68" i="4"/>
  <c r="D68" i="4"/>
  <c r="D80" i="3"/>
  <c r="D73" i="3"/>
  <c r="D72" i="3"/>
  <c r="D71" i="3"/>
  <c r="I63" i="4"/>
  <c r="H63" i="4"/>
  <c r="G63" i="4"/>
  <c r="F63" i="4"/>
  <c r="E63" i="4"/>
  <c r="D63" i="4"/>
  <c r="D65" i="3"/>
  <c r="I61" i="4"/>
  <c r="H61" i="4"/>
  <c r="G61" i="4"/>
  <c r="F61" i="4"/>
  <c r="E61" i="4"/>
  <c r="D61" i="4"/>
  <c r="I60" i="4"/>
  <c r="H60" i="4"/>
  <c r="G60" i="4"/>
  <c r="F60" i="4"/>
  <c r="E60" i="4"/>
  <c r="D60" i="4"/>
  <c r="R60" i="4" s="1"/>
  <c r="I59" i="4"/>
  <c r="H59" i="4"/>
  <c r="G59" i="4"/>
  <c r="F59" i="4"/>
  <c r="E59" i="4"/>
  <c r="D59" i="4"/>
  <c r="D61" i="3"/>
  <c r="I55" i="4"/>
  <c r="H55" i="4"/>
  <c r="G55" i="4"/>
  <c r="F55" i="4"/>
  <c r="E55" i="4"/>
  <c r="D55" i="4"/>
  <c r="D51" i="3"/>
  <c r="D50" i="3"/>
  <c r="D49" i="3"/>
  <c r="D48" i="3"/>
  <c r="I48" i="4"/>
  <c r="H48" i="4"/>
  <c r="G48" i="4"/>
  <c r="F48" i="4"/>
  <c r="E48" i="4"/>
  <c r="D48" i="4"/>
  <c r="D105" i="3"/>
  <c r="D103" i="3"/>
  <c r="D101" i="3"/>
  <c r="D100" i="3"/>
  <c r="D98" i="3"/>
  <c r="D97" i="3"/>
  <c r="D95" i="3"/>
  <c r="D93" i="3"/>
  <c r="D92" i="3"/>
  <c r="D91" i="3"/>
  <c r="D89" i="3"/>
  <c r="D88" i="3"/>
  <c r="I33" i="4"/>
  <c r="H33" i="4"/>
  <c r="G33" i="4"/>
  <c r="F33" i="4"/>
  <c r="E33" i="4"/>
  <c r="D33" i="4"/>
  <c r="I31" i="4"/>
  <c r="H31" i="4"/>
  <c r="G31" i="4"/>
  <c r="F31" i="4"/>
  <c r="E31" i="4"/>
  <c r="D31" i="4"/>
  <c r="I30" i="4"/>
  <c r="H30" i="4"/>
  <c r="G30" i="4"/>
  <c r="F30" i="4"/>
  <c r="E30" i="4"/>
  <c r="D30" i="4"/>
  <c r="I28" i="4"/>
  <c r="H28" i="4"/>
  <c r="G28" i="4"/>
  <c r="F28" i="4"/>
  <c r="E28" i="4"/>
  <c r="D28" i="4"/>
  <c r="D28" i="3"/>
  <c r="D27" i="3"/>
  <c r="D26" i="3"/>
  <c r="D21" i="3"/>
  <c r="D20" i="3"/>
  <c r="D19" i="3"/>
  <c r="D17" i="3"/>
  <c r="D16" i="3"/>
  <c r="D15" i="3"/>
  <c r="D178" i="3"/>
  <c r="D27" i="2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30" i="4" s="1"/>
  <c r="A31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I12" i="4"/>
  <c r="G12" i="4"/>
  <c r="F12" i="4"/>
  <c r="E12" i="4"/>
  <c r="D12" i="4"/>
  <c r="R8" i="4"/>
  <c r="A8" i="4"/>
  <c r="A7" i="4"/>
  <c r="A6" i="4"/>
  <c r="D168" i="3"/>
  <c r="D163" i="3"/>
  <c r="D158" i="3"/>
  <c r="D153" i="3"/>
  <c r="D152" i="3"/>
  <c r="D138" i="3"/>
  <c r="D130" i="3"/>
  <c r="D126" i="3"/>
  <c r="D119" i="3"/>
  <c r="D109" i="3"/>
  <c r="F106" i="3"/>
  <c r="D99" i="3"/>
  <c r="D94" i="3"/>
  <c r="D59" i="3"/>
  <c r="D55" i="3"/>
  <c r="D53" i="3"/>
  <c r="D52" i="3"/>
  <c r="F33" i="3"/>
  <c r="D22" i="3"/>
  <c r="D18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D8" i="3"/>
  <c r="H31" i="2"/>
  <c r="H33" i="2" s="1"/>
  <c r="O27" i="2"/>
  <c r="F21" i="1" s="1"/>
  <c r="M26" i="2"/>
  <c r="O25" i="2"/>
  <c r="O21" i="2"/>
  <c r="O20" i="2"/>
  <c r="O19" i="2"/>
  <c r="O18" i="2"/>
  <c r="O17" i="2"/>
  <c r="K31" i="2"/>
  <c r="O14" i="2"/>
  <c r="O9" i="2"/>
  <c r="A9" i="2"/>
  <c r="A8" i="2"/>
  <c r="A7" i="2"/>
  <c r="R12" i="4" l="1"/>
  <c r="R28" i="4"/>
  <c r="R31" i="4"/>
  <c r="R48" i="4"/>
  <c r="R63" i="4"/>
  <c r="R18" i="5"/>
  <c r="G55" i="7"/>
  <c r="G57" i="7" s="1"/>
  <c r="G58" i="7" s="1"/>
  <c r="R53" i="7"/>
  <c r="R55" i="7" s="1"/>
  <c r="R59" i="4"/>
  <c r="R61" i="4"/>
  <c r="R36" i="5"/>
  <c r="R14" i="6"/>
  <c r="R30" i="6" s="1"/>
  <c r="R22" i="7"/>
  <c r="R30" i="4"/>
  <c r="R33" i="4"/>
  <c r="R55" i="4"/>
  <c r="D54" i="3" s="1"/>
  <c r="R68" i="4"/>
  <c r="R112" i="4"/>
  <c r="F40" i="5"/>
  <c r="R21" i="5"/>
  <c r="E40" i="5"/>
  <c r="E30" i="6"/>
  <c r="G114" i="4"/>
  <c r="D166" i="3"/>
  <c r="H55" i="7"/>
  <c r="H57" i="7" s="1"/>
  <c r="H58" i="7" s="1"/>
  <c r="D37" i="3"/>
  <c r="D38" i="3"/>
  <c r="D46" i="3"/>
  <c r="D70" i="3"/>
  <c r="D76" i="3" s="1"/>
  <c r="G30" i="6"/>
  <c r="I30" i="6"/>
  <c r="D55" i="7"/>
  <c r="D57" i="7" s="1"/>
  <c r="D58" i="7" s="1"/>
  <c r="D62" i="3"/>
  <c r="D64" i="3"/>
  <c r="I40" i="5"/>
  <c r="O57" i="7"/>
  <c r="O58" i="7" s="1"/>
  <c r="D63" i="3"/>
  <c r="E114" i="4"/>
  <c r="I114" i="4"/>
  <c r="F114" i="4"/>
  <c r="O55" i="7"/>
  <c r="D87" i="3"/>
  <c r="D106" i="3" s="1"/>
  <c r="D17" i="2" s="1"/>
  <c r="D155" i="3"/>
  <c r="D24" i="2" s="1"/>
  <c r="F24" i="2" s="1"/>
  <c r="D112" i="3"/>
  <c r="D121" i="3" s="1"/>
  <c r="D147" i="3"/>
  <c r="D148" i="3" s="1"/>
  <c r="D23" i="2" s="1"/>
  <c r="F23" i="2" s="1"/>
  <c r="D172" i="3"/>
  <c r="D173" i="3" s="1"/>
  <c r="D30" i="6"/>
  <c r="H30" i="6"/>
  <c r="F55" i="7"/>
  <c r="F57" i="7" s="1"/>
  <c r="F58" i="7" s="1"/>
  <c r="E55" i="7"/>
  <c r="E57" i="7" s="1"/>
  <c r="E58" i="7" s="1"/>
  <c r="D134" i="3"/>
  <c r="D141" i="3"/>
  <c r="D22" i="2" s="1"/>
  <c r="F22" i="2" s="1"/>
  <c r="D23" i="3"/>
  <c r="L32" i="6"/>
  <c r="L33" i="6" s="1"/>
  <c r="M42" i="5"/>
  <c r="M43" i="5" s="1"/>
  <c r="D21" i="1"/>
  <c r="F27" i="2"/>
  <c r="K33" i="2"/>
  <c r="K114" i="4"/>
  <c r="F20" i="1"/>
  <c r="J20" i="1" s="1"/>
  <c r="J21" i="1"/>
  <c r="H23" i="1"/>
  <c r="O22" i="2"/>
  <c r="O23" i="2"/>
  <c r="A8" i="6"/>
  <c r="A8" i="5"/>
  <c r="D114" i="4"/>
  <c r="D29" i="3"/>
  <c r="D31" i="3" s="1"/>
  <c r="H114" i="4"/>
  <c r="F17" i="8"/>
  <c r="O24" i="2"/>
  <c r="G15" i="8" s="1"/>
  <c r="F15" i="1"/>
  <c r="F18" i="1"/>
  <c r="R34" i="6"/>
  <c r="A8" i="7"/>
  <c r="G40" i="5"/>
  <c r="F30" i="6"/>
  <c r="A6" i="7"/>
  <c r="A6" i="6"/>
  <c r="A6" i="5"/>
  <c r="D40" i="5"/>
  <c r="H40" i="5"/>
  <c r="J40" i="5"/>
  <c r="J55" i="7"/>
  <c r="J57" i="7" s="1"/>
  <c r="J58" i="7" s="1"/>
  <c r="N57" i="7"/>
  <c r="N58" i="7" s="1"/>
  <c r="N55" i="7"/>
  <c r="M55" i="7"/>
  <c r="A7" i="6"/>
  <c r="A7" i="5"/>
  <c r="D81" i="3"/>
  <c r="D84" i="3" s="1"/>
  <c r="A7" i="7"/>
  <c r="O40" i="5"/>
  <c r="O30" i="6"/>
  <c r="R32" i="6" l="1"/>
  <c r="D56" i="3"/>
  <c r="D39" i="3"/>
  <c r="D18" i="2" s="1"/>
  <c r="F18" i="2" s="1"/>
  <c r="R40" i="5"/>
  <c r="D66" i="3"/>
  <c r="D33" i="3"/>
  <c r="D14" i="2" s="1"/>
  <c r="F19" i="1"/>
  <c r="J19" i="1" s="1"/>
  <c r="D21" i="2"/>
  <c r="F21" i="2" s="1"/>
  <c r="G106" i="3"/>
  <c r="R44" i="5"/>
  <c r="G19" i="8"/>
  <c r="G23" i="8" s="1"/>
  <c r="D20" i="2"/>
  <c r="F20" i="2" s="1"/>
  <c r="R59" i="7"/>
  <c r="L114" i="4"/>
  <c r="H24" i="1"/>
  <c r="H26" i="1" s="1"/>
  <c r="R57" i="7"/>
  <c r="J18" i="1"/>
  <c r="F17" i="2"/>
  <c r="D18" i="1"/>
  <c r="R42" i="5"/>
  <c r="R33" i="6"/>
  <c r="J15" i="1"/>
  <c r="D19" i="2" l="1"/>
  <c r="F19" i="2" s="1"/>
  <c r="G33" i="3"/>
  <c r="R58" i="7"/>
  <c r="R43" i="5"/>
  <c r="F14" i="2"/>
  <c r="D15" i="1"/>
  <c r="D160" i="3"/>
  <c r="D169" i="3" s="1"/>
  <c r="J114" i="4"/>
  <c r="O28" i="2"/>
  <c r="F23" i="1"/>
  <c r="M114" i="4"/>
  <c r="O114" i="4" l="1"/>
  <c r="N114" i="4"/>
  <c r="J23" i="1"/>
  <c r="J24" i="1" s="1"/>
  <c r="J26" i="1" s="1"/>
  <c r="J30" i="1" s="1"/>
  <c r="F24" i="1"/>
  <c r="F26" i="1" s="1"/>
  <c r="F30" i="1" s="1"/>
  <c r="D25" i="2"/>
  <c r="D175" i="3"/>
  <c r="M28" i="2"/>
  <c r="M31" i="2" s="1"/>
  <c r="M33" i="2" s="1"/>
  <c r="O31" i="2"/>
  <c r="O33" i="2" s="1"/>
  <c r="D177" i="3" l="1"/>
  <c r="D26" i="2" s="1"/>
  <c r="D20" i="1" s="1"/>
  <c r="F25" i="2"/>
  <c r="D19" i="1"/>
  <c r="E15" i="8" l="1"/>
  <c r="F15" i="8" s="1"/>
  <c r="F19" i="8" s="1"/>
  <c r="F26" i="2"/>
  <c r="E19" i="8" l="1"/>
  <c r="E23" i="8" s="1"/>
  <c r="D23" i="1" s="1"/>
  <c r="D24" i="1" s="1"/>
  <c r="D26" i="1" s="1"/>
  <c r="D30" i="1" s="1"/>
  <c r="F23" i="8" l="1"/>
  <c r="D179" i="3"/>
  <c r="D181" i="3" s="1"/>
  <c r="D183" i="3" s="1"/>
  <c r="R114" i="4" l="1"/>
  <c r="D28" i="2"/>
  <c r="F28" i="2" s="1"/>
  <c r="F31" i="2" s="1"/>
  <c r="F33" i="2" s="1"/>
  <c r="D31" i="2" l="1"/>
  <c r="D33" i="2" s="1"/>
</calcChain>
</file>

<file path=xl/sharedStrings.xml><?xml version="1.0" encoding="utf-8"?>
<sst xmlns="http://schemas.openxmlformats.org/spreadsheetml/2006/main" count="643" uniqueCount="358">
  <si>
    <t>Operating Income Summary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</si>
  <si>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</si>
  <si>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</si>
  <si>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</si>
  <si>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</si>
  <si>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</si>
  <si>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Martin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</si>
  <si>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</si>
  <si>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</si>
  <si>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</si>
  <si>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</si>
  <si>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</si>
  <si>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</si>
  <si>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</si>
  <si>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</si>
  <si>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</si>
  <si>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</si>
  <si>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</si>
  <si>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</si>
  <si>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</si>
  <si>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</si>
  <si>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</si>
  <si>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</si>
  <si>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</si>
  <si>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</si>
  <si>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</si>
  <si>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</si>
  <si>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</si>
  <si>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</si>
  <si>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</si>
  <si>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</si>
  <si>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</si>
  <si>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</si>
  <si>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</si>
  <si>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</si>
  <si>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</si>
  <si>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</si>
  <si>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</si>
  <si>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</si>
  <si>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</si>
  <si>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</si>
  <si>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</si>
  <si>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</si>
  <si>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</si>
  <si>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</si>
  <si>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</si>
  <si>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</si>
  <si>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</si>
  <si>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</si>
  <si>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</si>
  <si>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</si>
  <si>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</si>
  <si>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</si>
  <si>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</si>
  <si>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</si>
  <si>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</si>
  <si>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</si>
  <si>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</si>
  <si>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</si>
  <si>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</si>
  <si>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</si>
  <si>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</si>
  <si>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</si>
  <si>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</si>
  <si>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</si>
  <si>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</si>
  <si>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</si>
  <si>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</si>
  <si>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</si>
  <si>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</si>
  <si>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</si>
  <si>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</si>
  <si>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</si>
  <si>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</si>
  <si>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</si>
  <si>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</si>
  <si>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</si>
  <si>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</si>
  <si>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</si>
  <si>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</si>
  <si>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</si>
  <si>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</si>
  <si>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</si>
  <si>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</si>
  <si>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</si>
  <si>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</si>
  <si>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</si>
  <si>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</si>
  <si>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</si>
  <si>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</si>
  <si>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</si>
  <si>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</si>
  <si>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</si>
  <si>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</si>
  <si>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</si>
  <si>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</si>
  <si>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</si>
  <si>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</si>
  <si>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</si>
  <si>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</si>
  <si>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</si>
  <si>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</si>
  <si>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</si>
  <si>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</si>
  <si>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</si>
  <si>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</si>
  <si>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</si>
  <si>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</si>
  <si>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</si>
  <si>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</si>
  <si>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</si>
  <si>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</si>
  <si>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</si>
  <si>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</si>
  <si>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</si>
  <si>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</si>
  <si>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</si>
  <si>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</si>
  <si>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</si>
  <si>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</si>
  <si>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</si>
  <si>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</si>
  <si>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</si>
  <si>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</si>
  <si>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</si>
  <si>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</si>
  <si>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</si>
  <si>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</si>
  <si>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</si>
  <si>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</si>
  <si>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</si>
  <si>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</si>
  <si>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</si>
  <si>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</si>
  <si>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</si>
  <si>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</si>
  <si>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</si>
  <si>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</si>
  <si>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</si>
  <si>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</si>
  <si>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</si>
  <si>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</si>
  <si>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</si>
  <si>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</si>
  <si>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</si>
  <si>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</si>
  <si>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</si>
  <si>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</si>
  <si>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</si>
  <si>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</si>
  <si>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</si>
  <si>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</si>
  <si>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</si>
  <si>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</si>
  <si>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</si>
  <si>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</si>
  <si>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</si>
  <si>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</si>
  <si>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</si>
  <si>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</si>
  <si>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</si>
  <si>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</si>
  <si>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</si>
  <si>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</si>
  <si>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</si>
  <si>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</si>
  <si>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</si>
  <si>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</si>
  <si>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</si>
  <si>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</si>
  <si>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</si>
  <si>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</si>
  <si>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</si>
  <si>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</si>
  <si>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</si>
  <si>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</si>
  <si>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</si>
  <si>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</si>
  <si>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</si>
  <si>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</si>
  <si>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</si>
  <si>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</si>
  <si>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</si>
  <si>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</si>
  <si>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</si>
  <si>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</si>
  <si>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</si>
  <si>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</si>
  <si>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</si>
  <si>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</si>
  <si>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</si>
  <si>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</si>
  <si>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</si>
  <si>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</si>
  <si>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</si>
  <si>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</si>
  <si>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</si>
  <si>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</si>
  <si>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</si>
  <si>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</si>
  <si>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</si>
  <si>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</si>
  <si>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</si>
  <si>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</si>
  <si>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</si>
  <si>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</si>
  <si>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</si>
  <si>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</si>
  <si>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</si>
  <si>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</si>
  <si>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</si>
  <si>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</si>
  <si>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</si>
  <si>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</si>
  <si>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</si>
  <si>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</si>
  <si>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</si>
  <si>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Account Discription</t>
  </si>
  <si>
    <t>Total</t>
  </si>
  <si>
    <t>$</t>
  </si>
  <si>
    <t>Provision for income taxes</t>
  </si>
  <si>
    <t xml:space="preserve"> 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</si>
  <si>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</si>
  <si>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</si>
  <si>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</si>
  <si>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</si>
  <si>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</si>
  <si>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</si>
  <si>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</si>
  <si>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</si>
  <si>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</si>
  <si>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</si>
  <si>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</si>
  <si>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</si>
  <si>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</si>
  <si>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</si>
  <si>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</si>
  <si>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</si>
  <si>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</si>
  <si>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</si>
  <si>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</si>
  <si>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</si>
  <si>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</si>
  <si>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</si>
  <si>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</si>
  <si>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</si>
  <si>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</si>
  <si>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</si>
  <si>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</si>
  <si>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</si>
  <si>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</si>
  <si>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</si>
  <si>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</si>
  <si>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</si>
  <si>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</si>
  <si>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</si>
  <si>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</si>
  <si>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</si>
  <si>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</si>
  <si>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</si>
  <si>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</si>
  <si>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</si>
  <si>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</si>
  <si>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</si>
  <si>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</si>
  <si>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</si>
  <si>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</si>
  <si>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</si>
  <si>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</si>
  <si>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</si>
  <si>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</si>
  <si>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</si>
  <si>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</si>
  <si>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</si>
  <si>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</si>
  <si>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</si>
  <si>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</si>
  <si>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</si>
  <si>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</si>
  <si>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</si>
  <si>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</si>
  <si>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</si>
  <si>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</si>
  <si>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</si>
  <si>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</si>
  <si>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</si>
  <si>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</si>
  <si>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</si>
  <si>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</si>
  <si>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</si>
  <si>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</si>
  <si>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</si>
  <si>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</si>
  <si>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</si>
  <si>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</si>
  <si>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</si>
  <si>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</si>
  <si>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</si>
  <si>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</si>
  <si>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</si>
  <si>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</si>
  <si>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</si>
  <si>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</si>
  <si>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</si>
  <si>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</si>
  <si>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</si>
  <si>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</si>
  <si>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</si>
  <si>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</si>
  <si>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</si>
  <si>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</si>
  <si>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</si>
  <si>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</si>
  <si>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</si>
  <si>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</si>
  <si>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</si>
  <si>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</si>
  <si>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</si>
  <si>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</si>
  <si>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</si>
  <si>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</si>
  <si>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</si>
  <si>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</si>
  <si>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</si>
  <si>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</si>
  <si>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</si>
  <si>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</si>
  <si>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</si>
  <si>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</si>
  <si>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</si>
  <si>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</si>
  <si>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</si>
  <si>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</si>
  <si>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</si>
  <si>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</si>
  <si>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</si>
  <si>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</si>
  <si>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</si>
  <si>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</si>
  <si>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</si>
  <si>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</si>
  <si>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</si>
  <si>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</si>
  <si>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</si>
  <si>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</si>
  <si>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</si>
  <si>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</si>
  <si>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</si>
  <si>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</si>
  <si>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Gas losses</t>
  </si>
  <si>
    <t>9040</t>
  </si>
  <si>
    <t>Transmission-Maintenance of other equipment</t>
  </si>
  <si>
    <t>Atmos Energy Corporation, Kentucky/Mid-States Division</t>
  </si>
  <si>
    <t>Kentucky Jurisdiction Case No. 2017-00349</t>
  </si>
  <si>
    <t>Forecasted Test Period: Twelve Months Ended March 31, 2019</t>
  </si>
  <si>
    <t>Base Period: Twelve Months Ended December 31, 2017</t>
  </si>
  <si>
    <t>8780</t>
  </si>
  <si>
    <t>Provision for Rate Refunds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</si>
</sst>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</numFmts>
  <fonts count="23">
    <font>
      <sz val="12"/>
      <name val="Helvetica-Narrow"/>
      <family val="2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/>
  </cellStyleXfs>
  <cellXfs count="270">
    <xf numFmtId="37" fontId="0" fillId="0" borderId="0" xfId="0"/>
    <xf numFmtId="37" fontId="1" fillId="0" borderId="0" xfId="0" applyFont="1"/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1" fillId="0" borderId="1" xfId="0" applyFont="1" applyBorder="1" applyAlignment="1" applyProtection="1">
      <alignment horizontal="left"/>
    </xf>
    <xf numFmtId="37" fontId="1" fillId="0" borderId="1" xfId="0" applyFont="1" applyBorder="1"/>
    <xf numFmtId="37" fontId="1" fillId="0" borderId="1" xfId="0" applyFont="1" applyFill="1" applyBorder="1" applyAlignment="1" applyProtection="1">
      <alignment horizontal="right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2" fillId="0" borderId="0" xfId="0" applyFont="1"/>
    <xf numFmtId="37" fontId="1" fillId="0" borderId="1" xfId="0" applyFont="1" applyBorder="1" applyAlignment="1" applyProtection="1">
      <alignment horizontal="center"/>
    </xf>
    <xf numFmtId="37" fontId="3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1" fillId="0" borderId="0" xfId="0" applyFont="1" applyFill="1"/>
    <xf numFmtId="37" fontId="4" fillId="0" borderId="0" xfId="0" applyFont="1"/>
    <xf numFmtId="164" fontId="1" fillId="0" borderId="0" xfId="2" applyNumberFormat="1" applyFont="1" applyFill="1" applyProtection="1"/>
    <xf numFmtId="37" fontId="1" fillId="0" borderId="0" xfId="0" applyNumberFormat="1" applyFont="1" applyProtection="1"/>
    <xf numFmtId="164" fontId="1" fillId="0" borderId="0" xfId="2" applyNumberFormat="1" applyFont="1" applyProtection="1"/>
    <xf numFmtId="165" fontId="2" fillId="0" borderId="0" xfId="3" applyNumberFormat="1" applyFont="1" applyProtection="1"/>
    <xf numFmtId="166" fontId="4" fillId="0" borderId="0" xfId="1" applyNumberFormat="1" applyFont="1" applyFill="1" applyProtection="1"/>
    <xf numFmtId="37" fontId="4" fillId="0" borderId="0" xfId="0" applyNumberFormat="1" applyFont="1" applyProtection="1"/>
    <xf numFmtId="166" fontId="2" fillId="0" borderId="0" xfId="1" applyNumberFormat="1" applyFont="1" applyFill="1" applyProtection="1"/>
    <xf numFmtId="37" fontId="1" fillId="0" borderId="0" xfId="0" applyNumberFormat="1" applyFont="1" applyFill="1" applyProtection="1"/>
    <xf numFmtId="37" fontId="2" fillId="0" borderId="0" xfId="0" applyNumberFormat="1" applyFont="1" applyProtection="1"/>
    <xf numFmtId="37" fontId="4" fillId="0" borderId="0" xfId="0" applyNumberFormat="1" applyFont="1" applyFill="1" applyProtection="1"/>
    <xf numFmtId="37" fontId="2" fillId="0" borderId="0" xfId="0" applyFont="1" applyFill="1"/>
    <xf numFmtId="37" fontId="2" fillId="0" borderId="0" xfId="0" applyNumberFormat="1" applyFont="1" applyFill="1" applyProtection="1"/>
    <xf numFmtId="37" fontId="1" fillId="0" borderId="0" xfId="0" applyFont="1" applyAlignment="1" applyProtection="1">
      <alignment horizontal="left" indent="1"/>
    </xf>
    <xf numFmtId="166" fontId="1" fillId="0" borderId="0" xfId="1" applyNumberFormat="1" applyFont="1" applyFill="1" applyProtection="1"/>
    <xf numFmtId="166" fontId="1" fillId="0" borderId="0" xfId="1" applyNumberFormat="1" applyFont="1" applyFill="1"/>
    <xf numFmtId="166" fontId="2" fillId="0" borderId="0" xfId="1" applyNumberFormat="1" applyFont="1" applyFill="1"/>
    <xf numFmtId="167" fontId="6" fillId="0" borderId="0" xfId="0" applyNumberFormat="1" applyFont="1" applyFill="1" applyProtection="1"/>
    <xf numFmtId="166" fontId="1" fillId="0" borderId="0" xfId="1" applyNumberFormat="1" applyFont="1" applyProtection="1"/>
    <xf numFmtId="167" fontId="1" fillId="0" borderId="0" xfId="0" applyNumberFormat="1" applyFont="1" applyProtection="1"/>
    <xf numFmtId="166" fontId="1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Protection="1"/>
    <xf numFmtId="166" fontId="1" fillId="0" borderId="1" xfId="1" applyNumberFormat="1" applyFont="1" applyFill="1" applyBorder="1" applyProtection="1"/>
    <xf numFmtId="166" fontId="1" fillId="0" borderId="2" xfId="1" applyNumberFormat="1" applyFont="1" applyBorder="1" applyProtection="1"/>
    <xf numFmtId="164" fontId="1" fillId="0" borderId="3" xfId="2" applyNumberFormat="1" applyFont="1" applyBorder="1" applyProtection="1"/>
    <xf numFmtId="164" fontId="1" fillId="0" borderId="3" xfId="2" applyNumberFormat="1" applyFont="1" applyFill="1" applyBorder="1" applyProtection="1"/>
    <xf numFmtId="10" fontId="1" fillId="0" borderId="0" xfId="0" applyNumberFormat="1" applyFont="1" applyBorder="1" applyProtection="1"/>
    <xf numFmtId="10" fontId="1" fillId="0" borderId="0" xfId="0" applyNumberFormat="1" applyFont="1" applyProtection="1"/>
    <xf numFmtId="10" fontId="2" fillId="0" borderId="0" xfId="0" applyNumberFormat="1" applyFont="1" applyBorder="1" applyProtection="1"/>
    <xf numFmtId="37" fontId="7" fillId="0" borderId="0" xfId="0" applyFont="1" applyAlignment="1">
      <alignment horizontal="right"/>
    </xf>
    <xf numFmtId="37" fontId="7" fillId="0" borderId="0" xfId="0" applyFont="1"/>
    <xf numFmtId="37" fontId="1" fillId="0" borderId="0" xfId="0" applyFont="1" applyProtection="1">
      <protection locked="0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Alignment="1" applyProtection="1">
      <alignment horizontal="right"/>
      <protection locked="0"/>
    </xf>
    <xf numFmtId="37" fontId="1" fillId="0" borderId="2" xfId="0" applyFont="1" applyBorder="1" applyAlignment="1" applyProtection="1">
      <alignment horizontal="left"/>
    </xf>
    <xf numFmtId="37" fontId="1" fillId="0" borderId="1" xfId="0" applyFont="1" applyBorder="1" applyAlignment="1" applyProtection="1">
      <alignment horizontal="left"/>
      <protection locked="0"/>
    </xf>
    <xf numFmtId="37" fontId="1" fillId="0" borderId="2" xfId="0" applyFont="1" applyBorder="1"/>
    <xf numFmtId="37" fontId="1" fillId="0" borderId="1" xfId="0" applyFont="1" applyBorder="1" applyAlignment="1" applyProtection="1">
      <alignment horizontal="right"/>
      <protection locked="0"/>
    </xf>
    <xf numFmtId="37" fontId="3" fillId="0" borderId="0" xfId="0" applyFont="1" applyProtection="1">
      <protection locked="0"/>
    </xf>
    <xf numFmtId="37" fontId="1" fillId="0" borderId="0" xfId="0" applyFont="1" applyAlignment="1" applyProtection="1">
      <alignment horizontal="center"/>
      <protection locked="0"/>
    </xf>
    <xf numFmtId="37" fontId="1" fillId="0" borderId="1" xfId="0" applyFont="1" applyBorder="1" applyAlignment="1" applyProtection="1">
      <alignment horizontal="center"/>
      <protection locked="0"/>
    </xf>
    <xf numFmtId="37" fontId="1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1" fillId="0" borderId="2" xfId="0" applyFont="1" applyBorder="1" applyAlignment="1">
      <alignment horizontal="center"/>
    </xf>
    <xf numFmtId="37" fontId="3" fillId="0" borderId="0" xfId="0" applyFont="1"/>
    <xf numFmtId="37" fontId="1" fillId="0" borderId="0" xfId="0" applyFont="1" applyFill="1" applyAlignment="1" applyProtection="1">
      <alignment horizontal="center"/>
    </xf>
    <xf numFmtId="37" fontId="1" fillId="0" borderId="4" xfId="0" applyFont="1" applyBorder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4" fontId="1" fillId="0" borderId="0" xfId="2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  <protection locked="0"/>
    </xf>
    <xf numFmtId="37" fontId="1" fillId="0" borderId="0" xfId="0" applyNumberFormat="1" applyFont="1" applyFill="1" applyProtection="1">
      <protection locked="0"/>
    </xf>
    <xf numFmtId="37" fontId="1" fillId="0" borderId="0" xfId="0" applyNumberFormat="1" applyFont="1" applyProtection="1">
      <protection locked="0"/>
    </xf>
    <xf numFmtId="168" fontId="1" fillId="0" borderId="0" xfId="0" applyNumberFormat="1" applyFont="1" applyAlignment="1">
      <alignment horizontal="center"/>
    </xf>
    <xf numFmtId="37" fontId="1" fillId="0" borderId="0" xfId="0" applyNumberFormat="1" applyFont="1" applyFill="1"/>
    <xf numFmtId="166" fontId="1" fillId="0" borderId="0" xfId="1" applyNumberFormat="1" applyFont="1" applyFill="1" applyProtection="1">
      <protection locked="0"/>
    </xf>
    <xf numFmtId="166" fontId="1" fillId="0" borderId="0" xfId="1" quotePrefix="1" applyNumberFormat="1" applyFont="1" applyFill="1" applyProtection="1"/>
    <xf numFmtId="37" fontId="8" fillId="0" borderId="0" xfId="0" applyFont="1"/>
    <xf numFmtId="37" fontId="1" fillId="0" borderId="0" xfId="0" applyFont="1" applyAlignment="1" applyProtection="1">
      <alignment horizontal="left" indent="1"/>
      <protection locked="0"/>
    </xf>
    <xf numFmtId="37" fontId="1" fillId="0" borderId="0" xfId="0" applyFont="1" applyFill="1" applyAlignment="1">
      <alignment horizontal="center"/>
    </xf>
    <xf numFmtId="166" fontId="1" fillId="0" borderId="0" xfId="1" quotePrefix="1" applyNumberFormat="1" applyFont="1" applyFill="1" applyProtection="1">
      <protection locked="0"/>
    </xf>
    <xf numFmtId="37" fontId="1" fillId="0" borderId="0" xfId="0" applyNumberFormat="1" applyFont="1" applyFill="1" applyAlignment="1" applyProtection="1">
      <alignment horizontal="center"/>
    </xf>
    <xf numFmtId="169" fontId="8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1" fillId="0" borderId="0" xfId="0" applyFont="1" applyFill="1" applyAlignment="1" applyProtection="1">
      <alignment horizontal="left" indent="1"/>
      <protection locked="0"/>
    </xf>
    <xf numFmtId="10" fontId="8" fillId="0" borderId="0" xfId="0" applyNumberFormat="1" applyFont="1" applyProtection="1"/>
    <xf numFmtId="37" fontId="1" fillId="0" borderId="1" xfId="0" applyNumberFormat="1" applyFont="1" applyBorder="1" applyProtection="1"/>
    <xf numFmtId="37" fontId="1" fillId="0" borderId="1" xfId="0" applyNumberFormat="1" applyFont="1" applyBorder="1" applyProtection="1">
      <protection locked="0"/>
    </xf>
    <xf numFmtId="37" fontId="1" fillId="0" borderId="2" xfId="0" applyNumberFormat="1" applyFont="1" applyBorder="1" applyProtection="1">
      <protection locked="0"/>
    </xf>
    <xf numFmtId="37" fontId="1" fillId="0" borderId="2" xfId="0" applyNumberFormat="1" applyFont="1" applyBorder="1" applyProtection="1"/>
    <xf numFmtId="37" fontId="1" fillId="0" borderId="0" xfId="0" applyNumberFormat="1" applyFont="1"/>
    <xf numFmtId="169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1" fillId="0" borderId="0" xfId="0" quotePrefix="1" applyNumberFormat="1" applyFont="1" applyProtection="1"/>
    <xf numFmtId="37" fontId="4" fillId="0" borderId="0" xfId="0" applyFont="1" applyAlignment="1">
      <alignment horizontal="right"/>
    </xf>
    <xf numFmtId="37" fontId="4" fillId="0" borderId="0" xfId="0" quotePrefix="1" applyNumberFormat="1" applyFont="1" applyProtection="1"/>
    <xf numFmtId="37" fontId="9" fillId="0" borderId="0" xfId="0" quotePrefix="1" applyFont="1"/>
    <xf numFmtId="37" fontId="10" fillId="0" borderId="0" xfId="0" quotePrefix="1" applyFont="1"/>
    <xf numFmtId="37" fontId="1" fillId="0" borderId="0" xfId="0" applyFont="1" applyBorder="1"/>
    <xf numFmtId="37" fontId="4" fillId="0" borderId="0" xfId="0" applyNumberFormat="1" applyFont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Continuous"/>
      <protection locked="0"/>
    </xf>
    <xf numFmtId="37" fontId="11" fillId="0" borderId="0" xfId="0" applyFont="1" applyAlignment="1">
      <alignment horizontal="centerContinuous"/>
    </xf>
    <xf numFmtId="37" fontId="11" fillId="0" borderId="0" xfId="0" applyFont="1" applyAlignment="1" applyProtection="1">
      <alignment horizontal="left"/>
    </xf>
    <xf numFmtId="37" fontId="11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  <protection locked="0"/>
    </xf>
    <xf numFmtId="37" fontId="11" fillId="0" borderId="1" xfId="0" applyFont="1" applyBorder="1" applyAlignment="1" applyProtection="1">
      <alignment horizontal="left"/>
    </xf>
    <xf numFmtId="37" fontId="11" fillId="0" borderId="1" xfId="0" applyFont="1" applyBorder="1"/>
    <xf numFmtId="37" fontId="11" fillId="0" borderId="2" xfId="0" applyFont="1" applyBorder="1" applyAlignment="1">
      <alignment horizontal="right"/>
    </xf>
    <xf numFmtId="37" fontId="11" fillId="0" borderId="0" xfId="0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/>
      <protection locked="0"/>
    </xf>
    <xf numFmtId="37" fontId="11" fillId="0" borderId="1" xfId="0" applyFont="1" applyBorder="1" applyAlignment="1" applyProtection="1">
      <alignment horizontal="left"/>
      <protection locked="0"/>
    </xf>
    <xf numFmtId="37" fontId="11" fillId="0" borderId="1" xfId="0" applyFont="1" applyBorder="1" applyAlignment="1" applyProtection="1">
      <alignment horizontal="center"/>
      <protection locked="0"/>
    </xf>
    <xf numFmtId="37" fontId="11" fillId="0" borderId="0" xfId="0" applyFont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37" fontId="11" fillId="0" borderId="0" xfId="0" applyFont="1" applyFill="1"/>
    <xf numFmtId="170" fontId="11" fillId="0" borderId="0" xfId="0" applyNumberFormat="1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 indent="2"/>
      <protection locked="0"/>
    </xf>
    <xf numFmtId="164" fontId="11" fillId="0" borderId="0" xfId="2" applyNumberFormat="1" applyFont="1" applyFill="1" applyProtection="1"/>
    <xf numFmtId="10" fontId="11" fillId="0" borderId="0" xfId="3" applyNumberFormat="1" applyFont="1"/>
    <xf numFmtId="170" fontId="11" fillId="0" borderId="0" xfId="0" applyNumberFormat="1" applyFont="1" applyFill="1" applyAlignment="1" applyProtection="1">
      <alignment horizontal="center"/>
      <protection locked="0"/>
    </xf>
    <xf numFmtId="37" fontId="11" fillId="0" borderId="0" xfId="0" applyFont="1" applyFill="1" applyAlignment="1" applyProtection="1">
      <alignment horizontal="left" indent="2"/>
      <protection locked="0"/>
    </xf>
    <xf numFmtId="166" fontId="11" fillId="0" borderId="0" xfId="1" applyNumberFormat="1" applyFont="1" applyFill="1" applyProtection="1"/>
    <xf numFmtId="166" fontId="11" fillId="0" borderId="2" xfId="1" applyNumberFormat="1" applyFont="1" applyFill="1" applyBorder="1" applyProtection="1"/>
    <xf numFmtId="37" fontId="11" fillId="0" borderId="0" xfId="0" applyFont="1" applyAlignment="1">
      <alignment horizontal="center"/>
    </xf>
    <xf numFmtId="166" fontId="11" fillId="0" borderId="0" xfId="1" applyNumberFormat="1" applyFont="1" applyFill="1" applyProtection="1">
      <protection locked="0"/>
    </xf>
    <xf numFmtId="170" fontId="11" fillId="0" borderId="0" xfId="0" applyNumberFormat="1" applyFont="1" applyBorder="1" applyAlignment="1" applyProtection="1">
      <alignment horizontal="center"/>
      <protection locked="0"/>
    </xf>
    <xf numFmtId="37" fontId="11" fillId="0" borderId="0" xfId="0" applyFont="1" applyBorder="1" applyAlignment="1" applyProtection="1">
      <alignment horizontal="left" indent="2"/>
      <protection locked="0"/>
    </xf>
    <xf numFmtId="37" fontId="13" fillId="0" borderId="0" xfId="0" applyFont="1"/>
    <xf numFmtId="164" fontId="11" fillId="0" borderId="4" xfId="2" applyNumberFormat="1" applyFont="1" applyFill="1" applyBorder="1" applyProtection="1"/>
    <xf numFmtId="37" fontId="13" fillId="0" borderId="0" xfId="0" applyFont="1" applyFill="1"/>
    <xf numFmtId="37" fontId="14" fillId="0" borderId="0" xfId="0" applyNumberFormat="1" applyFont="1" applyFill="1" applyProtection="1"/>
    <xf numFmtId="37" fontId="12" fillId="0" borderId="0" xfId="0" applyFont="1" applyAlignment="1" applyProtection="1">
      <alignment horizontal="left" indent="1"/>
      <protection locked="0"/>
    </xf>
    <xf numFmtId="166" fontId="11" fillId="0" borderId="0" xfId="1" applyNumberFormat="1" applyFont="1" applyFill="1"/>
    <xf numFmtId="170" fontId="11" fillId="0" borderId="0" xfId="0" applyNumberFormat="1" applyFont="1" applyAlignment="1" applyProtection="1">
      <alignment horizontal="center"/>
    </xf>
    <xf numFmtId="166" fontId="11" fillId="0" borderId="0" xfId="1" applyNumberFormat="1" applyFont="1" applyFill="1" applyBorder="1" applyProtection="1"/>
    <xf numFmtId="37" fontId="11" fillId="0" borderId="0" xfId="0" applyFont="1" applyAlignment="1" applyProtection="1">
      <alignment horizontal="left" indent="1"/>
      <protection locked="0"/>
    </xf>
    <xf numFmtId="164" fontId="11" fillId="0" borderId="2" xfId="2" applyNumberFormat="1" applyFont="1" applyFill="1" applyBorder="1" applyProtection="1"/>
    <xf numFmtId="164" fontId="11" fillId="0" borderId="0" xfId="2" applyNumberFormat="1" applyFont="1" applyFill="1" applyBorder="1" applyProtection="1"/>
    <xf numFmtId="170" fontId="11" fillId="0" borderId="0" xfId="0" applyNumberFormat="1" applyFont="1" applyAlignment="1">
      <alignment horizontal="center"/>
    </xf>
    <xf numFmtId="37" fontId="11" fillId="0" borderId="0" xfId="0" applyFont="1" applyAlignment="1" applyProtection="1">
      <alignment horizontal="left" indent="2"/>
    </xf>
    <xf numFmtId="37" fontId="11" fillId="0" borderId="0" xfId="0" quotePrefix="1" applyFont="1" applyAlignment="1">
      <alignment horizontal="center"/>
    </xf>
    <xf numFmtId="37" fontId="15" fillId="0" borderId="0" xfId="0" applyFont="1"/>
    <xf numFmtId="0" fontId="1" fillId="0" borderId="0" xfId="0" applyNumberFormat="1" applyFont="1" applyAlignment="1">
      <alignment horizontal="center"/>
    </xf>
    <xf numFmtId="37" fontId="0" fillId="0" borderId="0" xfId="0" applyFont="1"/>
    <xf numFmtId="37" fontId="12" fillId="0" borderId="0" xfId="0" applyFont="1" applyBorder="1" applyAlignment="1" applyProtection="1">
      <alignment horizontal="left" indent="1"/>
      <protection locked="0"/>
    </xf>
    <xf numFmtId="37" fontId="11" fillId="0" borderId="0" xfId="0" applyNumberFormat="1" applyFont="1" applyFill="1" applyProtection="1"/>
    <xf numFmtId="169" fontId="11" fillId="0" borderId="0" xfId="3" applyNumberFormat="1" applyFont="1"/>
    <xf numFmtId="171" fontId="11" fillId="0" borderId="0" xfId="0" applyNumberFormat="1" applyFont="1" applyAlignment="1" applyProtection="1">
      <alignment horizontal="center"/>
      <protection locked="0"/>
    </xf>
    <xf numFmtId="164" fontId="11" fillId="0" borderId="0" xfId="2" applyNumberFormat="1" applyFont="1" applyFill="1" applyProtection="1">
      <protection locked="0"/>
    </xf>
    <xf numFmtId="164" fontId="14" fillId="0" borderId="0" xfId="2" applyNumberFormat="1" applyFont="1" applyFill="1" applyProtection="1"/>
    <xf numFmtId="37" fontId="11" fillId="0" borderId="0" xfId="0" applyFont="1" applyAlignment="1" applyProtection="1">
      <protection locked="0"/>
    </xf>
    <xf numFmtId="37" fontId="11" fillId="0" borderId="0" xfId="0" applyFont="1" applyAlignment="1"/>
    <xf numFmtId="164" fontId="11" fillId="0" borderId="5" xfId="2" applyNumberFormat="1" applyFont="1" applyFill="1" applyBorder="1" applyProtection="1"/>
    <xf numFmtId="37" fontId="11" fillId="0" borderId="0" xfId="0" applyFont="1" applyAlignment="1" applyProtection="1"/>
    <xf numFmtId="37" fontId="1" fillId="0" borderId="0" xfId="0" applyFont="1" applyFill="1" applyBorder="1"/>
    <xf numFmtId="37" fontId="0" fillId="0" borderId="0" xfId="0" applyFill="1"/>
    <xf numFmtId="37" fontId="16" fillId="0" borderId="0" xfId="0" applyFont="1" applyFill="1" applyAlignment="1">
      <alignment horizontal="left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right"/>
    </xf>
    <xf numFmtId="37" fontId="8" fillId="0" borderId="0" xfId="0" applyFont="1" applyFill="1"/>
    <xf numFmtId="37" fontId="1" fillId="0" borderId="0" xfId="0" applyFont="1" applyFill="1" applyAlignment="1" applyProtection="1">
      <alignment horizontal="right"/>
      <protection locked="0"/>
    </xf>
    <xf numFmtId="37" fontId="1" fillId="0" borderId="2" xfId="0" applyFont="1" applyFill="1" applyBorder="1" applyAlignment="1" applyProtection="1">
      <alignment horizontal="left"/>
    </xf>
    <xf numFmtId="37" fontId="1" fillId="0" borderId="2" xfId="0" applyFont="1" applyFill="1" applyBorder="1"/>
    <xf numFmtId="37" fontId="1" fillId="0" borderId="1" xfId="0" applyFont="1" applyFill="1" applyBorder="1"/>
    <xf numFmtId="37" fontId="1" fillId="0" borderId="1" xfId="0" applyFont="1" applyFill="1" applyBorder="1" applyAlignment="1" applyProtection="1">
      <alignment horizontal="right"/>
      <protection locked="0"/>
    </xf>
    <xf numFmtId="37" fontId="1" fillId="0" borderId="6" xfId="0" applyFont="1" applyFill="1" applyBorder="1" applyAlignment="1">
      <alignment horizontal="center"/>
    </xf>
    <xf numFmtId="37" fontId="1" fillId="0" borderId="4" xfId="0" applyFont="1" applyFill="1" applyBorder="1" applyAlignment="1">
      <alignment horizontal="center"/>
    </xf>
    <xf numFmtId="37" fontId="1" fillId="0" borderId="4" xfId="0" applyFont="1" applyFill="1" applyBorder="1" applyAlignment="1" applyProtection="1">
      <alignment horizontal="center"/>
      <protection locked="0"/>
    </xf>
    <xf numFmtId="37" fontId="8" fillId="0" borderId="0" xfId="0" applyFont="1" applyFill="1" applyAlignment="1">
      <alignment horizontal="center"/>
    </xf>
    <xf numFmtId="37" fontId="1" fillId="0" borderId="7" xfId="0" applyFont="1" applyFill="1" applyBorder="1" applyAlignment="1">
      <alignment horizontal="center"/>
    </xf>
    <xf numFmtId="37" fontId="1" fillId="0" borderId="2" xfId="0" applyFont="1" applyFill="1" applyBorder="1" applyAlignment="1">
      <alignment horizontal="center"/>
    </xf>
    <xf numFmtId="37" fontId="1" fillId="0" borderId="2" xfId="0" applyFont="1" applyFill="1" applyBorder="1" applyAlignment="1" applyProtection="1">
      <alignment horizontal="center"/>
      <protection locked="0"/>
    </xf>
    <xf numFmtId="172" fontId="0" fillId="0" borderId="2" xfId="0" applyNumberFormat="1" applyFill="1" applyBorder="1" applyAlignment="1">
      <alignment horizontal="center"/>
    </xf>
    <xf numFmtId="37" fontId="1" fillId="0" borderId="8" xfId="0" applyFont="1" applyFill="1" applyBorder="1" applyAlignment="1">
      <alignment horizontal="center"/>
    </xf>
    <xf numFmtId="37" fontId="1" fillId="0" borderId="0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7" fillId="0" borderId="0" xfId="0" applyFont="1"/>
    <xf numFmtId="37" fontId="11" fillId="0" borderId="0" xfId="0" applyFont="1" applyFill="1" applyAlignment="1">
      <alignment horizontal="right"/>
    </xf>
    <xf numFmtId="37" fontId="17" fillId="0" borderId="0" xfId="0" applyFont="1" applyFill="1"/>
    <xf numFmtId="170" fontId="1" fillId="0" borderId="0" xfId="0" applyNumberFormat="1" applyFont="1" applyFill="1" applyAlignment="1">
      <alignment horizontal="left"/>
    </xf>
    <xf numFmtId="37" fontId="18" fillId="0" borderId="0" xfId="0" applyFont="1" applyFill="1"/>
    <xf numFmtId="37" fontId="18" fillId="0" borderId="0" xfId="0" applyFont="1"/>
    <xf numFmtId="37" fontId="16" fillId="0" borderId="0" xfId="0" applyFont="1"/>
    <xf numFmtId="37" fontId="19" fillId="0" borderId="0" xfId="0" applyFont="1"/>
    <xf numFmtId="170" fontId="16" fillId="0" borderId="0" xfId="0" applyNumberFormat="1" applyFont="1" applyAlignment="1" applyProtection="1">
      <alignment horizontal="left"/>
      <protection locked="0"/>
    </xf>
    <xf numFmtId="0" fontId="16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left"/>
      <protection locked="0"/>
    </xf>
    <xf numFmtId="37" fontId="11" fillId="0" borderId="0" xfId="0" applyNumberFormat="1" applyFont="1" applyFill="1" applyBorder="1" applyProtection="1">
      <protection locked="0"/>
    </xf>
    <xf numFmtId="37" fontId="1" fillId="0" borderId="0" xfId="0" quotePrefix="1" applyFont="1" applyFill="1"/>
    <xf numFmtId="37" fontId="15" fillId="0" borderId="0" xfId="0" applyNumberFormat="1" applyFont="1" applyFill="1" applyBorder="1" applyProtection="1">
      <protection locked="0"/>
    </xf>
    <xf numFmtId="43" fontId="20" fillId="0" borderId="0" xfId="1" applyFont="1"/>
    <xf numFmtId="43" fontId="20" fillId="0" borderId="0" xfId="1" applyFont="1" applyFill="1"/>
    <xf numFmtId="5" fontId="1" fillId="0" borderId="3" xfId="0" applyNumberFormat="1" applyFont="1" applyBorder="1"/>
    <xf numFmtId="166" fontId="1" fillId="0" borderId="3" xfId="0" applyNumberFormat="1" applyFont="1" applyBorder="1"/>
    <xf numFmtId="5" fontId="1" fillId="0" borderId="0" xfId="0" applyNumberFormat="1" applyFont="1" applyBorder="1"/>
    <xf numFmtId="37" fontId="1" fillId="2" borderId="0" xfId="0" applyFont="1" applyFill="1"/>
    <xf numFmtId="10" fontId="1" fillId="0" borderId="0" xfId="3" applyNumberFormat="1" applyFont="1"/>
    <xf numFmtId="37" fontId="1" fillId="3" borderId="0" xfId="0" applyFont="1" applyFill="1"/>
    <xf numFmtId="37" fontId="0" fillId="3" borderId="0" xfId="0" applyFill="1"/>
    <xf numFmtId="37" fontId="8" fillId="0" borderId="0" xfId="0" applyFont="1" applyBorder="1"/>
    <xf numFmtId="39" fontId="0" fillId="0" borderId="0" xfId="0" applyNumberFormat="1"/>
    <xf numFmtId="37" fontId="1" fillId="0" borderId="0" xfId="0" applyFont="1" applyFill="1" applyAlignment="1">
      <alignment horizontal="centerContinuous"/>
    </xf>
    <xf numFmtId="37" fontId="3" fillId="0" borderId="0" xfId="0" applyFont="1" applyFill="1" applyAlignment="1">
      <alignment horizontal="centerContinuous"/>
    </xf>
    <xf numFmtId="37" fontId="21" fillId="0" borderId="0" xfId="0" applyFont="1" applyFill="1"/>
    <xf numFmtId="37" fontId="8" fillId="0" borderId="0" xfId="0" applyFont="1" applyFill="1" applyAlignment="1">
      <alignment horizontal="left"/>
    </xf>
    <xf numFmtId="37" fontId="1" fillId="0" borderId="1" xfId="0" applyFont="1" applyFill="1" applyBorder="1" applyAlignment="1" applyProtection="1">
      <alignment horizontal="left"/>
    </xf>
    <xf numFmtId="37" fontId="1" fillId="0" borderId="0" xfId="0" applyFont="1" applyFill="1" applyAlignment="1" applyProtection="1">
      <alignment horizontal="center"/>
      <protection locked="0"/>
    </xf>
    <xf numFmtId="37" fontId="1" fillId="0" borderId="9" xfId="0" applyFont="1" applyFill="1" applyBorder="1" applyAlignment="1" applyProtection="1">
      <alignment horizontal="center"/>
      <protection locked="0"/>
    </xf>
    <xf numFmtId="17" fontId="1" fillId="0" borderId="8" xfId="0" applyNumberFormat="1" applyFont="1" applyFill="1" applyBorder="1" applyAlignment="1">
      <alignment horizontal="center"/>
    </xf>
    <xf numFmtId="0" fontId="20" fillId="0" borderId="0" xfId="4" applyFont="1" applyFill="1"/>
    <xf numFmtId="5" fontId="1" fillId="0" borderId="3" xfId="0" applyNumberFormat="1" applyFont="1" applyFill="1" applyBorder="1"/>
    <xf numFmtId="166" fontId="1" fillId="0" borderId="0" xfId="1" applyNumberFormat="1" applyFont="1" applyFill="1" applyAlignment="1">
      <alignment horizontal="center"/>
    </xf>
    <xf numFmtId="37" fontId="1" fillId="0" borderId="0" xfId="0" applyFont="1" applyFill="1" applyAlignment="1">
      <alignment horizontal="left" indent="1"/>
    </xf>
    <xf numFmtId="10" fontId="1" fillId="0" borderId="2" xfId="3" applyNumberFormat="1" applyFont="1" applyFill="1" applyBorder="1"/>
    <xf numFmtId="37" fontId="8" fillId="0" borderId="0" xfId="0" applyFont="1" applyFill="1" applyBorder="1"/>
    <xf numFmtId="37" fontId="1" fillId="0" borderId="0" xfId="0" applyFont="1" applyFill="1" applyBorder="1" applyAlignment="1">
      <alignment horizontal="right"/>
    </xf>
    <xf numFmtId="43" fontId="1" fillId="0" borderId="0" xfId="1" applyFont="1" applyFill="1"/>
    <xf numFmtId="37" fontId="0" fillId="0" borderId="0" xfId="0" applyFont="1" applyFill="1" applyAlignment="1">
      <alignment horizontal="center"/>
    </xf>
    <xf numFmtId="10" fontId="1" fillId="0" borderId="0" xfId="3" applyNumberFormat="1" applyFont="1" applyFill="1"/>
    <xf numFmtId="37" fontId="1" fillId="0" borderId="0" xfId="0" applyFont="1" applyFill="1" applyBorder="1" applyAlignment="1">
      <alignment horizontal="center"/>
    </xf>
    <xf numFmtId="5" fontId="1" fillId="0" borderId="0" xfId="0" applyNumberFormat="1" applyFont="1" applyFill="1" applyBorder="1"/>
    <xf numFmtId="0" fontId="1" fillId="0" borderId="0" xfId="0" applyNumberFormat="1" applyFont="1" applyFill="1" applyAlignment="1">
      <alignment horizontal="left"/>
    </xf>
    <xf numFmtId="166" fontId="1" fillId="0" borderId="0" xfId="1" applyNumberFormat="1" applyFont="1" applyFill="1" applyAlignment="1">
      <alignment horizontal="left"/>
    </xf>
    <xf numFmtId="5" fontId="22" fillId="0" borderId="0" xfId="1" applyNumberFormat="1" applyFont="1" applyFill="1" applyBorder="1"/>
    <xf numFmtId="170" fontId="1" fillId="0" borderId="0" xfId="0" applyNumberFormat="1" applyFont="1" applyFill="1" applyAlignment="1" applyProtection="1">
      <alignment horizontal="left"/>
      <protection locked="0"/>
    </xf>
    <xf numFmtId="37" fontId="0" fillId="0" borderId="0" xfId="0" quotePrefix="1" applyFont="1" applyFill="1"/>
    <xf numFmtId="0" fontId="1" fillId="0" borderId="0" xfId="0" quotePrefix="1" applyNumberFormat="1" applyFont="1" applyFill="1" applyAlignment="1">
      <alignment horizontal="center"/>
    </xf>
    <xf numFmtId="169" fontId="22" fillId="0" borderId="0" xfId="3" applyNumberFormat="1" applyFont="1" applyFill="1"/>
    <xf numFmtId="37" fontId="1" fillId="0" borderId="0" xfId="0" applyFont="1" applyAlignment="1">
      <alignment horizontal="centerContinuous"/>
    </xf>
    <xf numFmtId="37" fontId="1" fillId="0" borderId="0" xfId="0" applyFont="1" applyAlignment="1"/>
    <xf numFmtId="37" fontId="1" fillId="0" borderId="0" xfId="0" applyFont="1" applyAlignment="1" applyProtection="1"/>
    <xf numFmtId="37" fontId="1" fillId="0" borderId="0" xfId="0" applyFont="1" applyBorder="1" applyAlignment="1" applyProtection="1"/>
    <xf numFmtId="37" fontId="1" fillId="0" borderId="0" xfId="0" applyFont="1" applyBorder="1" applyAlignment="1"/>
    <xf numFmtId="37" fontId="1" fillId="0" borderId="1" xfId="0" applyFont="1" applyBorder="1" applyAlignment="1"/>
    <xf numFmtId="37" fontId="1" fillId="0" borderId="2" xfId="0" applyFont="1" applyBorder="1" applyAlignment="1"/>
    <xf numFmtId="37" fontId="1" fillId="0" borderId="0" xfId="0" applyFont="1" applyBorder="1" applyAlignment="1" applyProtection="1">
      <alignment horizontal="center"/>
    </xf>
    <xf numFmtId="37" fontId="1" fillId="0" borderId="1" xfId="0" applyFont="1" applyBorder="1" applyAlignment="1" applyProtection="1"/>
    <xf numFmtId="164" fontId="1" fillId="0" borderId="0" xfId="2" applyNumberFormat="1" applyFont="1" applyAlignment="1" applyProtection="1">
      <alignment horizontal="right"/>
    </xf>
    <xf numFmtId="37" fontId="1" fillId="0" borderId="0" xfId="0" applyNumberFormat="1" applyFont="1" applyAlignment="1" applyProtection="1">
      <alignment horizontal="right"/>
    </xf>
    <xf numFmtId="37" fontId="1" fillId="0" borderId="2" xfId="0" applyNumberFormat="1" applyFont="1" applyBorder="1" applyAlignment="1" applyProtection="1">
      <alignment horizontal="right"/>
    </xf>
    <xf numFmtId="169" fontId="1" fillId="0" borderId="2" xfId="3" applyNumberFormat="1" applyFont="1" applyBorder="1" applyAlignment="1" applyProtection="1">
      <alignment horizontal="right"/>
    </xf>
    <xf numFmtId="37" fontId="19" fillId="0" borderId="0" xfId="0" applyFont="1" applyAlignment="1">
      <alignment horizontal="left" indent="1"/>
    </xf>
    <xf numFmtId="164" fontId="1" fillId="0" borderId="5" xfId="2" applyNumberFormat="1" applyFont="1" applyBorder="1" applyAlignment="1" applyProtection="1">
      <alignment horizontal="right"/>
    </xf>
    <xf numFmtId="164" fontId="19" fillId="0" borderId="5" xfId="2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19" fillId="0" borderId="0" xfId="0" applyNumberFormat="1" applyFont="1" applyBorder="1" applyAlignment="1" applyProtection="1">
      <alignment horizontal="right"/>
    </xf>
    <xf numFmtId="37" fontId="12" fillId="0" borderId="0" xfId="0" applyFont="1" applyAlignment="1"/>
    <xf numFmtId="37" fontId="1" fillId="0" borderId="0" xfId="0" applyFont="1" applyAlignment="1">
      <alignment horizontal="left" indent="2"/>
    </xf>
    <xf numFmtId="164" fontId="1" fillId="0" borderId="0" xfId="2" applyNumberFormat="1" applyFont="1" applyFill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10" fontId="1" fillId="0" borderId="2" xfId="3" applyNumberFormat="1" applyFont="1" applyBorder="1"/>
    <xf numFmtId="37" fontId="8" fillId="0" borderId="0" xfId="0" applyFont="1" applyAlignment="1"/>
    <xf numFmtId="37" fontId="1" fillId="0" borderId="0" xfId="0" applyFont="1" applyAlignment="1">
      <alignment horizontal="left" indent="3"/>
    </xf>
    <xf numFmtId="164" fontId="1" fillId="0" borderId="5" xfId="2" applyNumberFormat="1" applyFont="1" applyBorder="1"/>
    <xf numFmtId="37" fontId="12" fillId="0" borderId="0" xfId="0" applyFont="1" applyFill="1"/>
    <xf numFmtId="39" fontId="8" fillId="0" borderId="0" xfId="0" applyNumberFormat="1" applyFont="1"/>
    <xf numFmtId="37" fontId="1" fillId="0" borderId="0" xfId="0" applyFont="1" applyFill="1" applyAlignment="1">
      <alignment horizontal="left" indent="2"/>
    </xf>
    <xf numFmtId="37" fontId="1" fillId="0" borderId="0" xfId="0" applyFont="1" applyFill="1" applyAlignment="1"/>
    <xf numFmtId="10" fontId="1" fillId="0" borderId="0" xfId="3" applyNumberFormat="1" applyFont="1" applyFill="1" applyAlignment="1"/>
    <xf numFmtId="10" fontId="1" fillId="0" borderId="0" xfId="3" applyNumberFormat="1" applyFont="1" applyAlignment="1"/>
    <xf numFmtId="173" fontId="1" fillId="0" borderId="0" xfId="0" applyNumberFormat="1" applyFont="1" applyAlignment="1"/>
    <xf numFmtId="166" fontId="0" fillId="0" borderId="0" xfId="0" applyNumberFormat="1" applyFill="1"/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"/>
    </xf>
    <xf numFmtId="37" fontId="1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>
      <alignment horizontal="center"/>
    </xf>
    <xf numFmtId="37" fontId="11" fillId="0" borderId="0" xfId="0" applyFont="1" applyFill="1" applyAlignment="1" applyProtection="1">
      <alignment horizontal="center"/>
      <protection locked="0"/>
    </xf>
    <xf numFmtId="37" fontId="1" fillId="0" borderId="0" xfId="0" applyFont="1" applyFill="1" applyAlignment="1">
      <alignment horizontal="center"/>
    </xf>
    <xf numFmtId="37" fontId="11" fillId="0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C.2.2 B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80" zoomScaleNormal="90" zoomScaleSheetLayoutView="80" workbookViewId="0">
      <selection activeCell="C39" sqref="C39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3.21875" style="1" customWidth="1"/>
    <col min="5" max="5" width="2.33203125" style="1" customWidth="1"/>
    <col min="6" max="6" width="13.21875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65" t="s">
        <v>352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24">
      <c r="A2" s="265" t="s">
        <v>353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24">
      <c r="A3" s="265" t="s">
        <v>0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24">
      <c r="A4" s="265" t="s">
        <v>354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1</v>
      </c>
      <c r="I7" s="3"/>
      <c r="J7" s="4" t="s">
        <v>2</v>
      </c>
    </row>
    <row r="8" spans="1:24">
      <c r="A8" s="3" t="s">
        <v>3</v>
      </c>
      <c r="H8" s="3"/>
      <c r="I8" s="3"/>
      <c r="J8" s="5" t="s">
        <v>4</v>
      </c>
    </row>
    <row r="9" spans="1:24">
      <c r="A9" s="6" t="s">
        <v>5</v>
      </c>
      <c r="B9" s="7"/>
      <c r="C9" s="7"/>
      <c r="D9" s="7"/>
      <c r="E9" s="7"/>
      <c r="F9" s="7"/>
      <c r="G9" s="7"/>
      <c r="H9" s="6"/>
      <c r="I9" s="6"/>
      <c r="J9" s="8" t="s">
        <v>6</v>
      </c>
    </row>
    <row r="10" spans="1:24">
      <c r="D10" s="9" t="s">
        <v>7</v>
      </c>
      <c r="F10" s="10" t="s">
        <v>8</v>
      </c>
      <c r="J10" s="10" t="s">
        <v>8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9</v>
      </c>
      <c r="D11" s="10" t="s">
        <v>10</v>
      </c>
      <c r="F11" s="10" t="s">
        <v>10</v>
      </c>
      <c r="H11" s="10" t="s">
        <v>11</v>
      </c>
      <c r="J11" s="10" t="s">
        <v>10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12</v>
      </c>
      <c r="B12" s="7"/>
      <c r="C12" s="6" t="s">
        <v>13</v>
      </c>
      <c r="D12" s="12" t="s">
        <v>14</v>
      </c>
      <c r="E12" s="7"/>
      <c r="F12" s="12" t="s">
        <v>14</v>
      </c>
      <c r="G12" s="7"/>
      <c r="H12" s="12" t="s">
        <v>15</v>
      </c>
      <c r="I12" s="7"/>
      <c r="J12" s="12" t="s">
        <v>16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17</v>
      </c>
      <c r="D15" s="19">
        <f>+'C.2'!D14</f>
        <v>164101984.18000001</v>
      </c>
      <c r="E15" s="17"/>
      <c r="F15" s="19">
        <f>'C.2'!O14</f>
        <v>170729275.9114207</v>
      </c>
      <c r="G15" s="20"/>
      <c r="H15" s="21">
        <v>10416375</v>
      </c>
      <c r="I15" s="20"/>
      <c r="J15" s="21">
        <f>+F15+H15</f>
        <v>181145650.9114207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18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19</v>
      </c>
      <c r="D18" s="32">
        <f>+'C.2'!D17</f>
        <v>70880021.340000018</v>
      </c>
      <c r="E18" s="33"/>
      <c r="F18" s="32">
        <f>'C.2'!O17</f>
        <v>78709117.242809042</v>
      </c>
      <c r="G18" s="32"/>
      <c r="H18" s="32"/>
      <c r="I18" s="32"/>
      <c r="J18" s="32">
        <f>+F18+H18</f>
        <v>78709117.242809042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20</v>
      </c>
      <c r="D19" s="32">
        <f>SUM('C.2'!D18:D25)</f>
        <v>27859710.990000002</v>
      </c>
      <c r="E19" s="33"/>
      <c r="F19" s="32">
        <f>SUM('C.2'!O18:O25)</f>
        <v>26164029.229292534</v>
      </c>
      <c r="G19" s="32"/>
      <c r="H19" s="32">
        <v>52081.875</v>
      </c>
      <c r="I19" s="32"/>
      <c r="J19" s="32">
        <f>+F19+H19</f>
        <v>26216111.104292534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21</v>
      </c>
      <c r="D20" s="32">
        <f>+'C.2'!D26</f>
        <v>19379359.540000003</v>
      </c>
      <c r="E20" s="33"/>
      <c r="F20" s="32">
        <f>+'C.2'!O26</f>
        <v>21561512.250947833</v>
      </c>
      <c r="G20" s="36"/>
      <c r="H20" s="32"/>
      <c r="I20" s="36"/>
      <c r="J20" s="36">
        <f>+F20+H20</f>
        <v>21561512.250947833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22</v>
      </c>
      <c r="D21" s="32">
        <f>+'C.2'!D27</f>
        <v>6335917.8700000001</v>
      </c>
      <c r="E21" s="33"/>
      <c r="F21" s="32">
        <f>+'C.2'!O27</f>
        <v>6566445.2651408128</v>
      </c>
      <c r="G21" s="36"/>
      <c r="H21" s="32">
        <v>20791.084500000001</v>
      </c>
      <c r="I21" s="36"/>
      <c r="J21" s="36">
        <f>+F21+H21</f>
        <v>6587236.3496408127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23</v>
      </c>
      <c r="D23" s="41">
        <f>+E!E23</f>
        <v>12191631.854666887</v>
      </c>
      <c r="E23" s="38"/>
      <c r="F23" s="41">
        <f>E!G23</f>
        <v>10801686.154425904</v>
      </c>
      <c r="G23" s="36"/>
      <c r="H23" s="41">
        <f>((+H15-H19-H21)*0.06)+((+H15-H19-H21-((+H15-H19-H21)*0.06))*0.35)</f>
        <v>4023622.2937544999</v>
      </c>
      <c r="I23" s="36"/>
      <c r="J23" s="42">
        <f>+F23+H23</f>
        <v>14825308.448180404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24</v>
      </c>
      <c r="D24" s="21">
        <f>SUM(D18:D23)</f>
        <v>136646641.5946669</v>
      </c>
      <c r="F24" s="19">
        <f>SUM(F18:F23)</f>
        <v>143802790.14261612</v>
      </c>
      <c r="G24" s="20"/>
      <c r="H24" s="21">
        <f>SUM(H18:H23)</f>
        <v>4096495.2532544998</v>
      </c>
      <c r="I24" s="20"/>
      <c r="J24" s="21">
        <f>SUM(J18:J23)</f>
        <v>147899285.39587063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25</v>
      </c>
      <c r="D26" s="43">
        <f>D15-D24</f>
        <v>27455342.585333109</v>
      </c>
      <c r="F26" s="44">
        <f>F15-F24</f>
        <v>26926485.76880458</v>
      </c>
      <c r="G26" s="20"/>
      <c r="H26" s="44">
        <f>H15-H24</f>
        <v>6319879.7467455007</v>
      </c>
      <c r="I26" s="20"/>
      <c r="J26" s="43">
        <f>J15-J24</f>
        <v>33246365.515550077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26</v>
      </c>
      <c r="D28" s="32">
        <v>369386897.00335014</v>
      </c>
      <c r="E28" s="38"/>
      <c r="F28" s="32">
        <v>430095329.87132108</v>
      </c>
      <c r="G28" s="36"/>
      <c r="H28" s="36"/>
      <c r="I28" s="36"/>
      <c r="J28" s="36">
        <v>430095329.87132108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27</v>
      </c>
      <c r="D30" s="45">
        <f>(D26/D28)</f>
        <v>7.432679071202708E-2</v>
      </c>
      <c r="F30" s="45">
        <f>(F26/F28)</f>
        <v>6.2605854792379706E-2</v>
      </c>
      <c r="H30" s="46"/>
      <c r="J30" s="45">
        <f>(J26/J28)</f>
        <v>7.7299991900625739E-2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&amp;R&amp;8CASE NO. 2017-00349
ATTACHMENT 1
TO STAFF DR NO. 1-46
(SUPPLEMENT 04-05-18)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70" zoomScaleNormal="90" zoomScaleSheetLayoutView="70" workbookViewId="0">
      <selection activeCell="O28" sqref="O28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3.109375" style="1" bestFit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2.88671875" style="1" customWidth="1"/>
    <col min="12" max="12" width="1.44140625" style="1" customWidth="1"/>
    <col min="13" max="13" width="11.5546875" style="1" customWidth="1"/>
    <col min="14" max="14" width="14.5546875" style="1" customWidth="1"/>
    <col min="15" max="15" width="13.4414062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66" t="s">
        <v>352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20">
      <c r="A2" s="266" t="s">
        <v>353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20">
      <c r="A3" s="266" t="s">
        <v>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20">
      <c r="A4" s="266" t="s">
        <v>355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20">
      <c r="A5" s="266" t="s">
        <v>354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20">
      <c r="C6" s="50"/>
    </row>
    <row r="7" spans="1:20">
      <c r="A7" s="3" t="str">
        <f>'C.1'!A7</f>
        <v>Data:__X____Base Period___X___Forecasted Period</v>
      </c>
      <c r="K7" s="51"/>
      <c r="O7" s="4" t="s">
        <v>29</v>
      </c>
    </row>
    <row r="8" spans="1:20">
      <c r="A8" s="3" t="str">
        <f>'C.1'!A8</f>
        <v>Type of Filing:___X____Original________Updated ________Revised</v>
      </c>
      <c r="K8" s="51"/>
      <c r="O8" s="52" t="s">
        <v>30</v>
      </c>
    </row>
    <row r="9" spans="1:20">
      <c r="A9" s="53" t="str">
        <f>'C.1'!A9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 t="s">
        <v>6</v>
      </c>
      <c r="K9" s="54"/>
      <c r="L9" s="7"/>
      <c r="M9" s="55"/>
      <c r="N9" s="55"/>
      <c r="O9" s="56" t="str">
        <f>'C.1'!J9</f>
        <v>Witness: Waller, Martin</v>
      </c>
    </row>
    <row r="10" spans="1:20">
      <c r="D10" s="10" t="s">
        <v>31</v>
      </c>
      <c r="G10" s="57"/>
      <c r="H10" s="9" t="s">
        <v>32</v>
      </c>
      <c r="K10" s="10" t="s">
        <v>8</v>
      </c>
      <c r="O10" s="9" t="s">
        <v>33</v>
      </c>
    </row>
    <row r="11" spans="1:20">
      <c r="A11" s="58" t="s">
        <v>9</v>
      </c>
      <c r="C11" s="10" t="s">
        <v>34</v>
      </c>
      <c r="D11" s="58" t="s">
        <v>35</v>
      </c>
      <c r="F11" s="9" t="s">
        <v>36</v>
      </c>
      <c r="G11" s="9" t="s">
        <v>37</v>
      </c>
      <c r="H11" s="10" t="s">
        <v>38</v>
      </c>
      <c r="I11" s="9" t="s">
        <v>37</v>
      </c>
      <c r="K11" s="58" t="s">
        <v>35</v>
      </c>
      <c r="M11" s="9" t="s">
        <v>39</v>
      </c>
      <c r="N11" s="9" t="s">
        <v>37</v>
      </c>
      <c r="O11" s="9" t="s">
        <v>40</v>
      </c>
    </row>
    <row r="12" spans="1:20">
      <c r="A12" s="59" t="s">
        <v>12</v>
      </c>
      <c r="B12" s="7"/>
      <c r="C12" s="59" t="s">
        <v>41</v>
      </c>
      <c r="D12" s="12" t="s">
        <v>42</v>
      </c>
      <c r="E12" s="7"/>
      <c r="F12" s="12" t="s">
        <v>43</v>
      </c>
      <c r="G12" s="60" t="s">
        <v>44</v>
      </c>
      <c r="H12" s="12" t="s">
        <v>45</v>
      </c>
      <c r="I12" s="60" t="s">
        <v>44</v>
      </c>
      <c r="J12" s="7"/>
      <c r="K12" s="12" t="s">
        <v>42</v>
      </c>
      <c r="L12" s="7"/>
      <c r="M12" s="61" t="s">
        <v>43</v>
      </c>
      <c r="N12" s="60" t="s">
        <v>44</v>
      </c>
      <c r="O12" s="62" t="s">
        <v>46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17</v>
      </c>
      <c r="D14" s="67">
        <f>+'C.2.1 B'!D33</f>
        <v>164101984.18000001</v>
      </c>
      <c r="E14" s="17"/>
      <c r="F14" s="19">
        <f>+K14-D14</f>
        <v>6627291.7314206958</v>
      </c>
      <c r="G14" s="68" t="s">
        <v>47</v>
      </c>
      <c r="H14" s="26"/>
      <c r="I14" s="17"/>
      <c r="J14" s="17"/>
      <c r="K14" s="67">
        <v>170729275.9114207</v>
      </c>
      <c r="L14" s="69"/>
      <c r="M14" s="19">
        <v>0</v>
      </c>
      <c r="N14" s="69"/>
      <c r="O14" s="19">
        <f>+K14+M14</f>
        <v>170729275.9114207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18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19</v>
      </c>
      <c r="D17" s="73">
        <f>+'C.2.1 B'!D106</f>
        <v>70880021.340000018</v>
      </c>
      <c r="E17" s="17"/>
      <c r="F17" s="32">
        <f t="shared" ref="F17:F28" si="0">+K17-D17-H17</f>
        <v>7829095.9028090239</v>
      </c>
      <c r="G17" s="68" t="s">
        <v>47</v>
      </c>
      <c r="H17" s="26"/>
      <c r="I17" s="17"/>
      <c r="J17" s="17"/>
      <c r="K17" s="73">
        <v>78709117.242809042</v>
      </c>
      <c r="L17" s="69"/>
      <c r="M17" s="32">
        <v>0</v>
      </c>
      <c r="N17" s="69"/>
      <c r="O17" s="32">
        <f t="shared" ref="O17:O22" si="1">+K17+M17</f>
        <v>78709117.242809042</v>
      </c>
      <c r="P17" s="70"/>
      <c r="Q17" s="46"/>
      <c r="S17" s="46"/>
      <c r="T17" s="70"/>
    </row>
    <row r="18" spans="1:23">
      <c r="A18" s="66">
        <v>5</v>
      </c>
      <c r="C18" s="31" t="s">
        <v>48</v>
      </c>
      <c r="D18" s="74">
        <f>+'C.2.1 B'!D39+'C.2.1 B'!D44</f>
        <v>132.09</v>
      </c>
      <c r="E18" s="17"/>
      <c r="F18" s="32">
        <f t="shared" si="0"/>
        <v>-132.09</v>
      </c>
      <c r="G18" s="68" t="s">
        <v>47</v>
      </c>
      <c r="H18" s="26"/>
      <c r="I18" s="17"/>
      <c r="J18" s="17"/>
      <c r="K18" s="73">
        <v>0</v>
      </c>
      <c r="L18" s="26"/>
      <c r="M18" s="32">
        <v>0</v>
      </c>
      <c r="N18" s="26"/>
      <c r="O18" s="32">
        <f t="shared" si="1"/>
        <v>0</v>
      </c>
      <c r="P18" s="70"/>
    </row>
    <row r="19" spans="1:23">
      <c r="A19" s="71">
        <v>6</v>
      </c>
      <c r="C19" s="31" t="s">
        <v>49</v>
      </c>
      <c r="D19" s="74">
        <f>+'C.2.1 B'!D56+'C.2.1 B'!D66</f>
        <v>399989.91</v>
      </c>
      <c r="E19" s="17"/>
      <c r="F19" s="32">
        <f t="shared" si="0"/>
        <v>4991.4156376458122</v>
      </c>
      <c r="G19" s="68" t="s">
        <v>47</v>
      </c>
      <c r="H19" s="26"/>
      <c r="I19" s="17"/>
      <c r="J19" s="17"/>
      <c r="K19" s="73">
        <v>404981.32563764579</v>
      </c>
      <c r="L19" s="26"/>
      <c r="M19" s="32">
        <v>0</v>
      </c>
      <c r="N19" s="26"/>
      <c r="O19" s="32">
        <f t="shared" si="1"/>
        <v>404981.32563764579</v>
      </c>
      <c r="P19" s="70"/>
    </row>
    <row r="20" spans="1:23">
      <c r="A20" s="66">
        <v>7</v>
      </c>
      <c r="C20" s="31" t="s">
        <v>50</v>
      </c>
      <c r="D20" s="74">
        <f>+'C.2.1 B'!D76+'C.2.1 B'!D84</f>
        <v>331841.2</v>
      </c>
      <c r="E20" s="17"/>
      <c r="F20" s="32">
        <f t="shared" si="0"/>
        <v>-61168.328589683631</v>
      </c>
      <c r="G20" s="68" t="s">
        <v>47</v>
      </c>
      <c r="H20" s="26"/>
      <c r="I20" s="17"/>
      <c r="J20" s="17"/>
      <c r="K20" s="73">
        <v>270672.87141031638</v>
      </c>
      <c r="L20" s="26"/>
      <c r="M20" s="32">
        <v>0</v>
      </c>
      <c r="N20" s="26"/>
      <c r="O20" s="32">
        <f t="shared" si="1"/>
        <v>270672.87141031638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51</v>
      </c>
      <c r="D21" s="74">
        <f>+'C.2.1 B'!D121+'C.2.1 B'!D134</f>
        <v>8191068.7000000002</v>
      </c>
      <c r="E21" s="17"/>
      <c r="F21" s="32">
        <f t="shared" si="0"/>
        <v>-1415525.0777255232</v>
      </c>
      <c r="G21" s="68" t="s">
        <v>47</v>
      </c>
      <c r="H21" s="26"/>
      <c r="I21" s="77" t="s">
        <v>52</v>
      </c>
      <c r="J21" s="17"/>
      <c r="K21" s="78">
        <v>6775543.622274477</v>
      </c>
      <c r="L21" s="26"/>
      <c r="M21" s="32">
        <v>0</v>
      </c>
      <c r="N21" s="79"/>
      <c r="O21" s="32">
        <f t="shared" si="1"/>
        <v>6775543.622274477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53</v>
      </c>
      <c r="D22" s="74">
        <f>+'C.2.1 B'!D141</f>
        <v>3674393.16</v>
      </c>
      <c r="E22" s="17"/>
      <c r="F22" s="32">
        <f t="shared" si="0"/>
        <v>-297627.32556904294</v>
      </c>
      <c r="G22" s="68" t="s">
        <v>47</v>
      </c>
      <c r="H22" s="26"/>
      <c r="I22" s="77" t="s">
        <v>52</v>
      </c>
      <c r="J22" s="17"/>
      <c r="K22" s="73">
        <v>3376765.8344309572</v>
      </c>
      <c r="L22" s="26"/>
      <c r="M22" s="32">
        <v>0</v>
      </c>
      <c r="N22" s="26"/>
      <c r="O22" s="32">
        <f t="shared" si="1"/>
        <v>3376765.8344309572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54</v>
      </c>
      <c r="D23" s="73">
        <f>+'C.2.1 B'!D148</f>
        <v>134399.67000000001</v>
      </c>
      <c r="E23" s="17"/>
      <c r="F23" s="32">
        <f t="shared" si="0"/>
        <v>-786.06383233997622</v>
      </c>
      <c r="G23" s="68" t="s">
        <v>47</v>
      </c>
      <c r="H23" s="26"/>
      <c r="I23" s="77" t="s">
        <v>52</v>
      </c>
      <c r="J23" s="17"/>
      <c r="K23" s="73">
        <v>133613.60616766004</v>
      </c>
      <c r="L23" s="69"/>
      <c r="M23" s="32">
        <v>0</v>
      </c>
      <c r="N23" s="79"/>
      <c r="O23" s="32">
        <f>+K23+M23</f>
        <v>133613.60616766004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55</v>
      </c>
      <c r="D24" s="73">
        <f>+'C.2.1 B'!D155</f>
        <v>407121.66</v>
      </c>
      <c r="E24" s="17"/>
      <c r="F24" s="32">
        <f t="shared" si="0"/>
        <v>36612.969498092367</v>
      </c>
      <c r="G24" s="68" t="s">
        <v>47</v>
      </c>
      <c r="H24" s="26"/>
      <c r="I24" s="77" t="s">
        <v>52</v>
      </c>
      <c r="J24" s="17"/>
      <c r="K24" s="73">
        <v>443734.62949809234</v>
      </c>
      <c r="L24" s="69"/>
      <c r="M24" s="32">
        <v>-86665.388132007472</v>
      </c>
      <c r="N24" s="79" t="s">
        <v>56</v>
      </c>
      <c r="O24" s="32">
        <f>+K24+M24</f>
        <v>357069.2413660849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57</v>
      </c>
      <c r="D25" s="73">
        <f>+'C.2.1 B'!D169+'C.2.1 B'!D173</f>
        <v>14720764.6</v>
      </c>
      <c r="E25" s="17"/>
      <c r="F25" s="32">
        <f t="shared" si="0"/>
        <v>1438157.1376600042</v>
      </c>
      <c r="G25" s="68" t="s">
        <v>47</v>
      </c>
      <c r="H25" s="26"/>
      <c r="I25" s="77" t="s">
        <v>52</v>
      </c>
      <c r="J25" s="17"/>
      <c r="K25" s="73">
        <v>16158921.737660004</v>
      </c>
      <c r="L25" s="69"/>
      <c r="M25" s="32">
        <v>-1313539.0096546118</v>
      </c>
      <c r="N25" s="79" t="s">
        <v>58</v>
      </c>
      <c r="O25" s="32">
        <f>+K25+M25</f>
        <v>14845382.728005392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59</v>
      </c>
      <c r="D26" s="73">
        <f>+'C.2.1 B'!D177</f>
        <v>19379359.540000003</v>
      </c>
      <c r="E26" s="17"/>
      <c r="F26" s="32">
        <f t="shared" si="0"/>
        <v>2182152.7109478302</v>
      </c>
      <c r="G26" s="68" t="s">
        <v>47</v>
      </c>
      <c r="H26" s="26"/>
      <c r="I26" s="17"/>
      <c r="J26" s="17"/>
      <c r="K26" s="73">
        <v>21561512.250947833</v>
      </c>
      <c r="L26" s="69"/>
      <c r="M26" s="32">
        <f>O26-K26</f>
        <v>0</v>
      </c>
      <c r="N26" s="69"/>
      <c r="O26" s="73">
        <v>21561512.250947833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60</v>
      </c>
      <c r="D27" s="73">
        <f>+'C.2.1 B'!D178</f>
        <v>6335917.8700000001</v>
      </c>
      <c r="F27" s="36">
        <f t="shared" si="0"/>
        <v>230527.39514081273</v>
      </c>
      <c r="G27" s="2" t="s">
        <v>47</v>
      </c>
      <c r="H27" s="20"/>
      <c r="K27" s="73">
        <v>6566445.2651408128</v>
      </c>
      <c r="L27" s="26"/>
      <c r="M27" s="32">
        <v>0</v>
      </c>
      <c r="N27" s="79"/>
      <c r="O27" s="36">
        <f>+K27+M27</f>
        <v>6566445.2651408128</v>
      </c>
      <c r="P27" s="70"/>
      <c r="Q27" s="46"/>
      <c r="S27" s="46"/>
      <c r="T27" s="20"/>
    </row>
    <row r="28" spans="1:23">
      <c r="A28" s="66">
        <v>15</v>
      </c>
      <c r="C28" s="82" t="s">
        <v>61</v>
      </c>
      <c r="D28" s="73">
        <f>+'C.2.1 B'!D179</f>
        <v>12191631.854666887</v>
      </c>
      <c r="F28" s="36">
        <f t="shared" si="0"/>
        <v>-1389945.7002409827</v>
      </c>
      <c r="H28" s="20"/>
      <c r="K28" s="73">
        <v>10801686.154425904</v>
      </c>
      <c r="L28" s="69"/>
      <c r="M28" s="73">
        <f>+O28-K28</f>
        <v>0</v>
      </c>
      <c r="N28" s="68"/>
      <c r="O28" s="73">
        <f>+E!G23</f>
        <v>10801686.154425904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24</v>
      </c>
      <c r="D31" s="21">
        <f>SUM(D17:D29)</f>
        <v>136646641.5946669</v>
      </c>
      <c r="F31" s="21">
        <f>SUM(F17:F29)</f>
        <v>8556352.9457358364</v>
      </c>
      <c r="H31" s="21">
        <f>SUM(H21:H29)</f>
        <v>0</v>
      </c>
      <c r="K31" s="21">
        <f>SUM(K17:K29)</f>
        <v>145202994.54040271</v>
      </c>
      <c r="L31" s="20"/>
      <c r="M31" s="21">
        <f>SUM(M17:M29)</f>
        <v>-1400204.3977866194</v>
      </c>
      <c r="N31" s="20"/>
      <c r="O31" s="21">
        <f>SUM(O17:O29)</f>
        <v>143802790.14261612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62</v>
      </c>
      <c r="D33" s="43">
        <f>D14-D31</f>
        <v>27455342.585333109</v>
      </c>
      <c r="F33" s="43">
        <f>F14-F31</f>
        <v>-1929061.2143151406</v>
      </c>
      <c r="H33" s="43">
        <f>H14-H31</f>
        <v>0</v>
      </c>
      <c r="K33" s="43">
        <f>K14-K31</f>
        <v>25526281.371017992</v>
      </c>
      <c r="L33" s="20"/>
      <c r="M33" s="43">
        <f>M14-M31</f>
        <v>1400204.3977866194</v>
      </c>
      <c r="N33" s="20"/>
      <c r="O33" s="43">
        <f>O14-O31</f>
        <v>26926485.76880458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80" orientation="landscape" verticalDpi="300" r:id="rId1"/>
  <headerFooter alignWithMargins="0">
    <oddHeader>&amp;R&amp;9CASE NO. 2017-00349
ATTACHMENT 1
TO STAFF DR NO. 1-46
(SUPPLEMENT 04-05-18)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view="pageBreakPreview" zoomScale="60" zoomScaleNormal="80" workbookViewId="0">
      <pane ySplit="11" topLeftCell="A144" activePane="bottomLeft" state="frozen"/>
      <selection activeCell="M24" sqref="M24:M25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7.5546875" style="98" customWidth="1"/>
    <col min="5" max="5" width="7.21875" style="98" customWidth="1"/>
    <col min="6" max="6" width="11.44140625" style="98" bestFit="1" customWidth="1"/>
    <col min="7" max="7" width="13.5546875" style="98" customWidth="1"/>
    <col min="8" max="8" width="10.21875" style="98" customWidth="1"/>
    <col min="9" max="16384" width="8.44140625" style="98"/>
  </cols>
  <sheetData>
    <row r="1" spans="1:7" ht="15.75" customHeight="1">
      <c r="A1" s="267" t="s">
        <v>352</v>
      </c>
      <c r="B1" s="267"/>
      <c r="C1" s="267"/>
      <c r="D1" s="267"/>
    </row>
    <row r="2" spans="1:7" ht="15.75" customHeight="1">
      <c r="A2" s="267" t="s">
        <v>353</v>
      </c>
      <c r="B2" s="267"/>
      <c r="C2" s="267"/>
      <c r="D2" s="267"/>
    </row>
    <row r="3" spans="1:7" ht="15.75" customHeight="1">
      <c r="A3" s="267" t="s">
        <v>63</v>
      </c>
      <c r="B3" s="267"/>
      <c r="C3" s="267"/>
      <c r="D3" s="267"/>
    </row>
    <row r="4" spans="1:7" ht="15.75" customHeight="1">
      <c r="A4" s="267" t="s">
        <v>355</v>
      </c>
      <c r="B4" s="267"/>
      <c r="C4" s="267"/>
      <c r="D4" s="267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64</v>
      </c>
      <c r="D6" s="102" t="s">
        <v>65</v>
      </c>
    </row>
    <row r="7" spans="1:7" ht="15.75" customHeight="1">
      <c r="A7" s="3" t="s">
        <v>3</v>
      </c>
      <c r="D7" s="103" t="s">
        <v>66</v>
      </c>
    </row>
    <row r="8" spans="1:7" ht="15.75" customHeight="1">
      <c r="A8" s="104" t="s">
        <v>5</v>
      </c>
      <c r="B8" s="105"/>
      <c r="C8" s="105"/>
      <c r="D8" s="106" t="str">
        <f>'C.1'!J9</f>
        <v>Witness: Waller, Martin</v>
      </c>
    </row>
    <row r="9" spans="1:7" ht="15.75" customHeight="1">
      <c r="D9" s="107"/>
    </row>
    <row r="10" spans="1:7" ht="15.75" customHeight="1">
      <c r="A10" s="108" t="s">
        <v>9</v>
      </c>
      <c r="B10" s="107" t="s">
        <v>67</v>
      </c>
      <c r="C10" s="108" t="s">
        <v>67</v>
      </c>
      <c r="D10" s="107" t="s">
        <v>68</v>
      </c>
    </row>
    <row r="11" spans="1:7" ht="15.75" customHeight="1">
      <c r="A11" s="109" t="s">
        <v>12</v>
      </c>
      <c r="B11" s="110" t="s">
        <v>69</v>
      </c>
      <c r="C11" s="109" t="s">
        <v>70</v>
      </c>
      <c r="D11" s="110" t="s">
        <v>71</v>
      </c>
    </row>
    <row r="12" spans="1:7" ht="15.75" customHeight="1">
      <c r="D12" s="107" t="s">
        <v>72</v>
      </c>
    </row>
    <row r="13" spans="1:7" ht="15.75" customHeight="1">
      <c r="A13" s="107">
        <v>1</v>
      </c>
      <c r="B13" s="111"/>
      <c r="C13" s="112" t="s">
        <v>73</v>
      </c>
    </row>
    <row r="14" spans="1:7" ht="15.75" customHeight="1">
      <c r="A14" s="107">
        <f>A13+1</f>
        <v>2</v>
      </c>
      <c r="B14" s="111"/>
      <c r="C14" s="112" t="s">
        <v>74</v>
      </c>
      <c r="D14" s="113"/>
    </row>
    <row r="15" spans="1:7" ht="15.75" customHeight="1">
      <c r="A15" s="107">
        <f t="shared" ref="A15:A80" si="0">A14+1</f>
        <v>3</v>
      </c>
      <c r="B15" s="114">
        <v>4800</v>
      </c>
      <c r="C15" s="115" t="s">
        <v>75</v>
      </c>
      <c r="D15" s="116">
        <f>-'C.2.2 B 09'!R17</f>
        <v>89663466.729999989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76</v>
      </c>
      <c r="D16" s="120">
        <f>-'C.2.2 B 09'!R18</f>
        <v>2909984.6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77</v>
      </c>
      <c r="D17" s="120">
        <f>-'C.2.2 B 09'!R19</f>
        <v>38222731.340000004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78</v>
      </c>
      <c r="D18" s="120">
        <f>-'C.2.2 B 09'!R20</f>
        <v>6400149.6800000006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79</v>
      </c>
      <c r="D19" s="120">
        <f>-'C.2.2 B 09'!R21</f>
        <v>1242360.6200000001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80</v>
      </c>
      <c r="D20" s="120">
        <f>-'C.2.2 B 09'!R22</f>
        <v>38509.449999999953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81</v>
      </c>
      <c r="D21" s="120">
        <f>-'C.2.2 B 09'!R23</f>
        <v>6108524.0199999996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82</v>
      </c>
      <c r="D22" s="121">
        <f>-'C.2.2 B 09'!R24</f>
        <v>284100.20999999996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83</v>
      </c>
      <c r="D23" s="116">
        <f>SUM(D15:D22)</f>
        <v>144869826.65000001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84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85</v>
      </c>
      <c r="D26" s="116">
        <f>-'C.2.2 B 09'!R25</f>
        <v>1217619.83</v>
      </c>
    </row>
    <row r="27" spans="1:8" ht="15.75" customHeight="1">
      <c r="A27" s="107">
        <f t="shared" si="0"/>
        <v>15</v>
      </c>
      <c r="B27" s="114">
        <v>4880</v>
      </c>
      <c r="C27" s="115" t="s">
        <v>86</v>
      </c>
      <c r="D27" s="120">
        <f>-'C.2.2 B 09'!R26</f>
        <v>799624</v>
      </c>
    </row>
    <row r="28" spans="1:8" ht="15.75" customHeight="1">
      <c r="A28" s="107">
        <f t="shared" si="0"/>
        <v>16</v>
      </c>
      <c r="B28" s="124">
        <v>4893</v>
      </c>
      <c r="C28" s="125" t="s">
        <v>87</v>
      </c>
      <c r="D28" s="120">
        <f>-'C.2.2 B 09'!R27</f>
        <v>17214913.699999999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88</v>
      </c>
      <c r="D29" s="120">
        <f>-'C.2.2 B 09'!R28</f>
        <v>0</v>
      </c>
      <c r="F29" s="113"/>
      <c r="G29" s="113"/>
      <c r="H29" s="126"/>
    </row>
    <row r="30" spans="1:8" ht="15.75" customHeight="1">
      <c r="A30" s="107"/>
      <c r="B30" s="114">
        <v>4960</v>
      </c>
      <c r="C30" s="115" t="s">
        <v>357</v>
      </c>
      <c r="D30" s="120">
        <f>-'C.2.2 B 09'!R29</f>
        <v>0</v>
      </c>
      <c r="F30" s="113"/>
      <c r="G30" s="113"/>
      <c r="H30" s="126"/>
    </row>
    <row r="31" spans="1:8" ht="15.75" customHeight="1">
      <c r="A31" s="107">
        <f>A29+1</f>
        <v>18</v>
      </c>
      <c r="B31" s="122"/>
      <c r="C31" s="108" t="s">
        <v>89</v>
      </c>
      <c r="D31" s="127">
        <f>SUM(D26:D30)</f>
        <v>19232157.530000001</v>
      </c>
    </row>
    <row r="32" spans="1:8" ht="15.75" customHeight="1">
      <c r="A32" s="107">
        <f t="shared" si="0"/>
        <v>19</v>
      </c>
      <c r="B32" s="122"/>
      <c r="D32" s="123"/>
      <c r="F32" s="128"/>
      <c r="G32" s="113"/>
    </row>
    <row r="33" spans="1:8" ht="15.75" customHeight="1">
      <c r="A33" s="107">
        <f t="shared" si="0"/>
        <v>20</v>
      </c>
      <c r="B33" s="107"/>
      <c r="C33" s="108" t="s">
        <v>90</v>
      </c>
      <c r="D33" s="116">
        <f>D23+D31</f>
        <v>164101984.18000001</v>
      </c>
      <c r="E33" s="129"/>
      <c r="F33" s="113">
        <f>-'C.2.2 B 09'!S33</f>
        <v>0</v>
      </c>
      <c r="G33" s="113">
        <f>D33-F33</f>
        <v>164101984.18000001</v>
      </c>
      <c r="H33" s="126"/>
    </row>
    <row r="34" spans="1:8" ht="15.75" customHeight="1">
      <c r="A34" s="107">
        <f t="shared" si="0"/>
        <v>21</v>
      </c>
      <c r="B34" s="122"/>
      <c r="D34" s="123"/>
      <c r="F34" s="113"/>
      <c r="G34" s="113"/>
    </row>
    <row r="35" spans="1:8" ht="15.75" customHeight="1">
      <c r="A35" s="107">
        <f t="shared" si="0"/>
        <v>22</v>
      </c>
      <c r="B35" s="122"/>
      <c r="C35" s="112" t="s">
        <v>91</v>
      </c>
      <c r="D35" s="123"/>
    </row>
    <row r="36" spans="1:8" ht="15.75" customHeight="1">
      <c r="A36" s="107">
        <f t="shared" si="0"/>
        <v>23</v>
      </c>
      <c r="B36" s="122"/>
      <c r="C36" s="130" t="s">
        <v>92</v>
      </c>
      <c r="D36" s="131"/>
    </row>
    <row r="37" spans="1:8" ht="15.75" customHeight="1">
      <c r="A37" s="107">
        <f t="shared" si="0"/>
        <v>24</v>
      </c>
      <c r="B37" s="132">
        <v>7560</v>
      </c>
      <c r="C37" s="115" t="s">
        <v>93</v>
      </c>
      <c r="D37" s="133">
        <f>'C.2.2 B 09'!R30</f>
        <v>0</v>
      </c>
    </row>
    <row r="38" spans="1:8" ht="15.75" customHeight="1">
      <c r="A38" s="107">
        <f t="shared" si="0"/>
        <v>25</v>
      </c>
      <c r="B38" s="132">
        <v>7590</v>
      </c>
      <c r="C38" s="115" t="s">
        <v>94</v>
      </c>
      <c r="D38" s="121">
        <f>'C.2.2 B 09'!R31</f>
        <v>0</v>
      </c>
    </row>
    <row r="39" spans="1:8" ht="15.75" customHeight="1">
      <c r="A39" s="107">
        <f t="shared" si="0"/>
        <v>26</v>
      </c>
      <c r="B39" s="122"/>
      <c r="C39" s="134" t="s">
        <v>95</v>
      </c>
      <c r="D39" s="116">
        <f>SUM(D37:D38)</f>
        <v>0</v>
      </c>
    </row>
    <row r="40" spans="1:8" ht="15.75" customHeight="1">
      <c r="A40" s="107">
        <f t="shared" si="0"/>
        <v>27</v>
      </c>
      <c r="B40" s="122"/>
      <c r="C40" s="134"/>
      <c r="D40" s="116"/>
    </row>
    <row r="41" spans="1:8" ht="15.75" customHeight="1">
      <c r="A41" s="107">
        <f t="shared" si="0"/>
        <v>28</v>
      </c>
      <c r="B41" s="122"/>
      <c r="C41" s="130" t="s">
        <v>96</v>
      </c>
      <c r="D41" s="120"/>
    </row>
    <row r="42" spans="1:8" ht="15.75" customHeight="1">
      <c r="A42" s="107">
        <f t="shared" si="0"/>
        <v>29</v>
      </c>
      <c r="B42" s="132">
        <v>7610</v>
      </c>
      <c r="C42" s="115" t="s">
        <v>97</v>
      </c>
      <c r="D42" s="133">
        <v>0</v>
      </c>
    </row>
    <row r="43" spans="1:8" ht="15.75" customHeight="1">
      <c r="A43" s="107"/>
      <c r="B43" s="132">
        <v>7690</v>
      </c>
      <c r="C43" s="154" t="s">
        <v>116</v>
      </c>
      <c r="D43" s="135">
        <f>'C.2.2 B 09'!R32</f>
        <v>132.09</v>
      </c>
    </row>
    <row r="44" spans="1:8" ht="15.75" customHeight="1">
      <c r="A44" s="107">
        <f>A42+1</f>
        <v>30</v>
      </c>
      <c r="B44" s="122"/>
      <c r="C44" s="101"/>
      <c r="D44" s="116">
        <f>SUM(D42:D43)</f>
        <v>132.09</v>
      </c>
    </row>
    <row r="45" spans="1:8" ht="15.75" customHeight="1">
      <c r="A45" s="107">
        <f t="shared" si="0"/>
        <v>31</v>
      </c>
      <c r="B45" s="122"/>
      <c r="C45" s="130" t="s">
        <v>98</v>
      </c>
      <c r="D45" s="131"/>
    </row>
    <row r="46" spans="1:8" ht="15.75" customHeight="1">
      <c r="A46" s="107">
        <f t="shared" si="0"/>
        <v>32</v>
      </c>
      <c r="B46" s="132">
        <v>8140</v>
      </c>
      <c r="C46" s="115" t="s">
        <v>99</v>
      </c>
      <c r="D46" s="136">
        <f>'C.2.2 B 09'!R48</f>
        <v>0</v>
      </c>
    </row>
    <row r="47" spans="1:8" ht="15.75" customHeight="1">
      <c r="A47" s="107">
        <f t="shared" si="0"/>
        <v>33</v>
      </c>
      <c r="B47" s="132">
        <v>8150</v>
      </c>
      <c r="C47" s="115" t="s">
        <v>100</v>
      </c>
      <c r="D47" s="133">
        <v>0</v>
      </c>
    </row>
    <row r="48" spans="1:8" ht="15.75" customHeight="1">
      <c r="A48" s="107">
        <f t="shared" si="0"/>
        <v>34</v>
      </c>
      <c r="B48" s="132">
        <v>8160</v>
      </c>
      <c r="C48" s="115" t="s">
        <v>101</v>
      </c>
      <c r="D48" s="133">
        <f>'C.2.2 B 09'!R49</f>
        <v>94531.239999999991</v>
      </c>
    </row>
    <row r="49" spans="1:4" ht="15.75" customHeight="1">
      <c r="A49" s="107">
        <f t="shared" si="0"/>
        <v>35</v>
      </c>
      <c r="B49" s="132">
        <v>8170</v>
      </c>
      <c r="C49" s="115" t="s">
        <v>102</v>
      </c>
      <c r="D49" s="133">
        <f>'C.2.2 B 09'!R50</f>
        <v>49573.55999999999</v>
      </c>
    </row>
    <row r="50" spans="1:4" ht="15.75" customHeight="1">
      <c r="A50" s="107">
        <f t="shared" si="0"/>
        <v>36</v>
      </c>
      <c r="B50" s="132">
        <v>8180</v>
      </c>
      <c r="C50" s="115" t="s">
        <v>103</v>
      </c>
      <c r="D50" s="133">
        <f>'C.2.2 B 09'!R51</f>
        <v>40776.75</v>
      </c>
    </row>
    <row r="51" spans="1:4" ht="15.75" customHeight="1">
      <c r="A51" s="107">
        <f t="shared" si="0"/>
        <v>37</v>
      </c>
      <c r="B51" s="137">
        <v>8190</v>
      </c>
      <c r="C51" s="138" t="s">
        <v>104</v>
      </c>
      <c r="D51" s="133">
        <f>'C.2.2 B 09'!R52</f>
        <v>1081.3799999999999</v>
      </c>
    </row>
    <row r="52" spans="1:4" ht="15.75" customHeight="1">
      <c r="A52" s="107">
        <f t="shared" si="0"/>
        <v>38</v>
      </c>
      <c r="B52" s="137">
        <v>8200</v>
      </c>
      <c r="C52" s="138" t="s">
        <v>105</v>
      </c>
      <c r="D52" s="133">
        <f>'C.2.2 B 09'!R53</f>
        <v>7817.6600000000008</v>
      </c>
    </row>
    <row r="53" spans="1:4" ht="15.75" customHeight="1">
      <c r="A53" s="107">
        <f t="shared" si="0"/>
        <v>39</v>
      </c>
      <c r="B53" s="137">
        <v>8210</v>
      </c>
      <c r="C53" s="138" t="s">
        <v>106</v>
      </c>
      <c r="D53" s="133">
        <f>'C.2.2 B 09'!R54</f>
        <v>18863.259999999998</v>
      </c>
    </row>
    <row r="54" spans="1:4" ht="15.75" customHeight="1">
      <c r="A54" s="107">
        <f t="shared" si="0"/>
        <v>40</v>
      </c>
      <c r="B54" s="137">
        <v>8240</v>
      </c>
      <c r="C54" s="138" t="s">
        <v>107</v>
      </c>
      <c r="D54" s="133">
        <f>'C.2.2 B 09'!R55</f>
        <v>0</v>
      </c>
    </row>
    <row r="55" spans="1:4" ht="15.75" customHeight="1">
      <c r="A55" s="107">
        <f t="shared" si="0"/>
        <v>41</v>
      </c>
      <c r="B55" s="137">
        <v>8250</v>
      </c>
      <c r="C55" s="138" t="s">
        <v>108</v>
      </c>
      <c r="D55" s="121">
        <f>'C.2.2 B 09'!R56</f>
        <v>8410.65</v>
      </c>
    </row>
    <row r="56" spans="1:4" ht="15.75" customHeight="1">
      <c r="A56" s="107">
        <f t="shared" si="0"/>
        <v>42</v>
      </c>
      <c r="B56" s="122"/>
      <c r="C56" s="134" t="s">
        <v>109</v>
      </c>
      <c r="D56" s="116">
        <f>SUM(D46:D55)</f>
        <v>221054.5</v>
      </c>
    </row>
    <row r="57" spans="1:4" ht="15.75" customHeight="1">
      <c r="A57" s="107">
        <f t="shared" si="0"/>
        <v>43</v>
      </c>
      <c r="B57" s="122"/>
      <c r="C57" s="101"/>
      <c r="D57" s="120"/>
    </row>
    <row r="58" spans="1:4" ht="15.75" customHeight="1">
      <c r="A58" s="107">
        <f t="shared" si="0"/>
        <v>44</v>
      </c>
      <c r="B58" s="122"/>
      <c r="C58" s="130" t="s">
        <v>110</v>
      </c>
      <c r="D58" s="120"/>
    </row>
    <row r="59" spans="1:4" ht="15.75" customHeight="1">
      <c r="A59" s="107">
        <f t="shared" si="0"/>
        <v>45</v>
      </c>
      <c r="B59" s="137">
        <v>8310</v>
      </c>
      <c r="C59" s="138" t="s">
        <v>111</v>
      </c>
      <c r="D59" s="136">
        <f>'C.2.2 B 09'!R57</f>
        <v>23431.31</v>
      </c>
    </row>
    <row r="60" spans="1:4" ht="15.75" customHeight="1">
      <c r="A60" s="107">
        <f t="shared" si="0"/>
        <v>46</v>
      </c>
      <c r="B60" s="137">
        <v>8320</v>
      </c>
      <c r="C60" s="138" t="s">
        <v>112</v>
      </c>
      <c r="D60" s="133">
        <v>0</v>
      </c>
    </row>
    <row r="61" spans="1:4" ht="15.75" customHeight="1">
      <c r="A61" s="107">
        <f t="shared" si="0"/>
        <v>47</v>
      </c>
      <c r="B61" s="137">
        <v>8340</v>
      </c>
      <c r="C61" s="138" t="s">
        <v>113</v>
      </c>
      <c r="D61" s="133">
        <f>'C.2.2 B 09'!R58</f>
        <v>10864.16</v>
      </c>
    </row>
    <row r="62" spans="1:4" ht="15.75" customHeight="1">
      <c r="A62" s="107">
        <f t="shared" si="0"/>
        <v>48</v>
      </c>
      <c r="B62" s="137">
        <v>8350</v>
      </c>
      <c r="C62" s="138" t="s">
        <v>114</v>
      </c>
      <c r="D62" s="133">
        <f>'C.2.2 B 09'!R59</f>
        <v>130.94999999999999</v>
      </c>
    </row>
    <row r="63" spans="1:4" ht="15.75" customHeight="1">
      <c r="A63" s="107">
        <f t="shared" si="0"/>
        <v>49</v>
      </c>
      <c r="B63" s="137">
        <v>8360</v>
      </c>
      <c r="C63" s="138" t="s">
        <v>115</v>
      </c>
      <c r="D63" s="133">
        <f>'C.2.2 B 09'!R60</f>
        <v>405.56</v>
      </c>
    </row>
    <row r="64" spans="1:4" ht="15.75" customHeight="1">
      <c r="A64" s="107">
        <f t="shared" si="0"/>
        <v>50</v>
      </c>
      <c r="B64" s="137">
        <v>8370</v>
      </c>
      <c r="C64" s="138" t="s">
        <v>116</v>
      </c>
      <c r="D64" s="133">
        <f>'C.2.2 B 09'!R61</f>
        <v>0</v>
      </c>
    </row>
    <row r="65" spans="1:7" ht="15.75" customHeight="1">
      <c r="A65" s="107">
        <f t="shared" si="0"/>
        <v>51</v>
      </c>
      <c r="B65" s="139" t="s">
        <v>117</v>
      </c>
      <c r="C65" s="138" t="s">
        <v>118</v>
      </c>
      <c r="D65" s="133">
        <f>'C.2.2 B 09'!R62</f>
        <v>144103.43</v>
      </c>
    </row>
    <row r="66" spans="1:7" ht="15.75" customHeight="1">
      <c r="A66" s="107">
        <f t="shared" si="0"/>
        <v>52</v>
      </c>
      <c r="B66" s="122"/>
      <c r="C66" s="134" t="s">
        <v>119</v>
      </c>
      <c r="D66" s="127">
        <f>SUM(D59:D65)</f>
        <v>178935.40999999997</v>
      </c>
    </row>
    <row r="67" spans="1:7" ht="15.75" customHeight="1">
      <c r="A67" s="107">
        <f t="shared" si="0"/>
        <v>53</v>
      </c>
      <c r="B67" s="122"/>
      <c r="C67" s="101"/>
      <c r="D67" s="120"/>
    </row>
    <row r="68" spans="1:7" ht="15.75" customHeight="1">
      <c r="A68" s="107">
        <f t="shared" si="0"/>
        <v>54</v>
      </c>
      <c r="B68" s="122"/>
      <c r="C68" s="130" t="s">
        <v>120</v>
      </c>
      <c r="D68" s="120"/>
    </row>
    <row r="69" spans="1:7" ht="15.75" customHeight="1">
      <c r="A69" s="107">
        <f t="shared" si="0"/>
        <v>55</v>
      </c>
      <c r="B69" s="137">
        <v>8500</v>
      </c>
      <c r="C69" s="138" t="s">
        <v>99</v>
      </c>
      <c r="D69" s="136">
        <v>0</v>
      </c>
    </row>
    <row r="70" spans="1:7" ht="15.75" customHeight="1">
      <c r="A70" s="107">
        <f t="shared" si="0"/>
        <v>56</v>
      </c>
      <c r="B70" s="137">
        <v>8520</v>
      </c>
      <c r="C70" s="138" t="s">
        <v>121</v>
      </c>
      <c r="D70" s="133">
        <f>'C.2.2 B 09'!R63</f>
        <v>0</v>
      </c>
      <c r="G70" s="140"/>
    </row>
    <row r="71" spans="1:7" ht="15.75" customHeight="1">
      <c r="A71" s="107">
        <f t="shared" si="0"/>
        <v>57</v>
      </c>
      <c r="B71" s="137">
        <v>8550</v>
      </c>
      <c r="C71" s="138" t="s">
        <v>122</v>
      </c>
      <c r="D71" s="133">
        <f>'C.2.2 B 09'!R64</f>
        <v>400.56000000000006</v>
      </c>
      <c r="G71" s="140"/>
    </row>
    <row r="72" spans="1:7" ht="15.75" customHeight="1">
      <c r="A72" s="107">
        <f t="shared" si="0"/>
        <v>58</v>
      </c>
      <c r="B72" s="137">
        <v>8560</v>
      </c>
      <c r="C72" s="138" t="s">
        <v>123</v>
      </c>
      <c r="D72" s="133">
        <f>'C.2.2 B 09'!R65</f>
        <v>283262.77</v>
      </c>
    </row>
    <row r="73" spans="1:7" ht="15.75" customHeight="1">
      <c r="A73" s="107">
        <f t="shared" si="0"/>
        <v>59</v>
      </c>
      <c r="B73" s="137">
        <v>8570</v>
      </c>
      <c r="C73" s="138" t="s">
        <v>124</v>
      </c>
      <c r="D73" s="133">
        <f>'C.2.2 B 09'!R66</f>
        <v>21770.609999999997</v>
      </c>
    </row>
    <row r="74" spans="1:7" ht="15.75" customHeight="1">
      <c r="A74" s="107">
        <f t="shared" si="0"/>
        <v>60</v>
      </c>
      <c r="B74" s="137">
        <v>8590</v>
      </c>
      <c r="C74" s="138" t="s">
        <v>125</v>
      </c>
      <c r="D74" s="133">
        <v>0</v>
      </c>
    </row>
    <row r="75" spans="1:7" ht="15.75" customHeight="1">
      <c r="A75" s="107">
        <f t="shared" si="0"/>
        <v>61</v>
      </c>
      <c r="B75" s="137">
        <v>8600</v>
      </c>
      <c r="C75" s="138" t="s">
        <v>126</v>
      </c>
      <c r="D75" s="121">
        <v>0</v>
      </c>
    </row>
    <row r="76" spans="1:7" ht="15.75" customHeight="1">
      <c r="A76" s="107">
        <f t="shared" si="0"/>
        <v>62</v>
      </c>
      <c r="B76" s="122"/>
      <c r="C76" s="134" t="s">
        <v>127</v>
      </c>
      <c r="D76" s="116">
        <f>SUM(D69:D75)</f>
        <v>305433.94</v>
      </c>
    </row>
    <row r="77" spans="1:7" ht="15.75" customHeight="1">
      <c r="A77" s="107">
        <f t="shared" si="0"/>
        <v>63</v>
      </c>
      <c r="B77" s="122"/>
      <c r="C77" s="101"/>
      <c r="D77" s="120"/>
    </row>
    <row r="78" spans="1:7" ht="15.75" customHeight="1">
      <c r="A78" s="107">
        <f t="shared" si="0"/>
        <v>64</v>
      </c>
      <c r="B78" s="122"/>
      <c r="C78" s="130" t="s">
        <v>128</v>
      </c>
      <c r="D78" s="120"/>
    </row>
    <row r="79" spans="1:7" ht="15.75" customHeight="1">
      <c r="A79" s="107">
        <f t="shared" si="0"/>
        <v>65</v>
      </c>
      <c r="B79" s="137">
        <v>8620</v>
      </c>
      <c r="C79" s="138" t="s">
        <v>129</v>
      </c>
      <c r="D79" s="136">
        <v>0</v>
      </c>
    </row>
    <row r="80" spans="1:7" ht="15.75" customHeight="1">
      <c r="A80" s="107">
        <f t="shared" si="0"/>
        <v>66</v>
      </c>
      <c r="B80" s="137">
        <v>8630</v>
      </c>
      <c r="C80" s="138" t="s">
        <v>130</v>
      </c>
      <c r="D80" s="133">
        <f>'C.2.2 B 09'!R67</f>
        <v>25471.799999999996</v>
      </c>
    </row>
    <row r="81" spans="1:5" ht="15.75" customHeight="1">
      <c r="A81" s="107">
        <f t="shared" ref="A81:A144" si="1">A80+1</f>
        <v>67</v>
      </c>
      <c r="B81" s="137">
        <v>8640</v>
      </c>
      <c r="C81" s="138" t="s">
        <v>131</v>
      </c>
      <c r="D81" s="133">
        <f>'C.2.2 B 09'!R68</f>
        <v>0</v>
      </c>
    </row>
    <row r="82" spans="1:5" ht="15.75" customHeight="1">
      <c r="A82" s="107">
        <f t="shared" si="1"/>
        <v>68</v>
      </c>
      <c r="B82" s="137">
        <v>8650</v>
      </c>
      <c r="C82" s="138" t="s">
        <v>132</v>
      </c>
      <c r="D82" s="133">
        <f>'C.2.2 B 09'!R69</f>
        <v>935.45999999999992</v>
      </c>
    </row>
    <row r="83" spans="1:5" ht="15.75" customHeight="1">
      <c r="A83" s="107">
        <f t="shared" si="1"/>
        <v>69</v>
      </c>
      <c r="B83" s="137">
        <v>8670</v>
      </c>
      <c r="C83" s="138" t="s">
        <v>133</v>
      </c>
      <c r="D83" s="121">
        <v>0</v>
      </c>
    </row>
    <row r="84" spans="1:5" ht="15.75" customHeight="1">
      <c r="A84" s="107">
        <f t="shared" si="1"/>
        <v>70</v>
      </c>
      <c r="B84" s="122"/>
      <c r="C84" s="134" t="s">
        <v>134</v>
      </c>
      <c r="D84" s="116">
        <f>SUM(D79:D83)</f>
        <v>26407.259999999995</v>
      </c>
    </row>
    <row r="85" spans="1:5" ht="15.75" customHeight="1">
      <c r="A85" s="107">
        <f t="shared" si="1"/>
        <v>71</v>
      </c>
      <c r="B85" s="122"/>
      <c r="C85" s="101"/>
      <c r="D85" s="120"/>
    </row>
    <row r="86" spans="1:5" ht="15.75" customHeight="1">
      <c r="A86" s="107">
        <f t="shared" si="1"/>
        <v>72</v>
      </c>
      <c r="B86" s="122"/>
      <c r="C86" s="130" t="s">
        <v>135</v>
      </c>
      <c r="D86" s="123"/>
    </row>
    <row r="87" spans="1:5" ht="15.75" customHeight="1">
      <c r="A87" s="107">
        <f t="shared" si="1"/>
        <v>73</v>
      </c>
      <c r="B87" s="114">
        <v>8001</v>
      </c>
      <c r="C87" s="115" t="s">
        <v>136</v>
      </c>
      <c r="D87" s="136">
        <f>'C.2.2 B 09'!R33</f>
        <v>0</v>
      </c>
      <c r="E87" s="141"/>
    </row>
    <row r="88" spans="1:5" ht="15.75" customHeight="1">
      <c r="A88" s="107">
        <f t="shared" si="1"/>
        <v>74</v>
      </c>
      <c r="B88" s="114">
        <v>8010</v>
      </c>
      <c r="C88" s="142" t="s">
        <v>137</v>
      </c>
      <c r="D88" s="133">
        <f>'C.2.2 B 09'!R34</f>
        <v>67347.710000000006</v>
      </c>
      <c r="E88" s="141"/>
    </row>
    <row r="89" spans="1:5" ht="15.75" customHeight="1">
      <c r="A89" s="107">
        <f t="shared" si="1"/>
        <v>75</v>
      </c>
      <c r="B89" s="114">
        <v>8040</v>
      </c>
      <c r="C89" s="108" t="s">
        <v>138</v>
      </c>
      <c r="D89" s="133">
        <f>'C.2.2 B 09'!R35</f>
        <v>47893770.270000003</v>
      </c>
      <c r="E89" s="141"/>
    </row>
    <row r="90" spans="1:5" ht="15.75" customHeight="1">
      <c r="A90" s="107">
        <f t="shared" si="1"/>
        <v>76</v>
      </c>
      <c r="B90" s="114">
        <v>8045</v>
      </c>
      <c r="C90" s="108" t="s">
        <v>139</v>
      </c>
      <c r="D90" s="133">
        <v>0</v>
      </c>
      <c r="E90" s="141"/>
    </row>
    <row r="91" spans="1:5" ht="15.75" customHeight="1">
      <c r="A91" s="107">
        <f t="shared" si="1"/>
        <v>77</v>
      </c>
      <c r="B91" s="114">
        <v>8050</v>
      </c>
      <c r="C91" s="115" t="s">
        <v>140</v>
      </c>
      <c r="D91" s="133">
        <f>'C.2.2 B 09'!R36</f>
        <v>-10501.159999999998</v>
      </c>
      <c r="E91" s="141"/>
    </row>
    <row r="92" spans="1:5" ht="15.75" customHeight="1">
      <c r="A92" s="107">
        <f t="shared" si="1"/>
        <v>78</v>
      </c>
      <c r="B92" s="114">
        <v>8051</v>
      </c>
      <c r="C92" s="108" t="s">
        <v>141</v>
      </c>
      <c r="D92" s="133">
        <f>'C.2.2 B 09'!R37</f>
        <v>38059461.82</v>
      </c>
      <c r="E92" s="141"/>
    </row>
    <row r="93" spans="1:5" ht="15.75" customHeight="1">
      <c r="A93" s="107">
        <f t="shared" si="1"/>
        <v>79</v>
      </c>
      <c r="B93" s="114">
        <v>8052</v>
      </c>
      <c r="C93" s="108" t="s">
        <v>142</v>
      </c>
      <c r="D93" s="133">
        <f>'C.2.2 B 09'!R38</f>
        <v>20356602.769999996</v>
      </c>
      <c r="E93" s="141"/>
    </row>
    <row r="94" spans="1:5" ht="15.75" customHeight="1">
      <c r="A94" s="107">
        <f t="shared" si="1"/>
        <v>80</v>
      </c>
      <c r="B94" s="114">
        <v>8053</v>
      </c>
      <c r="C94" s="108" t="s">
        <v>143</v>
      </c>
      <c r="D94" s="133">
        <f>'C.2.2 B 09'!R39</f>
        <v>4999983.6599999992</v>
      </c>
      <c r="E94" s="141"/>
    </row>
    <row r="95" spans="1:5" ht="15.75" customHeight="1">
      <c r="A95" s="107">
        <f t="shared" si="1"/>
        <v>81</v>
      </c>
      <c r="B95" s="114">
        <v>8054</v>
      </c>
      <c r="C95" s="108" t="s">
        <v>144</v>
      </c>
      <c r="D95" s="133">
        <f>'C.2.2 B 09'!R40</f>
        <v>3788448.5700000003</v>
      </c>
      <c r="E95" s="141"/>
    </row>
    <row r="96" spans="1:5" ht="15.75" customHeight="1">
      <c r="A96" s="107">
        <f t="shared" si="1"/>
        <v>82</v>
      </c>
      <c r="B96" s="114">
        <v>8057</v>
      </c>
      <c r="C96" s="108" t="s">
        <v>145</v>
      </c>
      <c r="D96" s="133">
        <v>0</v>
      </c>
      <c r="E96" s="141"/>
    </row>
    <row r="97" spans="1:7" ht="15.75" customHeight="1">
      <c r="A97" s="107">
        <f t="shared" si="1"/>
        <v>83</v>
      </c>
      <c r="B97" s="114">
        <v>8058</v>
      </c>
      <c r="C97" s="108" t="s">
        <v>146</v>
      </c>
      <c r="D97" s="133">
        <f>'C.2.2 B 09'!R41</f>
        <v>3687930.32</v>
      </c>
      <c r="E97" s="141"/>
    </row>
    <row r="98" spans="1:7" ht="15.75" customHeight="1">
      <c r="A98" s="107">
        <f t="shared" si="1"/>
        <v>84</v>
      </c>
      <c r="B98" s="114">
        <v>8059</v>
      </c>
      <c r="C98" s="108" t="s">
        <v>147</v>
      </c>
      <c r="D98" s="133">
        <f>'C.2.2 B 09'!R42</f>
        <v>-70472526.339999989</v>
      </c>
      <c r="E98" s="141"/>
    </row>
    <row r="99" spans="1:7" ht="15.75" customHeight="1">
      <c r="A99" s="107">
        <f t="shared" si="1"/>
        <v>85</v>
      </c>
      <c r="B99" s="114">
        <v>8060</v>
      </c>
      <c r="C99" s="108" t="s">
        <v>148</v>
      </c>
      <c r="D99" s="133">
        <f>'C.2.2 B 09'!R43</f>
        <v>-673059.45000000042</v>
      </c>
      <c r="E99" s="141"/>
    </row>
    <row r="100" spans="1:7" ht="15.75" customHeight="1">
      <c r="A100" s="107">
        <f t="shared" si="1"/>
        <v>86</v>
      </c>
      <c r="B100" s="114">
        <v>8081</v>
      </c>
      <c r="C100" s="108" t="s">
        <v>149</v>
      </c>
      <c r="D100" s="133">
        <f>'C.2.2 B 09'!R44</f>
        <v>11601195.719999999</v>
      </c>
      <c r="E100" s="141"/>
    </row>
    <row r="101" spans="1:7" ht="15.75" customHeight="1">
      <c r="A101" s="107">
        <f t="shared" si="1"/>
        <v>87</v>
      </c>
      <c r="B101" s="114">
        <v>8082</v>
      </c>
      <c r="C101" s="108" t="s">
        <v>150</v>
      </c>
      <c r="D101" s="133">
        <f>'C.2.2 B 09'!R45</f>
        <v>-12870839.51</v>
      </c>
      <c r="E101" s="141"/>
    </row>
    <row r="102" spans="1:7" ht="15.75" customHeight="1">
      <c r="A102" s="107">
        <f t="shared" si="1"/>
        <v>88</v>
      </c>
      <c r="B102" s="114">
        <v>8110</v>
      </c>
      <c r="C102" s="108" t="s">
        <v>151</v>
      </c>
      <c r="D102" s="133">
        <v>0</v>
      </c>
      <c r="E102" s="141"/>
    </row>
    <row r="103" spans="1:7" ht="15.75" customHeight="1">
      <c r="A103" s="107">
        <f t="shared" si="1"/>
        <v>89</v>
      </c>
      <c r="B103" s="114">
        <v>8120</v>
      </c>
      <c r="C103" s="108" t="s">
        <v>152</v>
      </c>
      <c r="D103" s="133">
        <f>'C.2.2 B 09'!R46</f>
        <v>-12405.799999999997</v>
      </c>
      <c r="E103" s="141"/>
    </row>
    <row r="104" spans="1:7" ht="15.75" customHeight="1">
      <c r="A104" s="107">
        <f t="shared" si="1"/>
        <v>90</v>
      </c>
      <c r="B104" s="114">
        <v>8130</v>
      </c>
      <c r="C104" s="108" t="s">
        <v>152</v>
      </c>
      <c r="D104" s="133">
        <v>0</v>
      </c>
      <c r="E104" s="141"/>
    </row>
    <row r="105" spans="1:7" ht="15.75" customHeight="1">
      <c r="A105" s="107">
        <f t="shared" si="1"/>
        <v>91</v>
      </c>
      <c r="B105" s="114">
        <v>8580</v>
      </c>
      <c r="C105" s="108" t="s">
        <v>153</v>
      </c>
      <c r="D105" s="121">
        <f>'C.2.2 B 09'!R47</f>
        <v>24464612.759999998</v>
      </c>
      <c r="E105" s="141"/>
      <c r="F105" s="75"/>
    </row>
    <row r="106" spans="1:7" ht="15.75" customHeight="1">
      <c r="A106" s="107">
        <f t="shared" si="1"/>
        <v>92</v>
      </c>
      <c r="B106" s="122"/>
      <c r="C106" s="143" t="s">
        <v>154</v>
      </c>
      <c r="D106" s="116">
        <f>SUM(D87:D105)</f>
        <v>70880021.340000018</v>
      </c>
      <c r="F106" s="144">
        <f>'C.2.2 B 09'!S47</f>
        <v>0</v>
      </c>
      <c r="G106" s="98">
        <f>D106-F106</f>
        <v>70880021.340000018</v>
      </c>
    </row>
    <row r="107" spans="1:7" ht="15.75" customHeight="1">
      <c r="A107" s="107">
        <f t="shared" si="1"/>
        <v>93</v>
      </c>
      <c r="B107" s="122"/>
      <c r="D107" s="131"/>
    </row>
    <row r="108" spans="1:7" ht="15.75" customHeight="1">
      <c r="A108" s="107">
        <f t="shared" si="1"/>
        <v>94</v>
      </c>
      <c r="B108" s="122"/>
      <c r="C108" s="130" t="s">
        <v>155</v>
      </c>
      <c r="D108" s="131"/>
    </row>
    <row r="109" spans="1:7" ht="15.75" customHeight="1">
      <c r="A109" s="107">
        <f t="shared" si="1"/>
        <v>95</v>
      </c>
      <c r="B109" s="114">
        <v>8700</v>
      </c>
      <c r="C109" s="115" t="s">
        <v>156</v>
      </c>
      <c r="D109" s="136">
        <f>'C.2.2 B 09'!R71</f>
        <v>1913235.5200000007</v>
      </c>
    </row>
    <row r="110" spans="1:7" ht="15.75" customHeight="1">
      <c r="A110" s="107">
        <f t="shared" si="1"/>
        <v>96</v>
      </c>
      <c r="B110" s="114">
        <v>8710</v>
      </c>
      <c r="C110" s="115" t="s">
        <v>157</v>
      </c>
      <c r="D110" s="133">
        <f>'C.2.2 B 09'!R72</f>
        <v>814.86</v>
      </c>
    </row>
    <row r="111" spans="1:7" ht="15.75" customHeight="1">
      <c r="A111" s="107">
        <f t="shared" si="1"/>
        <v>97</v>
      </c>
      <c r="B111" s="114">
        <v>8711</v>
      </c>
      <c r="C111" s="108" t="s">
        <v>158</v>
      </c>
      <c r="D111" s="133">
        <f>'C.2.2 B 09'!R73</f>
        <v>1262.94</v>
      </c>
    </row>
    <row r="112" spans="1:7" ht="15.75" customHeight="1">
      <c r="A112" s="107">
        <f t="shared" si="1"/>
        <v>98</v>
      </c>
      <c r="B112" s="114">
        <v>8720</v>
      </c>
      <c r="C112" s="115" t="s">
        <v>159</v>
      </c>
      <c r="D112" s="133">
        <f>'C.2.2 B 09'!R74</f>
        <v>0</v>
      </c>
    </row>
    <row r="113" spans="1:4" ht="15.75" customHeight="1">
      <c r="A113" s="107">
        <f t="shared" si="1"/>
        <v>99</v>
      </c>
      <c r="B113" s="114">
        <v>8740</v>
      </c>
      <c r="C113" s="115" t="s">
        <v>160</v>
      </c>
      <c r="D113" s="133">
        <f>'C.2.2 B 09'!R75</f>
        <v>3949276.6599999992</v>
      </c>
    </row>
    <row r="114" spans="1:4" ht="15.75" customHeight="1">
      <c r="A114" s="107">
        <f t="shared" si="1"/>
        <v>100</v>
      </c>
      <c r="B114" s="114">
        <v>8750</v>
      </c>
      <c r="C114" s="115" t="s">
        <v>161</v>
      </c>
      <c r="D114" s="133">
        <f>'C.2.2 B 09'!R76</f>
        <v>478854.24000000005</v>
      </c>
    </row>
    <row r="115" spans="1:4" ht="15.75" customHeight="1">
      <c r="A115" s="107">
        <f t="shared" si="1"/>
        <v>101</v>
      </c>
      <c r="B115" s="114">
        <v>8760</v>
      </c>
      <c r="C115" s="115" t="s">
        <v>162</v>
      </c>
      <c r="D115" s="133">
        <f>'C.2.2 B 09'!R77</f>
        <v>62348.749999999993</v>
      </c>
    </row>
    <row r="116" spans="1:4" ht="15.75" customHeight="1">
      <c r="A116" s="107">
        <f t="shared" si="1"/>
        <v>102</v>
      </c>
      <c r="B116" s="114">
        <v>8770</v>
      </c>
      <c r="C116" s="115" t="s">
        <v>163</v>
      </c>
      <c r="D116" s="133">
        <f>'C.2.2 B 09'!R78</f>
        <v>37988.519999999997</v>
      </c>
    </row>
    <row r="117" spans="1:4" ht="15.75" customHeight="1">
      <c r="A117" s="107">
        <f t="shared" si="1"/>
        <v>103</v>
      </c>
      <c r="B117" s="114">
        <v>8780</v>
      </c>
      <c r="C117" s="115" t="s">
        <v>164</v>
      </c>
      <c r="D117" s="133">
        <f>'C.2.2 B 09'!R79</f>
        <v>1067305.69</v>
      </c>
    </row>
    <row r="118" spans="1:4" ht="15.75" customHeight="1">
      <c r="A118" s="107">
        <f t="shared" si="1"/>
        <v>104</v>
      </c>
      <c r="B118" s="114">
        <v>8790</v>
      </c>
      <c r="C118" s="115" t="s">
        <v>165</v>
      </c>
      <c r="D118" s="133">
        <f>'C.2.2 B 09'!R80</f>
        <v>2014.44</v>
      </c>
    </row>
    <row r="119" spans="1:4" ht="15.75" customHeight="1">
      <c r="A119" s="107">
        <f t="shared" si="1"/>
        <v>105</v>
      </c>
      <c r="B119" s="114">
        <v>8800</v>
      </c>
      <c r="C119" s="115" t="s">
        <v>166</v>
      </c>
      <c r="D119" s="133">
        <f>'C.2.2 B 09'!R81</f>
        <v>114190.92</v>
      </c>
    </row>
    <row r="120" spans="1:4" ht="15.75" customHeight="1">
      <c r="A120" s="107">
        <f t="shared" si="1"/>
        <v>106</v>
      </c>
      <c r="B120" s="114">
        <v>8810</v>
      </c>
      <c r="C120" s="115" t="s">
        <v>126</v>
      </c>
      <c r="D120" s="121">
        <f>'C.2.2 B 09'!R82</f>
        <v>424182.52999999991</v>
      </c>
    </row>
    <row r="121" spans="1:4" ht="15.75" customHeight="1">
      <c r="A121" s="107">
        <f t="shared" si="1"/>
        <v>107</v>
      </c>
      <c r="B121" s="122"/>
      <c r="C121" s="134" t="s">
        <v>167</v>
      </c>
      <c r="D121" s="116">
        <f>SUM(D109:D120)</f>
        <v>8051475.0700000003</v>
      </c>
    </row>
    <row r="122" spans="1:4" ht="15.75" customHeight="1">
      <c r="A122" s="107">
        <f t="shared" si="1"/>
        <v>108</v>
      </c>
      <c r="B122" s="122"/>
      <c r="C122" s="101"/>
      <c r="D122" s="120"/>
    </row>
    <row r="123" spans="1:4" ht="15.75" customHeight="1">
      <c r="A123" s="107">
        <f t="shared" si="1"/>
        <v>109</v>
      </c>
      <c r="B123" s="107"/>
      <c r="C123" s="130" t="s">
        <v>168</v>
      </c>
      <c r="D123" s="123"/>
    </row>
    <row r="124" spans="1:4" ht="15.75" customHeight="1">
      <c r="A124" s="107">
        <f t="shared" si="1"/>
        <v>110</v>
      </c>
      <c r="B124" s="114">
        <v>8850</v>
      </c>
      <c r="C124" s="115" t="s">
        <v>156</v>
      </c>
      <c r="D124" s="136">
        <f>'C.2.2 B 09'!R83</f>
        <v>1733.85</v>
      </c>
    </row>
    <row r="125" spans="1:4" ht="15.75" customHeight="1">
      <c r="A125" s="107">
        <f t="shared" si="1"/>
        <v>111</v>
      </c>
      <c r="B125" s="114">
        <v>8860</v>
      </c>
      <c r="C125" s="115" t="s">
        <v>129</v>
      </c>
      <c r="D125" s="133">
        <f>'C.2.2 B 09'!R84</f>
        <v>374.57</v>
      </c>
    </row>
    <row r="126" spans="1:4" ht="15.75" customHeight="1">
      <c r="A126" s="107">
        <f t="shared" si="1"/>
        <v>112</v>
      </c>
      <c r="B126" s="114">
        <v>8870</v>
      </c>
      <c r="C126" s="115" t="s">
        <v>130</v>
      </c>
      <c r="D126" s="133">
        <f>'C.2.2 B 09'!R85</f>
        <v>32541.629999999997</v>
      </c>
    </row>
    <row r="127" spans="1:4" ht="15.75" customHeight="1">
      <c r="A127" s="107">
        <f t="shared" si="1"/>
        <v>113</v>
      </c>
      <c r="B127" s="114">
        <v>8890</v>
      </c>
      <c r="C127" s="115" t="s">
        <v>161</v>
      </c>
      <c r="D127" s="133">
        <f>'C.2.2 B 09'!R86</f>
        <v>2248.9299999999998</v>
      </c>
    </row>
    <row r="128" spans="1:4" ht="15.75" customHeight="1">
      <c r="A128" s="107">
        <f t="shared" si="1"/>
        <v>114</v>
      </c>
      <c r="B128" s="114">
        <v>8900</v>
      </c>
      <c r="C128" s="115" t="s">
        <v>162</v>
      </c>
      <c r="D128" s="133">
        <f>'C.2.2 B 09'!R87</f>
        <v>6614.8</v>
      </c>
    </row>
    <row r="129" spans="1:5" ht="15.75" customHeight="1">
      <c r="A129" s="107">
        <f t="shared" si="1"/>
        <v>115</v>
      </c>
      <c r="B129" s="114">
        <v>8910</v>
      </c>
      <c r="C129" s="115" t="s">
        <v>163</v>
      </c>
      <c r="D129" s="133">
        <f>'C.2.2 B 09'!R88</f>
        <v>3487.1099999999997</v>
      </c>
    </row>
    <row r="130" spans="1:5" ht="15.75" customHeight="1">
      <c r="A130" s="107">
        <f t="shared" si="1"/>
        <v>116</v>
      </c>
      <c r="B130" s="114">
        <v>8920</v>
      </c>
      <c r="C130" s="115" t="s">
        <v>169</v>
      </c>
      <c r="D130" s="133">
        <f>'C.2.2 B 09'!R89</f>
        <v>2509.4300000000003</v>
      </c>
    </row>
    <row r="131" spans="1:5" ht="15.75" customHeight="1">
      <c r="A131" s="107">
        <f t="shared" si="1"/>
        <v>117</v>
      </c>
      <c r="B131" s="114">
        <v>8930</v>
      </c>
      <c r="C131" s="115" t="s">
        <v>170</v>
      </c>
      <c r="D131" s="133">
        <f>'C.2.2 B 09'!R90</f>
        <v>78204.589999999982</v>
      </c>
    </row>
    <row r="132" spans="1:5" ht="15.75" customHeight="1">
      <c r="A132" s="107">
        <f t="shared" si="1"/>
        <v>118</v>
      </c>
      <c r="B132" s="114">
        <v>8940</v>
      </c>
      <c r="C132" s="115" t="s">
        <v>133</v>
      </c>
      <c r="D132" s="133">
        <f>'C.2.2 B 09'!R91</f>
        <v>11878.72</v>
      </c>
    </row>
    <row r="133" spans="1:5" ht="15.75" customHeight="1">
      <c r="A133" s="107">
        <f t="shared" si="1"/>
        <v>119</v>
      </c>
      <c r="B133" s="114">
        <v>8950</v>
      </c>
      <c r="C133" s="115" t="s">
        <v>171</v>
      </c>
      <c r="D133" s="121">
        <v>0</v>
      </c>
    </row>
    <row r="134" spans="1:5" ht="15.75" customHeight="1">
      <c r="A134" s="107">
        <f t="shared" si="1"/>
        <v>120</v>
      </c>
      <c r="B134" s="122"/>
      <c r="C134" s="134" t="s">
        <v>172</v>
      </c>
      <c r="D134" s="116">
        <f>SUM(D124:D133)</f>
        <v>139593.62999999998</v>
      </c>
    </row>
    <row r="135" spans="1:5" ht="15.75" customHeight="1">
      <c r="A135" s="107">
        <f t="shared" si="1"/>
        <v>121</v>
      </c>
      <c r="B135" s="122"/>
      <c r="C135" s="134"/>
      <c r="D135" s="120"/>
    </row>
    <row r="136" spans="1:5" ht="15.75" customHeight="1">
      <c r="A136" s="107">
        <f t="shared" si="1"/>
        <v>122</v>
      </c>
      <c r="B136" s="107"/>
      <c r="C136" s="130" t="s">
        <v>173</v>
      </c>
      <c r="D136" s="123"/>
    </row>
    <row r="137" spans="1:5" ht="15.75" customHeight="1">
      <c r="A137" s="107">
        <f t="shared" si="1"/>
        <v>123</v>
      </c>
      <c r="B137" s="114">
        <v>9010</v>
      </c>
      <c r="C137" s="115" t="s">
        <v>174</v>
      </c>
      <c r="D137" s="136">
        <f>'C.2.2 B 09'!R92</f>
        <v>203</v>
      </c>
    </row>
    <row r="138" spans="1:5" ht="15.75" customHeight="1">
      <c r="A138" s="107">
        <f t="shared" si="1"/>
        <v>124</v>
      </c>
      <c r="B138" s="114">
        <v>9020</v>
      </c>
      <c r="C138" s="115" t="s">
        <v>175</v>
      </c>
      <c r="D138" s="133">
        <f>'C.2.2 B 09'!R93</f>
        <v>1267967.26</v>
      </c>
    </row>
    <row r="139" spans="1:5" ht="15.75" customHeight="1">
      <c r="A139" s="107">
        <f t="shared" si="1"/>
        <v>125</v>
      </c>
      <c r="B139" s="114">
        <v>9030</v>
      </c>
      <c r="C139" s="115" t="s">
        <v>176</v>
      </c>
      <c r="D139" s="133">
        <f>'C.2.2 B 09'!R94</f>
        <v>1513010.41</v>
      </c>
    </row>
    <row r="140" spans="1:5" ht="15.75" customHeight="1">
      <c r="A140" s="107">
        <f t="shared" si="1"/>
        <v>126</v>
      </c>
      <c r="B140" s="114">
        <v>9040</v>
      </c>
      <c r="C140" s="115" t="s">
        <v>177</v>
      </c>
      <c r="D140" s="121">
        <f>'C.2.2 B 09'!R95</f>
        <v>893212.49</v>
      </c>
      <c r="E140" s="145"/>
    </row>
    <row r="141" spans="1:5" ht="15.75" customHeight="1">
      <c r="A141" s="107">
        <f t="shared" si="1"/>
        <v>127</v>
      </c>
      <c r="B141" s="107"/>
      <c r="C141" s="134" t="s">
        <v>178</v>
      </c>
      <c r="D141" s="116">
        <f>SUM(D137:D140)</f>
        <v>3674393.16</v>
      </c>
    </row>
    <row r="142" spans="1:5" ht="15.75" customHeight="1">
      <c r="A142" s="107">
        <f t="shared" si="1"/>
        <v>128</v>
      </c>
      <c r="B142" s="122"/>
      <c r="C142" s="134"/>
      <c r="D142" s="120"/>
    </row>
    <row r="143" spans="1:5" ht="15.75" customHeight="1">
      <c r="A143" s="107">
        <f t="shared" si="1"/>
        <v>129</v>
      </c>
      <c r="B143" s="122"/>
      <c r="C143" s="130" t="s">
        <v>179</v>
      </c>
      <c r="D143" s="131"/>
    </row>
    <row r="144" spans="1:5" ht="15.75" customHeight="1">
      <c r="A144" s="107">
        <f t="shared" si="1"/>
        <v>130</v>
      </c>
      <c r="B144" s="114">
        <v>9070</v>
      </c>
      <c r="C144" s="115" t="s">
        <v>174</v>
      </c>
      <c r="D144" s="136">
        <v>0</v>
      </c>
    </row>
    <row r="145" spans="1:4" ht="15.75" customHeight="1">
      <c r="A145" s="107">
        <f t="shared" ref="A145:A183" si="2">A144+1</f>
        <v>131</v>
      </c>
      <c r="B145" s="114">
        <v>9080</v>
      </c>
      <c r="C145" s="115" t="s">
        <v>180</v>
      </c>
      <c r="D145" s="133">
        <v>0</v>
      </c>
    </row>
    <row r="146" spans="1:4" ht="15.75" customHeight="1">
      <c r="A146" s="107">
        <f t="shared" si="2"/>
        <v>132</v>
      </c>
      <c r="B146" s="114">
        <v>9090</v>
      </c>
      <c r="C146" s="115" t="s">
        <v>181</v>
      </c>
      <c r="D146" s="133">
        <f>'C.2.2 B 09'!R96</f>
        <v>134399.67000000001</v>
      </c>
    </row>
    <row r="147" spans="1:4" ht="15.75" customHeight="1">
      <c r="A147" s="107">
        <f t="shared" si="2"/>
        <v>133</v>
      </c>
      <c r="B147" s="114">
        <v>9100</v>
      </c>
      <c r="C147" s="115" t="s">
        <v>182</v>
      </c>
      <c r="D147" s="121">
        <f>'C.2.2 B 09'!R97</f>
        <v>0</v>
      </c>
    </row>
    <row r="148" spans="1:4" ht="15.75" customHeight="1">
      <c r="A148" s="107">
        <f t="shared" si="2"/>
        <v>134</v>
      </c>
      <c r="B148" s="107"/>
      <c r="C148" s="134" t="s">
        <v>183</v>
      </c>
      <c r="D148" s="116">
        <f>SUM(D144:D147)</f>
        <v>134399.67000000001</v>
      </c>
    </row>
    <row r="149" spans="1:4" ht="15.75" customHeight="1">
      <c r="A149" s="107">
        <f t="shared" si="2"/>
        <v>135</v>
      </c>
      <c r="B149" s="107"/>
      <c r="C149" s="111"/>
      <c r="D149" s="123"/>
    </row>
    <row r="150" spans="1:4" ht="15.75" customHeight="1">
      <c r="A150" s="107">
        <f t="shared" si="2"/>
        <v>136</v>
      </c>
      <c r="B150" s="107"/>
      <c r="C150" s="130" t="s">
        <v>55</v>
      </c>
      <c r="D150" s="123"/>
    </row>
    <row r="151" spans="1:4" ht="15.75" customHeight="1">
      <c r="A151" s="107">
        <f t="shared" si="2"/>
        <v>137</v>
      </c>
      <c r="B151" s="114">
        <v>9110</v>
      </c>
      <c r="C151" s="115" t="s">
        <v>174</v>
      </c>
      <c r="D151" s="136">
        <f>'C.2.2 B 09'!R98</f>
        <v>249803.74999999997</v>
      </c>
    </row>
    <row r="152" spans="1:4" ht="15.75" customHeight="1">
      <c r="A152" s="107">
        <f t="shared" si="2"/>
        <v>138</v>
      </c>
      <c r="B152" s="114">
        <v>9120</v>
      </c>
      <c r="C152" s="115" t="s">
        <v>184</v>
      </c>
      <c r="D152" s="133">
        <f>'C.2.2 B 09'!R99</f>
        <v>130190.67000000001</v>
      </c>
    </row>
    <row r="153" spans="1:4" ht="15.75" customHeight="1">
      <c r="A153" s="107">
        <f t="shared" si="2"/>
        <v>139</v>
      </c>
      <c r="B153" s="114">
        <v>9130</v>
      </c>
      <c r="C153" s="115" t="s">
        <v>185</v>
      </c>
      <c r="D153" s="133">
        <f>'C.2.2 B 09'!R100</f>
        <v>27127.239999999998</v>
      </c>
    </row>
    <row r="154" spans="1:4" ht="15.75" customHeight="1">
      <c r="A154" s="107">
        <f t="shared" si="2"/>
        <v>140</v>
      </c>
      <c r="B154" s="114">
        <v>9160</v>
      </c>
      <c r="C154" s="115" t="s">
        <v>186</v>
      </c>
      <c r="D154" s="121">
        <v>0</v>
      </c>
    </row>
    <row r="155" spans="1:4" ht="15.75" customHeight="1">
      <c r="A155" s="107">
        <f t="shared" si="2"/>
        <v>141</v>
      </c>
      <c r="B155" s="107"/>
      <c r="C155" s="134" t="s">
        <v>187</v>
      </c>
      <c r="D155" s="116">
        <f>SUM(D151:D154)</f>
        <v>407121.66</v>
      </c>
    </row>
    <row r="156" spans="1:4" ht="15.75" customHeight="1">
      <c r="A156" s="107">
        <f t="shared" si="2"/>
        <v>142</v>
      </c>
      <c r="B156" s="122"/>
      <c r="D156" s="123"/>
    </row>
    <row r="157" spans="1:4" ht="15.75" customHeight="1">
      <c r="A157" s="107">
        <f t="shared" si="2"/>
        <v>143</v>
      </c>
      <c r="B157" s="107"/>
      <c r="C157" s="130" t="s">
        <v>188</v>
      </c>
      <c r="D157" s="123"/>
    </row>
    <row r="158" spans="1:4" ht="15.75" customHeight="1">
      <c r="A158" s="107">
        <f t="shared" si="2"/>
        <v>144</v>
      </c>
      <c r="B158" s="114">
        <v>9200</v>
      </c>
      <c r="C158" s="115" t="s">
        <v>189</v>
      </c>
      <c r="D158" s="136">
        <f>'C.2.2 B 09'!R101</f>
        <v>168583.02</v>
      </c>
    </row>
    <row r="159" spans="1:4" ht="15.75" customHeight="1">
      <c r="A159" s="107">
        <f t="shared" si="2"/>
        <v>145</v>
      </c>
      <c r="B159" s="114">
        <v>9210</v>
      </c>
      <c r="C159" s="115" t="s">
        <v>190</v>
      </c>
      <c r="D159" s="133">
        <f>'C.2.2 B 09'!R102</f>
        <v>6636.76</v>
      </c>
    </row>
    <row r="160" spans="1:4" ht="15.75" customHeight="1">
      <c r="A160" s="107">
        <f t="shared" si="2"/>
        <v>146</v>
      </c>
      <c r="B160" s="114">
        <v>9220</v>
      </c>
      <c r="C160" s="115" t="s">
        <v>191</v>
      </c>
      <c r="D160" s="133">
        <f>'C.2.2 B 09'!R103</f>
        <v>11828783.840000002</v>
      </c>
    </row>
    <row r="161" spans="1:7" ht="15.75" customHeight="1">
      <c r="A161" s="107">
        <f t="shared" si="2"/>
        <v>147</v>
      </c>
      <c r="B161" s="114">
        <v>9230</v>
      </c>
      <c r="C161" s="115" t="s">
        <v>192</v>
      </c>
      <c r="D161" s="133">
        <f>'C.2.2 B 09'!R104</f>
        <v>250654.99000000002</v>
      </c>
    </row>
    <row r="162" spans="1:7" ht="15.75" customHeight="1">
      <c r="A162" s="107">
        <f t="shared" si="2"/>
        <v>148</v>
      </c>
      <c r="B162" s="114">
        <v>9240</v>
      </c>
      <c r="C162" s="115" t="s">
        <v>193</v>
      </c>
      <c r="D162" s="133">
        <f>'C.2.2 B 09'!R105</f>
        <v>167498.28999999998</v>
      </c>
    </row>
    <row r="163" spans="1:7" ht="15.75" customHeight="1">
      <c r="A163" s="107">
        <f t="shared" si="2"/>
        <v>149</v>
      </c>
      <c r="B163" s="114">
        <v>9250</v>
      </c>
      <c r="C163" s="115" t="s">
        <v>194</v>
      </c>
      <c r="D163" s="133">
        <f>'C.2.2 B 09'!R106</f>
        <v>35935.369999999995</v>
      </c>
    </row>
    <row r="164" spans="1:7" ht="15.75" customHeight="1">
      <c r="A164" s="107">
        <f t="shared" si="2"/>
        <v>150</v>
      </c>
      <c r="B164" s="114">
        <v>9260</v>
      </c>
      <c r="C164" s="115" t="s">
        <v>195</v>
      </c>
      <c r="D164" s="133">
        <f>'C.2.2 B 09'!R107</f>
        <v>2007165.11</v>
      </c>
    </row>
    <row r="165" spans="1:7" ht="15.75" customHeight="1">
      <c r="A165" s="107">
        <f t="shared" si="2"/>
        <v>151</v>
      </c>
      <c r="B165" s="114">
        <v>9270</v>
      </c>
      <c r="C165" s="115" t="s">
        <v>196</v>
      </c>
      <c r="D165" s="133">
        <f>'C.2.2 B 09'!R108</f>
        <v>1296.5999999999999</v>
      </c>
    </row>
    <row r="166" spans="1:7" ht="15.75" customHeight="1">
      <c r="A166" s="107">
        <f t="shared" si="2"/>
        <v>152</v>
      </c>
      <c r="B166" s="114">
        <v>9280</v>
      </c>
      <c r="C166" s="115" t="s">
        <v>197</v>
      </c>
      <c r="D166" s="133">
        <f>'C.2.2 B 09'!R109</f>
        <v>129310.54999999999</v>
      </c>
    </row>
    <row r="167" spans="1:7" ht="15.75" customHeight="1">
      <c r="A167" s="107">
        <f t="shared" si="2"/>
        <v>153</v>
      </c>
      <c r="B167" s="146">
        <v>930.2</v>
      </c>
      <c r="C167" s="115" t="s">
        <v>198</v>
      </c>
      <c r="D167" s="133">
        <f>'C.2.2 B 09'!R110</f>
        <v>109331.11</v>
      </c>
    </row>
    <row r="168" spans="1:7" ht="15.75" customHeight="1">
      <c r="A168" s="107">
        <f t="shared" si="2"/>
        <v>154</v>
      </c>
      <c r="B168" s="114">
        <v>9310</v>
      </c>
      <c r="C168" s="115" t="s">
        <v>199</v>
      </c>
      <c r="D168" s="135">
        <f>'C.2.2 B 09'!R111</f>
        <v>15568.960000000003</v>
      </c>
    </row>
    <row r="169" spans="1:7" ht="15.75" customHeight="1">
      <c r="A169" s="107">
        <f t="shared" si="2"/>
        <v>155</v>
      </c>
      <c r="B169" s="107"/>
      <c r="C169" s="134" t="s">
        <v>200</v>
      </c>
      <c r="D169" s="116">
        <f>SUM(D158:D168)</f>
        <v>14720764.6</v>
      </c>
    </row>
    <row r="170" spans="1:7" ht="15.75" customHeight="1">
      <c r="A170" s="107">
        <f t="shared" si="2"/>
        <v>156</v>
      </c>
      <c r="B170" s="107"/>
      <c r="C170" s="111"/>
      <c r="D170" s="123"/>
    </row>
    <row r="171" spans="1:7" ht="15.75" customHeight="1">
      <c r="A171" s="107">
        <f t="shared" si="2"/>
        <v>157</v>
      </c>
      <c r="B171" s="107"/>
      <c r="C171" s="130" t="s">
        <v>201</v>
      </c>
      <c r="D171" s="123"/>
    </row>
    <row r="172" spans="1:7" ht="15.75" customHeight="1">
      <c r="A172" s="107">
        <f t="shared" si="2"/>
        <v>158</v>
      </c>
      <c r="B172" s="114">
        <v>9320</v>
      </c>
      <c r="C172" s="115" t="s">
        <v>202</v>
      </c>
      <c r="D172" s="135">
        <f>'C.2.2 B 09'!R112</f>
        <v>0</v>
      </c>
    </row>
    <row r="173" spans="1:7" ht="15.75" customHeight="1">
      <c r="A173" s="107">
        <f t="shared" si="2"/>
        <v>159</v>
      </c>
      <c r="B173" s="107"/>
      <c r="C173" s="134" t="s">
        <v>203</v>
      </c>
      <c r="D173" s="147">
        <f>SUM(D172:D172)</f>
        <v>0</v>
      </c>
    </row>
    <row r="174" spans="1:7" ht="15.75" customHeight="1">
      <c r="A174" s="107">
        <f t="shared" si="2"/>
        <v>160</v>
      </c>
      <c r="B174" s="122"/>
      <c r="D174" s="131"/>
    </row>
    <row r="175" spans="1:7" ht="15.75" customHeight="1">
      <c r="A175" s="107">
        <f t="shared" si="2"/>
        <v>161</v>
      </c>
      <c r="B175" s="107"/>
      <c r="C175" s="112" t="s">
        <v>204</v>
      </c>
      <c r="D175" s="148">
        <f>+D39+D44+D56+D66+D76+D84+D106+D121+D134+D141+D148+D155+D169+D173</f>
        <v>98739732.329999998</v>
      </c>
      <c r="G175" s="113"/>
    </row>
    <row r="176" spans="1:7" ht="15.75" customHeight="1">
      <c r="A176" s="107">
        <f t="shared" si="2"/>
        <v>162</v>
      </c>
      <c r="B176" s="122"/>
      <c r="D176" s="131"/>
    </row>
    <row r="177" spans="1:7" ht="15.75" customHeight="1">
      <c r="A177" s="107">
        <f t="shared" si="2"/>
        <v>163</v>
      </c>
      <c r="B177" s="107" t="s">
        <v>205</v>
      </c>
      <c r="C177" s="108" t="s">
        <v>206</v>
      </c>
      <c r="D177" s="147">
        <f>SUM('C.2.2 B 09'!R14:R15)</f>
        <v>19379359.540000003</v>
      </c>
    </row>
    <row r="178" spans="1:7" ht="15.75" customHeight="1">
      <c r="A178" s="107">
        <f t="shared" si="2"/>
        <v>164</v>
      </c>
      <c r="B178" s="114">
        <v>4081</v>
      </c>
      <c r="C178" s="108" t="s">
        <v>207</v>
      </c>
      <c r="D178" s="133">
        <f>'C.2.2 B 09'!R16</f>
        <v>6335917.8700000001</v>
      </c>
    </row>
    <row r="179" spans="1:7" ht="15.75" customHeight="1">
      <c r="A179" s="107">
        <f t="shared" si="2"/>
        <v>165</v>
      </c>
      <c r="B179" s="114" t="s">
        <v>208</v>
      </c>
      <c r="C179" s="108" t="s">
        <v>209</v>
      </c>
      <c r="D179" s="121">
        <f>+E!E23</f>
        <v>12191631.854666887</v>
      </c>
      <c r="F179" s="126"/>
      <c r="G179" s="126"/>
    </row>
    <row r="180" spans="1:7" ht="15.75" customHeight="1">
      <c r="A180" s="107">
        <f t="shared" si="2"/>
        <v>166</v>
      </c>
      <c r="B180" s="122"/>
      <c r="D180" s="131"/>
    </row>
    <row r="181" spans="1:7" ht="15.75" customHeight="1">
      <c r="A181" s="107">
        <f t="shared" si="2"/>
        <v>167</v>
      </c>
      <c r="B181" s="149"/>
      <c r="C181" s="108" t="s">
        <v>210</v>
      </c>
      <c r="D181" s="135">
        <f>+D175+SUM(D177:D179)</f>
        <v>136646641.5946669</v>
      </c>
    </row>
    <row r="182" spans="1:7" ht="15.75" customHeight="1">
      <c r="A182" s="107">
        <f t="shared" si="2"/>
        <v>168</v>
      </c>
      <c r="B182" s="150"/>
      <c r="D182" s="131"/>
    </row>
    <row r="183" spans="1:7" ht="15.75" customHeight="1" thickBot="1">
      <c r="A183" s="107">
        <f t="shared" si="2"/>
        <v>169</v>
      </c>
      <c r="B183" s="149"/>
      <c r="C183" s="108" t="s">
        <v>211</v>
      </c>
      <c r="D183" s="151">
        <f>D33-D181</f>
        <v>27455342.585333109</v>
      </c>
    </row>
    <row r="184" spans="1:7" ht="15.75" customHeight="1" thickTop="1">
      <c r="B184" s="152"/>
    </row>
    <row r="185" spans="1:7" ht="15.75" customHeight="1">
      <c r="A185" s="111"/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2"/>
    </row>
    <row r="192" spans="1:7" ht="15.75" customHeight="1">
      <c r="B192" s="152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  <row r="196" spans="2:2" ht="15.75" customHeight="1">
      <c r="B196" s="150"/>
    </row>
    <row r="197" spans="2:2" ht="15.75" customHeight="1">
      <c r="B197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90" fitToHeight="15" orientation="portrait" verticalDpi="300" r:id="rId1"/>
  <headerFooter alignWithMargins="0">
    <oddHeader>&amp;R&amp;8CASE NO. 2017-00349
ATTACHMENT 1
TO STAFF DR NO. 1-46
(SUPPLEMENT 04-05-18)</oddHeader>
    <oddFooter>&amp;RSchedule &amp;A
Page &amp;P of &amp;N</oddFooter>
  </headerFooter>
  <rowBreaks count="1" manualBreakCount="1">
    <brk id="12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44"/>
  <sheetViews>
    <sheetView view="pageBreakPreview" zoomScale="60" zoomScaleNormal="70" workbookViewId="0">
      <pane xSplit="3" ySplit="10" topLeftCell="D65" activePane="bottomRight" state="frozen"/>
      <selection activeCell="M24" sqref="M24:M25"/>
      <selection pane="topRight" activeCell="M24" sqref="M24:M25"/>
      <selection pane="bottomLeft" activeCell="M24" sqref="M24:M25"/>
      <selection pane="bottomRight" activeCell="E110" sqref="E110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2" width="14.33203125" customWidth="1"/>
    <col min="13" max="13" width="12.44140625" bestFit="1" customWidth="1"/>
    <col min="14" max="14" width="12" bestFit="1" customWidth="1"/>
    <col min="15" max="17" width="12.44140625" customWidth="1"/>
    <col min="18" max="18" width="19.109375" customWidth="1"/>
    <col min="19" max="19" width="12.44140625" customWidth="1"/>
    <col min="20" max="20" width="12.5546875" customWidth="1"/>
    <col min="21" max="21" width="10.88671875" customWidth="1"/>
  </cols>
  <sheetData>
    <row r="1" spans="1:23">
      <c r="A1" s="268" t="s">
        <v>352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"/>
      <c r="T1" s="1"/>
      <c r="U1" s="1"/>
    </row>
    <row r="2" spans="1:23">
      <c r="A2" s="268" t="s">
        <v>353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"/>
      <c r="T2" s="1"/>
      <c r="U2" s="1"/>
    </row>
    <row r="3" spans="1:23">
      <c r="A3" s="268" t="s">
        <v>212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1"/>
      <c r="T3" s="1"/>
      <c r="U3" s="1"/>
    </row>
    <row r="4" spans="1:23">
      <c r="A4" s="268" t="s">
        <v>355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1"/>
      <c r="T4" s="1"/>
      <c r="U4" s="1"/>
    </row>
    <row r="5" spans="1:23" ht="15.75">
      <c r="A5" s="77"/>
      <c r="B5" s="77"/>
      <c r="C5" s="77"/>
      <c r="D5" s="153"/>
      <c r="E5" s="154"/>
      <c r="F5" s="155"/>
      <c r="G5" s="77"/>
      <c r="H5" s="77"/>
      <c r="I5" s="77"/>
      <c r="J5" s="154"/>
      <c r="K5" s="155"/>
      <c r="L5" s="77"/>
      <c r="M5" s="77"/>
      <c r="N5" s="77"/>
      <c r="O5" s="77"/>
      <c r="P5" s="263"/>
      <c r="Q5" s="264"/>
      <c r="R5" s="77"/>
      <c r="S5" s="1"/>
      <c r="T5" s="1"/>
      <c r="U5" s="1"/>
    </row>
    <row r="6" spans="1:23" ht="15.75">
      <c r="A6" s="156" t="str">
        <f>'C.2.1 B'!A6</f>
        <v>Data:___X____Base Period________Forecasted Period</v>
      </c>
      <c r="B6" s="17"/>
      <c r="C6" s="17"/>
      <c r="D6" s="153"/>
      <c r="E6" s="153"/>
      <c r="F6" s="155"/>
      <c r="G6" s="153"/>
      <c r="H6" s="153"/>
      <c r="I6" s="153"/>
      <c r="J6" s="153"/>
      <c r="K6" s="154"/>
      <c r="L6" s="17"/>
      <c r="M6" s="17"/>
      <c r="N6" s="17"/>
      <c r="O6" s="77"/>
      <c r="P6" s="263"/>
      <c r="Q6" s="264"/>
      <c r="R6" s="157" t="s">
        <v>213</v>
      </c>
      <c r="S6" s="1"/>
      <c r="T6" s="1"/>
      <c r="U6" s="1"/>
    </row>
    <row r="7" spans="1:23">
      <c r="A7" s="156" t="str">
        <f>'C.2.1 B'!A7</f>
        <v>Type of Filing:___X____Original________Updated ________Revised</v>
      </c>
      <c r="B7" s="17"/>
      <c r="C7" s="17"/>
      <c r="D7" s="153"/>
      <c r="E7" s="158"/>
      <c r="F7" s="17"/>
      <c r="G7" s="17"/>
      <c r="H7" s="17"/>
      <c r="I7" s="17"/>
      <c r="J7" s="17"/>
      <c r="K7" s="17"/>
      <c r="L7" s="17"/>
      <c r="M7" s="17"/>
      <c r="N7" s="17"/>
      <c r="O7" s="77"/>
      <c r="P7" s="263"/>
      <c r="Q7" s="264"/>
      <c r="R7" s="159" t="s">
        <v>214</v>
      </c>
      <c r="S7" s="1"/>
      <c r="T7" s="1"/>
      <c r="U7" s="1"/>
    </row>
    <row r="8" spans="1:23">
      <c r="A8" s="160" t="str">
        <f>'C.2.1 B'!A8</f>
        <v>Workpaper Reference No(s).____________________</v>
      </c>
      <c r="B8" s="17"/>
      <c r="C8" s="17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53"/>
      <c r="Q8" s="153"/>
      <c r="R8" s="163" t="str">
        <f>'C.1'!J9</f>
        <v>Witness: Waller, Martin</v>
      </c>
      <c r="S8" s="1"/>
      <c r="T8" s="1"/>
      <c r="U8" s="1"/>
    </row>
    <row r="9" spans="1:23">
      <c r="A9" s="164" t="s">
        <v>9</v>
      </c>
      <c r="B9" s="165" t="s">
        <v>215</v>
      </c>
      <c r="C9" s="166"/>
      <c r="D9" s="167" t="s">
        <v>216</v>
      </c>
      <c r="E9" s="167" t="s">
        <v>216</v>
      </c>
      <c r="F9" s="167" t="s">
        <v>216</v>
      </c>
      <c r="G9" s="167" t="s">
        <v>216</v>
      </c>
      <c r="H9" s="167" t="s">
        <v>216</v>
      </c>
      <c r="I9" s="167" t="s">
        <v>216</v>
      </c>
      <c r="J9" s="167" t="s">
        <v>216</v>
      </c>
      <c r="K9" s="167" t="s">
        <v>216</v>
      </c>
      <c r="L9" s="167" t="s">
        <v>216</v>
      </c>
      <c r="M9" s="167" t="s">
        <v>216</v>
      </c>
      <c r="N9" s="167" t="s">
        <v>216</v>
      </c>
      <c r="O9" s="167" t="s">
        <v>216</v>
      </c>
      <c r="P9" s="167" t="s">
        <v>216</v>
      </c>
      <c r="Q9" s="167" t="s">
        <v>216</v>
      </c>
      <c r="R9" s="77"/>
      <c r="S9" s="9"/>
      <c r="T9" s="9"/>
      <c r="U9" s="9"/>
    </row>
    <row r="10" spans="1:23">
      <c r="A10" s="168" t="s">
        <v>12</v>
      </c>
      <c r="B10" s="169" t="s">
        <v>12</v>
      </c>
      <c r="C10" s="170" t="s">
        <v>217</v>
      </c>
      <c r="D10" s="171">
        <v>42736</v>
      </c>
      <c r="E10" s="171">
        <v>42767</v>
      </c>
      <c r="F10" s="171">
        <v>42795</v>
      </c>
      <c r="G10" s="171">
        <v>42826</v>
      </c>
      <c r="H10" s="171">
        <v>42856</v>
      </c>
      <c r="I10" s="171">
        <v>42887</v>
      </c>
      <c r="J10" s="171">
        <v>42917</v>
      </c>
      <c r="K10" s="171">
        <v>42948</v>
      </c>
      <c r="L10" s="171">
        <v>42979</v>
      </c>
      <c r="M10" s="171">
        <v>43009</v>
      </c>
      <c r="N10" s="171">
        <v>43040</v>
      </c>
      <c r="O10" s="171">
        <v>43070</v>
      </c>
      <c r="P10" s="171">
        <v>43101</v>
      </c>
      <c r="Q10" s="171">
        <v>43132</v>
      </c>
      <c r="R10" s="172" t="s">
        <v>218</v>
      </c>
      <c r="S10" s="173"/>
      <c r="T10" s="9"/>
      <c r="U10" s="9"/>
    </row>
    <row r="11" spans="1:23">
      <c r="A11" s="17"/>
      <c r="B11" s="17"/>
      <c r="C11" s="17"/>
      <c r="D11" s="64" t="s">
        <v>219</v>
      </c>
      <c r="E11" s="64" t="s">
        <v>219</v>
      </c>
      <c r="F11" s="64" t="s">
        <v>219</v>
      </c>
      <c r="G11" s="64" t="s">
        <v>219</v>
      </c>
      <c r="H11" s="64" t="s">
        <v>219</v>
      </c>
      <c r="I11" s="64" t="s">
        <v>219</v>
      </c>
      <c r="J11" s="64" t="s">
        <v>219</v>
      </c>
      <c r="K11" s="64" t="s">
        <v>219</v>
      </c>
      <c r="L11" s="64" t="s">
        <v>219</v>
      </c>
      <c r="M11" s="64" t="s">
        <v>219</v>
      </c>
      <c r="N11" s="64" t="s">
        <v>219</v>
      </c>
      <c r="O11" s="64" t="s">
        <v>219</v>
      </c>
      <c r="P11" s="64"/>
      <c r="Q11" s="64"/>
      <c r="R11" s="64" t="s">
        <v>219</v>
      </c>
      <c r="S11" s="10"/>
      <c r="T11" s="1"/>
    </row>
    <row r="12" spans="1:23">
      <c r="A12" s="77">
        <v>1</v>
      </c>
      <c r="B12" s="174" t="s">
        <v>208</v>
      </c>
      <c r="C12" s="175" t="s">
        <v>220</v>
      </c>
      <c r="D12" s="113">
        <f>0</f>
        <v>0</v>
      </c>
      <c r="E12" s="113">
        <f>0</f>
        <v>0</v>
      </c>
      <c r="F12" s="113">
        <f>0</f>
        <v>0</v>
      </c>
      <c r="G12" s="113">
        <f>0</f>
        <v>0</v>
      </c>
      <c r="H12" s="113" t="s">
        <v>221</v>
      </c>
      <c r="I12" s="113">
        <f>0</f>
        <v>0</v>
      </c>
      <c r="J12" s="131">
        <v>0</v>
      </c>
      <c r="K12" s="131">
        <v>0</v>
      </c>
      <c r="L12" s="131">
        <v>9696755</v>
      </c>
      <c r="M12" s="131">
        <v>0</v>
      </c>
      <c r="N12" s="131">
        <v>0</v>
      </c>
      <c r="O12" s="131">
        <v>0</v>
      </c>
      <c r="P12" s="131">
        <v>0</v>
      </c>
      <c r="Q12" s="131"/>
      <c r="R12" s="17">
        <f>SUM(D12:O12)</f>
        <v>9696755</v>
      </c>
      <c r="S12" s="75"/>
      <c r="T12" s="75"/>
      <c r="U12" s="75"/>
      <c r="W12" s="176"/>
    </row>
    <row r="13" spans="1:23">
      <c r="A13" s="77">
        <f t="shared" ref="A13:A79" si="0">A12+1</f>
        <v>2</v>
      </c>
      <c r="B13" s="174"/>
      <c r="C13" s="17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7">
        <f t="shared" ref="R13:R76" si="1">SUM(D13:O13)</f>
        <v>0</v>
      </c>
      <c r="T13" s="1"/>
      <c r="U13" s="1"/>
    </row>
    <row r="14" spans="1:23">
      <c r="A14" s="77">
        <f t="shared" si="0"/>
        <v>3</v>
      </c>
      <c r="B14" s="174">
        <v>4030</v>
      </c>
      <c r="C14" s="17" t="s">
        <v>59</v>
      </c>
      <c r="D14" s="177">
        <v>1539524.1799999997</v>
      </c>
      <c r="E14" s="177">
        <v>1543650.84</v>
      </c>
      <c r="F14" s="177">
        <v>1552616.9000000004</v>
      </c>
      <c r="G14" s="177">
        <v>1562447.87</v>
      </c>
      <c r="H14" s="177">
        <v>1569259.6400000001</v>
      </c>
      <c r="I14" s="177">
        <v>1584165.39</v>
      </c>
      <c r="J14" s="177">
        <v>1601637.62</v>
      </c>
      <c r="K14" s="177">
        <v>1667758.54</v>
      </c>
      <c r="L14" s="177">
        <v>1741364.87</v>
      </c>
      <c r="M14" s="177">
        <v>1651264.02</v>
      </c>
      <c r="N14" s="177">
        <v>1655116.7099999997</v>
      </c>
      <c r="O14" s="177">
        <v>1661087.7900000003</v>
      </c>
      <c r="P14" s="177">
        <v>1669957.5100000005</v>
      </c>
      <c r="Q14" s="177">
        <v>1669432.77</v>
      </c>
      <c r="R14" s="17">
        <f t="shared" si="1"/>
        <v>19329894.370000001</v>
      </c>
      <c r="S14" s="178"/>
      <c r="T14" s="17"/>
      <c r="U14" s="17"/>
    </row>
    <row r="15" spans="1:23">
      <c r="A15" s="77">
        <f t="shared" si="0"/>
        <v>4</v>
      </c>
      <c r="B15" s="174">
        <v>4060</v>
      </c>
      <c r="C15" s="17" t="s">
        <v>222</v>
      </c>
      <c r="D15" s="177">
        <v>4131.76</v>
      </c>
      <c r="E15" s="177">
        <v>4131.76</v>
      </c>
      <c r="F15" s="177">
        <v>4131.76</v>
      </c>
      <c r="G15" s="177">
        <v>4131.76</v>
      </c>
      <c r="H15" s="177">
        <v>4131.76</v>
      </c>
      <c r="I15" s="177">
        <v>4131.76</v>
      </c>
      <c r="J15" s="177">
        <v>4131.76</v>
      </c>
      <c r="K15" s="177">
        <v>4131.76</v>
      </c>
      <c r="L15" s="177">
        <v>4131.76</v>
      </c>
      <c r="M15" s="177">
        <v>4093.11</v>
      </c>
      <c r="N15" s="177">
        <v>4093.11</v>
      </c>
      <c r="O15" s="177">
        <v>4093.11</v>
      </c>
      <c r="P15" s="177">
        <v>4093.11</v>
      </c>
      <c r="Q15" s="177">
        <v>4093.11</v>
      </c>
      <c r="R15" s="17">
        <f t="shared" si="1"/>
        <v>49465.170000000013</v>
      </c>
      <c r="T15" s="75"/>
      <c r="U15" s="1"/>
    </row>
    <row r="16" spans="1:23">
      <c r="A16" s="77">
        <f t="shared" si="0"/>
        <v>5</v>
      </c>
      <c r="B16" s="174">
        <v>4081</v>
      </c>
      <c r="C16" s="17" t="s">
        <v>223</v>
      </c>
      <c r="D16" s="177">
        <v>430926.30000000005</v>
      </c>
      <c r="E16" s="177">
        <v>346632.42000000004</v>
      </c>
      <c r="F16" s="177">
        <v>374616.85000000021</v>
      </c>
      <c r="G16" s="177">
        <v>250215.94999999992</v>
      </c>
      <c r="H16" s="177">
        <v>471464.82999999996</v>
      </c>
      <c r="I16" s="177">
        <v>389331.08</v>
      </c>
      <c r="J16" s="177">
        <v>352414.40999999986</v>
      </c>
      <c r="K16" s="177">
        <v>342448.07</v>
      </c>
      <c r="L16" s="177">
        <v>1847277.6</v>
      </c>
      <c r="M16" s="177">
        <v>485420.8000000004</v>
      </c>
      <c r="N16" s="177">
        <v>587902.88</v>
      </c>
      <c r="O16" s="177">
        <v>457266.67999999993</v>
      </c>
      <c r="P16" s="177">
        <v>566216.2699999999</v>
      </c>
      <c r="Q16" s="177">
        <v>312504.24</v>
      </c>
      <c r="R16" s="17">
        <f t="shared" si="1"/>
        <v>6335917.8700000001</v>
      </c>
      <c r="S16" s="75"/>
      <c r="T16" s="158"/>
      <c r="U16" s="75"/>
    </row>
    <row r="17" spans="1:27">
      <c r="A17" s="77">
        <f t="shared" si="0"/>
        <v>6</v>
      </c>
      <c r="B17" s="174">
        <v>4800</v>
      </c>
      <c r="C17" s="179" t="s">
        <v>224</v>
      </c>
      <c r="D17" s="177">
        <v>-14513202.599999998</v>
      </c>
      <c r="E17" s="177">
        <v>-12401756.080000002</v>
      </c>
      <c r="F17" s="177">
        <v>-9837265.3999999985</v>
      </c>
      <c r="G17" s="177">
        <v>-7970174.8899999997</v>
      </c>
      <c r="H17" s="177">
        <v>-5001329.6400000006</v>
      </c>
      <c r="I17" s="177">
        <v>-4280264.37</v>
      </c>
      <c r="J17" s="113">
        <v>-3912521.84</v>
      </c>
      <c r="K17" s="113">
        <v>-3911149.9200000004</v>
      </c>
      <c r="L17" s="113">
        <v>-4056094.69</v>
      </c>
      <c r="M17" s="113">
        <v>-4053405.99</v>
      </c>
      <c r="N17" s="113">
        <v>-7728795.4499999993</v>
      </c>
      <c r="O17" s="113">
        <v>-11997505.859999999</v>
      </c>
      <c r="P17" s="113">
        <v>-18914907.850000001</v>
      </c>
      <c r="Q17" s="113">
        <v>-17207259.700000003</v>
      </c>
      <c r="R17" s="17">
        <f t="shared" si="1"/>
        <v>-89663466.729999989</v>
      </c>
      <c r="S17" s="1"/>
      <c r="T17" s="1"/>
      <c r="U17" s="1"/>
    </row>
    <row r="18" spans="1:27">
      <c r="A18" s="77">
        <f t="shared" si="0"/>
        <v>7</v>
      </c>
      <c r="B18" s="174">
        <v>4805</v>
      </c>
      <c r="C18" s="179" t="s">
        <v>225</v>
      </c>
      <c r="D18" s="177">
        <v>-469639.75</v>
      </c>
      <c r="E18" s="177">
        <v>1575634.25</v>
      </c>
      <c r="F18" s="177">
        <v>970697.5</v>
      </c>
      <c r="G18" s="177">
        <v>1251100.75</v>
      </c>
      <c r="H18" s="177">
        <v>548262.25</v>
      </c>
      <c r="I18" s="177">
        <v>160043.25</v>
      </c>
      <c r="J18" s="113">
        <v>85111.75</v>
      </c>
      <c r="K18" s="113">
        <v>-22429.25</v>
      </c>
      <c r="L18" s="113">
        <v>37437</v>
      </c>
      <c r="M18" s="113">
        <v>-1732244.94</v>
      </c>
      <c r="N18" s="113">
        <v>-2209700.5300000003</v>
      </c>
      <c r="O18" s="113">
        <v>-3104256.88</v>
      </c>
      <c r="P18" s="113">
        <v>405968.1</v>
      </c>
      <c r="Q18" s="113">
        <v>3377819.57</v>
      </c>
      <c r="R18" s="17">
        <f t="shared" si="1"/>
        <v>-2909984.6</v>
      </c>
      <c r="S18" s="1"/>
      <c r="T18" s="1"/>
      <c r="U18" s="1"/>
    </row>
    <row r="19" spans="1:27">
      <c r="A19" s="77">
        <f t="shared" si="0"/>
        <v>8</v>
      </c>
      <c r="B19" s="174">
        <v>4811</v>
      </c>
      <c r="C19" s="179" t="s">
        <v>226</v>
      </c>
      <c r="D19" s="177">
        <v>-6015709.9900000002</v>
      </c>
      <c r="E19" s="177">
        <v>-4997093.8500000006</v>
      </c>
      <c r="F19" s="177">
        <v>-3975390.9000000004</v>
      </c>
      <c r="G19" s="177">
        <v>-3087843.16</v>
      </c>
      <c r="H19" s="177">
        <v>-2175017.16</v>
      </c>
      <c r="I19" s="177">
        <v>-1875289.33</v>
      </c>
      <c r="J19" s="113">
        <v>-1734375.6</v>
      </c>
      <c r="K19" s="113">
        <v>-1857062.48</v>
      </c>
      <c r="L19" s="113">
        <v>-2143314.75</v>
      </c>
      <c r="M19" s="113">
        <v>-2077847.2200000002</v>
      </c>
      <c r="N19" s="113">
        <v>-3292933.4299999997</v>
      </c>
      <c r="O19" s="113">
        <v>-4990853.47</v>
      </c>
      <c r="P19" s="113">
        <v>-8086207.9299999997</v>
      </c>
      <c r="Q19" s="113">
        <v>-7415174.7999999998</v>
      </c>
      <c r="R19" s="17">
        <f t="shared" si="1"/>
        <v>-38222731.340000004</v>
      </c>
      <c r="S19" s="1"/>
      <c r="T19" s="75"/>
      <c r="U19" s="1"/>
    </row>
    <row r="20" spans="1:27">
      <c r="A20" s="77">
        <f t="shared" si="0"/>
        <v>9</v>
      </c>
      <c r="B20" s="174">
        <v>4812</v>
      </c>
      <c r="C20" s="17" t="s">
        <v>227</v>
      </c>
      <c r="D20" s="177">
        <v>-879114.97</v>
      </c>
      <c r="E20" s="177">
        <v>-863109.11</v>
      </c>
      <c r="F20" s="177">
        <v>-978759.8899999999</v>
      </c>
      <c r="G20" s="177">
        <v>-585026.64</v>
      </c>
      <c r="H20" s="177">
        <v>-578724.99</v>
      </c>
      <c r="I20" s="177">
        <v>-688370.26</v>
      </c>
      <c r="J20" s="113">
        <v>-212760.40000000002</v>
      </c>
      <c r="K20" s="113">
        <v>-235589.72999999998</v>
      </c>
      <c r="L20" s="113">
        <v>-231267.35</v>
      </c>
      <c r="M20" s="113">
        <v>-292940.27999999997</v>
      </c>
      <c r="N20" s="113">
        <v>-367965.44</v>
      </c>
      <c r="O20" s="113">
        <v>-486520.62000000005</v>
      </c>
      <c r="P20" s="113">
        <v>-973706.71000000008</v>
      </c>
      <c r="Q20" s="113">
        <v>-1334353.76</v>
      </c>
      <c r="R20" s="17">
        <f t="shared" si="1"/>
        <v>-6400149.6800000006</v>
      </c>
      <c r="S20" s="1"/>
      <c r="T20" s="75"/>
      <c r="U20" s="1"/>
    </row>
    <row r="21" spans="1:27">
      <c r="A21" s="77">
        <f t="shared" si="0"/>
        <v>10</v>
      </c>
      <c r="B21" s="174">
        <v>4815</v>
      </c>
      <c r="C21" s="17" t="s">
        <v>228</v>
      </c>
      <c r="D21" s="177">
        <v>-312723</v>
      </c>
      <c r="E21" s="177">
        <v>758592.75</v>
      </c>
      <c r="F21" s="177">
        <v>351237.75</v>
      </c>
      <c r="G21" s="177">
        <v>564893.75</v>
      </c>
      <c r="H21" s="177">
        <v>122835.5</v>
      </c>
      <c r="I21" s="177">
        <v>39474</v>
      </c>
      <c r="J21" s="113">
        <v>-4160.5</v>
      </c>
      <c r="K21" s="113">
        <v>-91081.5</v>
      </c>
      <c r="L21" s="113">
        <v>-23863</v>
      </c>
      <c r="M21" s="113">
        <v>-346070.52</v>
      </c>
      <c r="N21" s="113">
        <v>-931188.41</v>
      </c>
      <c r="O21" s="113">
        <v>-1370307.44</v>
      </c>
      <c r="P21" s="113">
        <v>87594.73</v>
      </c>
      <c r="Q21" s="113">
        <v>1449165.56</v>
      </c>
      <c r="R21" s="17">
        <f t="shared" si="1"/>
        <v>-1242360.6200000001</v>
      </c>
      <c r="S21" s="1"/>
      <c r="T21" s="75"/>
      <c r="U21" s="1"/>
    </row>
    <row r="22" spans="1:27">
      <c r="A22" s="77">
        <f t="shared" si="0"/>
        <v>11</v>
      </c>
      <c r="B22" s="174">
        <v>4816</v>
      </c>
      <c r="C22" s="17" t="s">
        <v>229</v>
      </c>
      <c r="D22" s="177">
        <v>-193638.24</v>
      </c>
      <c r="E22" s="177">
        <v>-209627.9</v>
      </c>
      <c r="F22" s="177">
        <v>243164.97</v>
      </c>
      <c r="G22" s="177">
        <v>33559.599999999999</v>
      </c>
      <c r="H22" s="177">
        <v>-179297.55000000002</v>
      </c>
      <c r="I22" s="177">
        <v>405234.05000000005</v>
      </c>
      <c r="J22" s="113">
        <v>27342.12</v>
      </c>
      <c r="K22" s="113">
        <v>-8621.2899999999991</v>
      </c>
      <c r="L22" s="113">
        <v>275.56</v>
      </c>
      <c r="M22" s="113">
        <v>8285.49</v>
      </c>
      <c r="N22" s="113">
        <v>-40835.480000000003</v>
      </c>
      <c r="O22" s="113">
        <v>-124350.78</v>
      </c>
      <c r="P22" s="113">
        <v>-505592.3</v>
      </c>
      <c r="Q22" s="113">
        <v>248260.24000000002</v>
      </c>
      <c r="R22" s="17">
        <f t="shared" si="1"/>
        <v>-38509.449999999953</v>
      </c>
      <c r="T22" s="75"/>
      <c r="U22" s="1"/>
    </row>
    <row r="23" spans="1:27">
      <c r="A23" s="77">
        <f t="shared" si="0"/>
        <v>12</v>
      </c>
      <c r="B23" s="174">
        <v>4820</v>
      </c>
      <c r="C23" s="17" t="s">
        <v>230</v>
      </c>
      <c r="D23" s="177">
        <v>-1046459.38</v>
      </c>
      <c r="E23" s="177">
        <v>-877899.77999999991</v>
      </c>
      <c r="F23" s="177">
        <v>-710312.75</v>
      </c>
      <c r="G23" s="177">
        <v>-551378.64</v>
      </c>
      <c r="H23" s="177">
        <v>-335450.63</v>
      </c>
      <c r="I23" s="177">
        <v>-257582.33</v>
      </c>
      <c r="J23" s="113">
        <v>-216697.01</v>
      </c>
      <c r="K23" s="113">
        <v>-235765.87999999998</v>
      </c>
      <c r="L23" s="113">
        <v>-231291.71000000002</v>
      </c>
      <c r="M23" s="113">
        <v>-274326.17</v>
      </c>
      <c r="N23" s="113">
        <v>-526757.1</v>
      </c>
      <c r="O23" s="113">
        <v>-844602.64</v>
      </c>
      <c r="P23" s="113">
        <v>-1354829.9899999998</v>
      </c>
      <c r="Q23" s="113">
        <v>-1331272.1100000001</v>
      </c>
      <c r="R23" s="17">
        <f t="shared" si="1"/>
        <v>-6108524.0199999996</v>
      </c>
      <c r="S23" s="17"/>
      <c r="T23" s="75"/>
      <c r="U23" s="1"/>
    </row>
    <row r="24" spans="1:27">
      <c r="A24" s="77">
        <f t="shared" si="0"/>
        <v>13</v>
      </c>
      <c r="B24" s="174">
        <v>4825</v>
      </c>
      <c r="C24" s="17" t="s">
        <v>231</v>
      </c>
      <c r="D24" s="177">
        <v>-27855</v>
      </c>
      <c r="E24" s="177">
        <v>138141</v>
      </c>
      <c r="F24" s="177">
        <v>61310</v>
      </c>
      <c r="G24" s="177">
        <v>110081</v>
      </c>
      <c r="H24" s="177">
        <v>34779</v>
      </c>
      <c r="I24" s="177">
        <v>12969</v>
      </c>
      <c r="J24" s="113">
        <v>7033</v>
      </c>
      <c r="K24" s="113">
        <v>-13856</v>
      </c>
      <c r="L24" s="113">
        <v>15695</v>
      </c>
      <c r="M24" s="113">
        <v>-185527.91</v>
      </c>
      <c r="N24" s="113">
        <v>-165179.08000000002</v>
      </c>
      <c r="O24" s="113">
        <v>-271690.21999999997</v>
      </c>
      <c r="P24" s="113">
        <v>20773.28</v>
      </c>
      <c r="Q24" s="113">
        <v>303343.87</v>
      </c>
      <c r="R24" s="17">
        <f t="shared" si="1"/>
        <v>-284100.20999999996</v>
      </c>
      <c r="U24" s="1"/>
    </row>
    <row r="25" spans="1:27">
      <c r="A25" s="77">
        <f t="shared" si="0"/>
        <v>14</v>
      </c>
      <c r="B25" s="174">
        <v>4870</v>
      </c>
      <c r="C25" s="17" t="s">
        <v>232</v>
      </c>
      <c r="D25" s="177">
        <v>-164679.28</v>
      </c>
      <c r="E25" s="177">
        <v>-178264.2</v>
      </c>
      <c r="F25" s="177">
        <v>-212874.13</v>
      </c>
      <c r="G25" s="177">
        <v>-110474.21</v>
      </c>
      <c r="H25" s="177">
        <v>-89244.24</v>
      </c>
      <c r="I25" s="177">
        <v>-73989.83</v>
      </c>
      <c r="J25" s="113">
        <v>-49237.84</v>
      </c>
      <c r="K25" s="113">
        <v>-67375.86</v>
      </c>
      <c r="L25" s="113">
        <v>-42564.160000000003</v>
      </c>
      <c r="M25" s="113">
        <v>-57504.18</v>
      </c>
      <c r="N25" s="113">
        <v>-63836.83</v>
      </c>
      <c r="O25" s="113">
        <v>-107575.07</v>
      </c>
      <c r="P25" s="113">
        <v>-192879.14</v>
      </c>
      <c r="Q25" s="113">
        <v>-230566.08</v>
      </c>
      <c r="R25" s="17">
        <f t="shared" si="1"/>
        <v>-1217619.83</v>
      </c>
      <c r="T25" s="1"/>
      <c r="U25" s="1"/>
    </row>
    <row r="26" spans="1:27">
      <c r="A26" s="77">
        <f t="shared" si="0"/>
        <v>15</v>
      </c>
      <c r="B26" s="174">
        <v>4880</v>
      </c>
      <c r="C26" s="17" t="s">
        <v>233</v>
      </c>
      <c r="D26" s="177">
        <v>-58143</v>
      </c>
      <c r="E26" s="177">
        <v>-54428</v>
      </c>
      <c r="F26" s="177">
        <v>-74827</v>
      </c>
      <c r="G26" s="177">
        <v>-49906</v>
      </c>
      <c r="H26" s="177">
        <v>-53615</v>
      </c>
      <c r="I26" s="177">
        <v>-55356</v>
      </c>
      <c r="J26" s="113">
        <v>-45000</v>
      </c>
      <c r="K26" s="113">
        <v>-56467.45</v>
      </c>
      <c r="L26" s="113">
        <v>-56889.55</v>
      </c>
      <c r="M26" s="113">
        <v>-113182</v>
      </c>
      <c r="N26" s="113">
        <v>-111321</v>
      </c>
      <c r="O26" s="113">
        <v>-70489</v>
      </c>
      <c r="P26" s="113">
        <v>-59320</v>
      </c>
      <c r="Q26" s="113">
        <v>-48866</v>
      </c>
      <c r="R26" s="17">
        <f t="shared" si="1"/>
        <v>-799624</v>
      </c>
      <c r="T26" s="1"/>
      <c r="U26" s="1"/>
    </row>
    <row r="27" spans="1:27">
      <c r="A27" s="77">
        <f t="shared" si="0"/>
        <v>16</v>
      </c>
      <c r="B27" s="174">
        <v>4893</v>
      </c>
      <c r="C27" s="17" t="s">
        <v>234</v>
      </c>
      <c r="D27" s="177">
        <v>-1601632.24</v>
      </c>
      <c r="E27" s="177">
        <v>-1516342.71</v>
      </c>
      <c r="F27" s="177">
        <v>-1462848.99</v>
      </c>
      <c r="G27" s="177">
        <v>-1288495.24</v>
      </c>
      <c r="H27" s="177">
        <v>-1321434.6400000001</v>
      </c>
      <c r="I27" s="177">
        <v>-1287337.8499999999</v>
      </c>
      <c r="J27" s="113">
        <v>-1182276.58</v>
      </c>
      <c r="K27" s="113">
        <v>-1275238.4100000001</v>
      </c>
      <c r="L27" s="113">
        <v>-1291704.83</v>
      </c>
      <c r="M27" s="113">
        <v>-1481953.7199999997</v>
      </c>
      <c r="N27" s="113">
        <v>-1653314.1</v>
      </c>
      <c r="O27" s="113">
        <v>-1852334.3900000001</v>
      </c>
      <c r="P27" s="113">
        <v>-2135654.7200000002</v>
      </c>
      <c r="Q27" s="113">
        <v>-1772397.93</v>
      </c>
      <c r="R27" s="17">
        <f t="shared" si="1"/>
        <v>-17214913.699999999</v>
      </c>
      <c r="S27" s="180"/>
      <c r="T27" s="154"/>
      <c r="U27" s="154"/>
      <c r="V27" s="154"/>
      <c r="W27" s="154"/>
      <c r="X27" s="154"/>
      <c r="Y27" s="154"/>
      <c r="Z27" s="154"/>
      <c r="AA27" s="154"/>
    </row>
    <row r="28" spans="1:27">
      <c r="A28" s="77">
        <f t="shared" si="0"/>
        <v>17</v>
      </c>
      <c r="B28" s="174">
        <v>4950</v>
      </c>
      <c r="C28" s="17" t="s">
        <v>88</v>
      </c>
      <c r="D28" s="177">
        <f>0</f>
        <v>0</v>
      </c>
      <c r="E28" s="177">
        <f>0</f>
        <v>0</v>
      </c>
      <c r="F28" s="177">
        <f>0</f>
        <v>0</v>
      </c>
      <c r="G28" s="177">
        <f>0</f>
        <v>0</v>
      </c>
      <c r="H28" s="177">
        <f>0</f>
        <v>0</v>
      </c>
      <c r="I28" s="177">
        <f>0</f>
        <v>0</v>
      </c>
      <c r="J28" s="113"/>
      <c r="K28" s="113"/>
      <c r="L28" s="113"/>
      <c r="M28" s="113">
        <v>0</v>
      </c>
      <c r="N28" s="113">
        <v>0</v>
      </c>
      <c r="O28" s="113">
        <v>0</v>
      </c>
      <c r="P28" s="113">
        <v>0</v>
      </c>
      <c r="Q28" s="113"/>
      <c r="R28" s="17">
        <f t="shared" si="1"/>
        <v>0</v>
      </c>
      <c r="S28" s="181"/>
    </row>
    <row r="29" spans="1:27">
      <c r="A29" s="263"/>
      <c r="B29" s="174">
        <v>4960</v>
      </c>
      <c r="C29" s="154" t="s">
        <v>357</v>
      </c>
      <c r="D29" s="177"/>
      <c r="E29" s="177"/>
      <c r="F29" s="177"/>
      <c r="G29" s="177"/>
      <c r="H29" s="177"/>
      <c r="I29" s="177"/>
      <c r="J29" s="113"/>
      <c r="K29" s="113"/>
      <c r="L29" s="113"/>
      <c r="M29" s="113"/>
      <c r="N29" s="113"/>
      <c r="O29" s="113"/>
      <c r="P29" s="113">
        <v>651059</v>
      </c>
      <c r="Q29" s="113">
        <v>688493</v>
      </c>
      <c r="R29" s="17">
        <f t="shared" si="1"/>
        <v>0</v>
      </c>
      <c r="S29" s="181"/>
    </row>
    <row r="30" spans="1:27">
      <c r="A30" s="77">
        <f>A28+1</f>
        <v>18</v>
      </c>
      <c r="B30" s="174">
        <v>7560</v>
      </c>
      <c r="C30" s="154" t="s">
        <v>235</v>
      </c>
      <c r="D30" s="177">
        <f>0</f>
        <v>0</v>
      </c>
      <c r="E30" s="177">
        <f>0</f>
        <v>0</v>
      </c>
      <c r="F30" s="177">
        <f>0</f>
        <v>0</v>
      </c>
      <c r="G30" s="177">
        <f>0</f>
        <v>0</v>
      </c>
      <c r="H30" s="177">
        <f>0</f>
        <v>0</v>
      </c>
      <c r="I30" s="177">
        <f>0</f>
        <v>0</v>
      </c>
      <c r="J30" s="131"/>
      <c r="K30" s="131"/>
      <c r="L30" s="131"/>
      <c r="M30" s="131">
        <v>0</v>
      </c>
      <c r="N30" s="131">
        <v>0</v>
      </c>
      <c r="O30" s="131">
        <v>0</v>
      </c>
      <c r="P30" s="131">
        <v>0</v>
      </c>
      <c r="Q30" s="131"/>
      <c r="R30" s="17">
        <f t="shared" si="1"/>
        <v>0</v>
      </c>
      <c r="U30" s="1"/>
    </row>
    <row r="31" spans="1:27">
      <c r="A31" s="77">
        <f t="shared" si="0"/>
        <v>19</v>
      </c>
      <c r="B31" s="174">
        <v>7590</v>
      </c>
      <c r="C31" s="175" t="s">
        <v>94</v>
      </c>
      <c r="D31" s="177">
        <f>0</f>
        <v>0</v>
      </c>
      <c r="E31" s="177">
        <f>0</f>
        <v>0</v>
      </c>
      <c r="F31" s="177">
        <f>0</f>
        <v>0</v>
      </c>
      <c r="G31" s="177">
        <f>0</f>
        <v>0</v>
      </c>
      <c r="H31" s="177">
        <f>0</f>
        <v>0</v>
      </c>
      <c r="I31" s="177">
        <f>0</f>
        <v>0</v>
      </c>
      <c r="J31" s="131"/>
      <c r="K31" s="131"/>
      <c r="L31" s="131"/>
      <c r="M31" s="131">
        <v>0</v>
      </c>
      <c r="N31" s="131">
        <v>0</v>
      </c>
      <c r="O31" s="131">
        <v>0</v>
      </c>
      <c r="P31" s="131">
        <v>0</v>
      </c>
      <c r="Q31" s="131"/>
      <c r="R31" s="17">
        <f t="shared" si="1"/>
        <v>0</v>
      </c>
      <c r="U31" s="1"/>
    </row>
    <row r="32" spans="1:27">
      <c r="A32" s="263"/>
      <c r="B32" s="174">
        <v>7690</v>
      </c>
      <c r="C32" s="154" t="s">
        <v>116</v>
      </c>
      <c r="D32" s="177"/>
      <c r="E32" s="177"/>
      <c r="F32" s="177"/>
      <c r="G32" s="177"/>
      <c r="H32" s="177"/>
      <c r="I32" s="177"/>
      <c r="J32" s="131"/>
      <c r="K32" s="131"/>
      <c r="L32" s="131"/>
      <c r="M32" s="131"/>
      <c r="N32" s="131"/>
      <c r="O32" s="131">
        <v>132.09</v>
      </c>
      <c r="P32" s="131">
        <v>0</v>
      </c>
      <c r="Q32" s="131"/>
      <c r="R32" s="17">
        <f t="shared" si="1"/>
        <v>132.09</v>
      </c>
      <c r="U32" s="1"/>
    </row>
    <row r="33" spans="1:21">
      <c r="A33" s="77">
        <f>A31+1</f>
        <v>20</v>
      </c>
      <c r="B33" s="174">
        <v>8001</v>
      </c>
      <c r="C33" s="17" t="s">
        <v>136</v>
      </c>
      <c r="D33" s="177">
        <f>0</f>
        <v>0</v>
      </c>
      <c r="E33" s="177">
        <f>0</f>
        <v>0</v>
      </c>
      <c r="F33" s="177">
        <f>0</f>
        <v>0</v>
      </c>
      <c r="G33" s="177">
        <f>0</f>
        <v>0</v>
      </c>
      <c r="H33" s="177">
        <f>0</f>
        <v>0</v>
      </c>
      <c r="I33" s="177">
        <f>0</f>
        <v>0</v>
      </c>
      <c r="J33" s="113"/>
      <c r="K33" s="113"/>
      <c r="L33" s="113"/>
      <c r="M33" s="113">
        <v>0</v>
      </c>
      <c r="N33" s="113">
        <v>0</v>
      </c>
      <c r="O33" s="113">
        <v>0</v>
      </c>
      <c r="P33" s="113">
        <v>0</v>
      </c>
      <c r="Q33" s="113"/>
      <c r="R33" s="17">
        <f t="shared" si="1"/>
        <v>0</v>
      </c>
      <c r="S33" s="75"/>
      <c r="T33" s="75"/>
      <c r="U33" s="1"/>
    </row>
    <row r="34" spans="1:21">
      <c r="A34" s="77">
        <f t="shared" si="0"/>
        <v>21</v>
      </c>
      <c r="B34" s="174">
        <v>8010</v>
      </c>
      <c r="C34" s="175" t="s">
        <v>236</v>
      </c>
      <c r="D34" s="177">
        <v>5288.75</v>
      </c>
      <c r="E34" s="177">
        <v>4114.3100000000004</v>
      </c>
      <c r="F34" s="177">
        <v>3199.16</v>
      </c>
      <c r="G34" s="177">
        <v>3575.42</v>
      </c>
      <c r="H34" s="177">
        <v>6495.27</v>
      </c>
      <c r="I34" s="177">
        <v>4692.6899999999996</v>
      </c>
      <c r="J34" s="262">
        <v>6710.93</v>
      </c>
      <c r="K34" s="262">
        <v>6637.43</v>
      </c>
      <c r="L34" s="262">
        <v>7867.58</v>
      </c>
      <c r="M34" s="262">
        <v>8356</v>
      </c>
      <c r="N34" s="262">
        <v>5349.93</v>
      </c>
      <c r="O34" s="113">
        <v>5060.24</v>
      </c>
      <c r="P34" s="113">
        <v>4142.43</v>
      </c>
      <c r="Q34" s="113">
        <v>4390.79</v>
      </c>
      <c r="R34" s="17">
        <f t="shared" si="1"/>
        <v>67347.710000000006</v>
      </c>
      <c r="S34" s="1"/>
      <c r="T34" s="1"/>
      <c r="U34" s="1"/>
    </row>
    <row r="35" spans="1:21">
      <c r="A35" s="77">
        <f t="shared" si="0"/>
        <v>22</v>
      </c>
      <c r="B35" s="174">
        <v>8040</v>
      </c>
      <c r="C35" s="17" t="s">
        <v>237</v>
      </c>
      <c r="D35" s="177">
        <v>5595688.3600000003</v>
      </c>
      <c r="E35" s="177">
        <v>4352529.0599999996</v>
      </c>
      <c r="F35" s="177">
        <v>337618.93</v>
      </c>
      <c r="G35" s="177">
        <v>768369.22000000009</v>
      </c>
      <c r="H35" s="177">
        <v>5923128.8099999996</v>
      </c>
      <c r="I35" s="177">
        <v>4115123.04</v>
      </c>
      <c r="J35" s="262">
        <v>5297870.5</v>
      </c>
      <c r="K35" s="262">
        <v>4117575.08</v>
      </c>
      <c r="L35" s="262">
        <v>4229436.0299999993</v>
      </c>
      <c r="M35" s="262">
        <v>4366383.43</v>
      </c>
      <c r="N35" s="262">
        <v>5981127.2799999993</v>
      </c>
      <c r="O35" s="113">
        <v>2808920.5300000003</v>
      </c>
      <c r="P35" s="113">
        <v>6202228.0199999996</v>
      </c>
      <c r="Q35" s="113">
        <v>6877704.7200000007</v>
      </c>
      <c r="R35" s="17">
        <f t="shared" si="1"/>
        <v>47893770.270000003</v>
      </c>
      <c r="S35" s="1"/>
      <c r="T35" s="75"/>
      <c r="U35" s="1"/>
    </row>
    <row r="36" spans="1:21">
      <c r="A36" s="77">
        <f t="shared" si="0"/>
        <v>23</v>
      </c>
      <c r="B36" s="174">
        <v>8050</v>
      </c>
      <c r="C36" s="17" t="s">
        <v>238</v>
      </c>
      <c r="D36" s="177">
        <v>-885.57</v>
      </c>
      <c r="E36" s="177">
        <v>-310.92</v>
      </c>
      <c r="F36" s="177">
        <v>-228.3</v>
      </c>
      <c r="G36" s="177">
        <v>-69.099999999999994</v>
      </c>
      <c r="H36" s="177">
        <v>-1817.86</v>
      </c>
      <c r="I36" s="177">
        <v>-783.41</v>
      </c>
      <c r="J36" s="262">
        <v>-268.95</v>
      </c>
      <c r="K36" s="262">
        <v>-838.27</v>
      </c>
      <c r="L36" s="262">
        <v>-2308.62</v>
      </c>
      <c r="M36" s="262">
        <v>-1303.67</v>
      </c>
      <c r="N36" s="262">
        <v>-89.34</v>
      </c>
      <c r="O36" s="113">
        <v>-1597.15</v>
      </c>
      <c r="P36" s="113">
        <v>-1038.32</v>
      </c>
      <c r="Q36" s="113">
        <v>-266.42</v>
      </c>
      <c r="R36" s="17">
        <f t="shared" si="1"/>
        <v>-10501.159999999998</v>
      </c>
      <c r="S36" s="1"/>
      <c r="T36" s="75"/>
      <c r="U36" s="1"/>
    </row>
    <row r="37" spans="1:21">
      <c r="A37" s="77">
        <f t="shared" si="0"/>
        <v>24</v>
      </c>
      <c r="B37" s="174">
        <v>8051</v>
      </c>
      <c r="C37" s="17" t="s">
        <v>239</v>
      </c>
      <c r="D37" s="177">
        <v>8024574.0700000003</v>
      </c>
      <c r="E37" s="177">
        <v>6235593.46</v>
      </c>
      <c r="F37" s="177">
        <v>4547479.01</v>
      </c>
      <c r="G37" s="177">
        <v>3361821.54</v>
      </c>
      <c r="H37" s="177">
        <v>1534503.17</v>
      </c>
      <c r="I37" s="177">
        <v>1025911.25</v>
      </c>
      <c r="J37" s="262">
        <v>771646.85</v>
      </c>
      <c r="K37" s="262">
        <v>756799.97</v>
      </c>
      <c r="L37" s="262">
        <v>893394.16</v>
      </c>
      <c r="M37" s="262">
        <v>871077.07</v>
      </c>
      <c r="N37" s="262">
        <v>3467738.49</v>
      </c>
      <c r="O37" s="113">
        <v>6568922.7800000003</v>
      </c>
      <c r="P37" s="113">
        <v>12247863.539999999</v>
      </c>
      <c r="Q37" s="113">
        <v>10646486.09</v>
      </c>
      <c r="R37" s="17">
        <f t="shared" si="1"/>
        <v>38059461.82</v>
      </c>
      <c r="S37" s="1"/>
      <c r="T37" s="1"/>
      <c r="U37" s="1"/>
    </row>
    <row r="38" spans="1:21">
      <c r="A38" s="77">
        <f t="shared" si="0"/>
        <v>25</v>
      </c>
      <c r="B38" s="174">
        <v>8052</v>
      </c>
      <c r="C38" s="17" t="s">
        <v>240</v>
      </c>
      <c r="D38" s="177">
        <v>3677985.7</v>
      </c>
      <c r="E38" s="177">
        <v>2844532.57</v>
      </c>
      <c r="F38" s="177">
        <v>2136550.7599999998</v>
      </c>
      <c r="G38" s="177">
        <v>1547231.7</v>
      </c>
      <c r="H38" s="177">
        <v>990664.23</v>
      </c>
      <c r="I38" s="177">
        <v>790859.4</v>
      </c>
      <c r="J38" s="262">
        <v>693951.77</v>
      </c>
      <c r="K38" s="262">
        <v>789411.35</v>
      </c>
      <c r="L38" s="262">
        <v>1025239.32</v>
      </c>
      <c r="M38" s="262">
        <v>973073.01</v>
      </c>
      <c r="N38" s="262">
        <v>1819558.9</v>
      </c>
      <c r="O38" s="113">
        <v>3067544.06</v>
      </c>
      <c r="P38" s="113">
        <v>5664066.96</v>
      </c>
      <c r="Q38" s="113">
        <v>4986155.1500000004</v>
      </c>
      <c r="R38" s="17">
        <f t="shared" si="1"/>
        <v>20356602.769999996</v>
      </c>
      <c r="S38" s="1"/>
      <c r="T38" s="1"/>
      <c r="U38" s="1"/>
    </row>
    <row r="39" spans="1:21">
      <c r="A39" s="77">
        <f t="shared" si="0"/>
        <v>26</v>
      </c>
      <c r="B39" s="174">
        <v>8053</v>
      </c>
      <c r="C39" s="17" t="s">
        <v>241</v>
      </c>
      <c r="D39" s="177">
        <v>672134.52</v>
      </c>
      <c r="E39" s="177">
        <v>664048.25</v>
      </c>
      <c r="F39" s="177">
        <v>769253.16</v>
      </c>
      <c r="G39" s="177">
        <v>453327.3</v>
      </c>
      <c r="H39" s="177">
        <v>452238.11</v>
      </c>
      <c r="I39" s="177">
        <v>558552.21</v>
      </c>
      <c r="J39" s="262">
        <v>162254.26999999999</v>
      </c>
      <c r="K39" s="262">
        <v>179615.02</v>
      </c>
      <c r="L39" s="262">
        <v>177216.25</v>
      </c>
      <c r="M39" s="262">
        <v>226632.55</v>
      </c>
      <c r="N39" s="262">
        <v>283273.89</v>
      </c>
      <c r="O39" s="113">
        <v>401438.13</v>
      </c>
      <c r="P39" s="113">
        <v>839872.67</v>
      </c>
      <c r="Q39" s="113">
        <v>1154836.7</v>
      </c>
      <c r="R39" s="17">
        <f t="shared" si="1"/>
        <v>4999983.6599999992</v>
      </c>
      <c r="S39" s="1"/>
      <c r="T39" s="1"/>
      <c r="U39" s="1"/>
    </row>
    <row r="40" spans="1:21">
      <c r="A40" s="77">
        <f t="shared" si="0"/>
        <v>27</v>
      </c>
      <c r="B40" s="174">
        <v>8054</v>
      </c>
      <c r="C40" s="17" t="s">
        <v>242</v>
      </c>
      <c r="D40" s="177">
        <v>701686</v>
      </c>
      <c r="E40" s="177">
        <v>553678.14</v>
      </c>
      <c r="F40" s="177">
        <v>435084.35</v>
      </c>
      <c r="G40" s="177">
        <v>330096.84999999998</v>
      </c>
      <c r="H40" s="177">
        <v>195997.58</v>
      </c>
      <c r="I40" s="177">
        <v>141164.19</v>
      </c>
      <c r="J40" s="262">
        <v>109400.48</v>
      </c>
      <c r="K40" s="262">
        <v>123864.15</v>
      </c>
      <c r="L40" s="262">
        <v>123244.08</v>
      </c>
      <c r="M40" s="262">
        <v>153656.85999999999</v>
      </c>
      <c r="N40" s="262">
        <v>340628.73</v>
      </c>
      <c r="O40" s="113">
        <v>579947.16</v>
      </c>
      <c r="P40" s="113">
        <v>1022753.76</v>
      </c>
      <c r="Q40" s="113">
        <v>979168.91</v>
      </c>
      <c r="R40" s="17">
        <f t="shared" si="1"/>
        <v>3788448.5700000003</v>
      </c>
      <c r="S40" s="1"/>
      <c r="U40" s="1"/>
    </row>
    <row r="41" spans="1:21">
      <c r="A41" s="77">
        <f t="shared" si="0"/>
        <v>28</v>
      </c>
      <c r="B41" s="174">
        <v>8058</v>
      </c>
      <c r="C41" s="17" t="s">
        <v>243</v>
      </c>
      <c r="D41" s="177">
        <v>323890.83999999997</v>
      </c>
      <c r="E41" s="177">
        <v>-1619982.6400000001</v>
      </c>
      <c r="F41" s="177">
        <v>-833283.85</v>
      </c>
      <c r="G41" s="177">
        <v>-1158007.55</v>
      </c>
      <c r="H41" s="177">
        <v>-390751.61</v>
      </c>
      <c r="I41" s="177">
        <v>-478919.64</v>
      </c>
      <c r="J41" s="262">
        <v>-71108.759999999995</v>
      </c>
      <c r="K41" s="262">
        <v>101862.32</v>
      </c>
      <c r="L41" s="262">
        <v>-5509.73</v>
      </c>
      <c r="M41" s="262">
        <v>1470831.54</v>
      </c>
      <c r="N41" s="262">
        <v>2458624.98</v>
      </c>
      <c r="O41" s="113">
        <v>3890284.42</v>
      </c>
      <c r="P41" s="113">
        <v>-125247.93</v>
      </c>
      <c r="Q41" s="113">
        <v>-4775431.7300000004</v>
      </c>
      <c r="R41" s="17">
        <f t="shared" si="1"/>
        <v>3687930.32</v>
      </c>
      <c r="S41" s="1"/>
      <c r="T41" s="1"/>
      <c r="U41" s="1"/>
    </row>
    <row r="42" spans="1:21">
      <c r="A42" s="77">
        <f t="shared" si="0"/>
        <v>29</v>
      </c>
      <c r="B42" s="174">
        <v>8059</v>
      </c>
      <c r="C42" s="17" t="s">
        <v>244</v>
      </c>
      <c r="D42" s="177">
        <v>-11327380.869999999</v>
      </c>
      <c r="E42" s="177">
        <v>-12335696.460000001</v>
      </c>
      <c r="F42" s="177">
        <v>-8878999.3000000007</v>
      </c>
      <c r="G42" s="177">
        <v>-7684524.04</v>
      </c>
      <c r="H42" s="177">
        <v>-4221491.87</v>
      </c>
      <c r="I42" s="177">
        <v>-3604184.26</v>
      </c>
      <c r="J42" s="262">
        <v>-2692104.19</v>
      </c>
      <c r="K42" s="262">
        <v>-2502741.5099999998</v>
      </c>
      <c r="L42" s="262">
        <v>-2734901.76</v>
      </c>
      <c r="M42" s="262">
        <v>-2979765.54</v>
      </c>
      <c r="N42" s="262">
        <v>-4372665.62</v>
      </c>
      <c r="O42" s="113">
        <v>-7138070.9199999999</v>
      </c>
      <c r="P42" s="113">
        <v>-12305786.710000001</v>
      </c>
      <c r="Q42" s="113">
        <v>-14904062.199999999</v>
      </c>
      <c r="R42" s="17">
        <f t="shared" si="1"/>
        <v>-70472526.339999989</v>
      </c>
      <c r="S42" s="1"/>
      <c r="T42" s="1"/>
      <c r="U42" s="1"/>
    </row>
    <row r="43" spans="1:21">
      <c r="A43" s="77">
        <f t="shared" si="0"/>
        <v>30</v>
      </c>
      <c r="B43" s="174">
        <v>8060</v>
      </c>
      <c r="C43" s="17" t="s">
        <v>245</v>
      </c>
      <c r="D43" s="177">
        <v>994734.2</v>
      </c>
      <c r="E43" s="177">
        <v>3043458.35</v>
      </c>
      <c r="F43" s="177">
        <v>3568544.23</v>
      </c>
      <c r="G43" s="177">
        <v>2130910.9</v>
      </c>
      <c r="H43" s="177">
        <v>-1903716.98</v>
      </c>
      <c r="I43" s="177">
        <v>-551572.89</v>
      </c>
      <c r="J43" s="262">
        <v>-2559916.59</v>
      </c>
      <c r="K43" s="262">
        <v>-1837428.95</v>
      </c>
      <c r="L43" s="262">
        <v>-1244836.98</v>
      </c>
      <c r="M43" s="262">
        <v>-1329459.17</v>
      </c>
      <c r="N43" s="262">
        <v>-1524493.6</v>
      </c>
      <c r="O43" s="113">
        <v>540718.03</v>
      </c>
      <c r="P43" s="113">
        <v>2208043.6</v>
      </c>
      <c r="Q43" s="113">
        <v>2687186.07</v>
      </c>
      <c r="R43" s="17">
        <f t="shared" si="1"/>
        <v>-673059.45000000042</v>
      </c>
      <c r="S43" s="1"/>
      <c r="T43" s="1"/>
      <c r="U43" s="1"/>
    </row>
    <row r="44" spans="1:21">
      <c r="A44" s="77">
        <f t="shared" si="0"/>
        <v>31</v>
      </c>
      <c r="B44" s="174">
        <v>8081</v>
      </c>
      <c r="C44" s="17" t="s">
        <v>246</v>
      </c>
      <c r="D44" s="177">
        <v>2255744.84</v>
      </c>
      <c r="E44" s="177">
        <v>2376725.7999999998</v>
      </c>
      <c r="F44" s="177">
        <v>2699947.65</v>
      </c>
      <c r="G44" s="177">
        <v>2442279.3199999998</v>
      </c>
      <c r="H44" s="177">
        <v>9857.76</v>
      </c>
      <c r="I44" s="177">
        <v>10008.9</v>
      </c>
      <c r="J44" s="262"/>
      <c r="K44" s="262">
        <v>247.86</v>
      </c>
      <c r="L44" s="262"/>
      <c r="M44" s="262">
        <v>0</v>
      </c>
      <c r="N44" s="262">
        <v>23049</v>
      </c>
      <c r="O44" s="113">
        <v>1783334.59</v>
      </c>
      <c r="P44" s="113">
        <v>2111350.42</v>
      </c>
      <c r="Q44" s="113">
        <v>2831484.03</v>
      </c>
      <c r="R44" s="17">
        <f t="shared" si="1"/>
        <v>11601195.719999999</v>
      </c>
      <c r="S44" s="1"/>
      <c r="T44" s="1"/>
      <c r="U44" s="1"/>
    </row>
    <row r="45" spans="1:21">
      <c r="A45" s="77">
        <f t="shared" si="0"/>
        <v>32</v>
      </c>
      <c r="B45" s="174">
        <v>8082</v>
      </c>
      <c r="C45" s="17" t="s">
        <v>247</v>
      </c>
      <c r="D45" s="177">
        <v>-22774.57</v>
      </c>
      <c r="E45" s="177">
        <v>-5573.91</v>
      </c>
      <c r="F45" s="177">
        <v>-10704.99</v>
      </c>
      <c r="G45" s="177">
        <v>-98792.27</v>
      </c>
      <c r="H45" s="177">
        <v>-1863094.7</v>
      </c>
      <c r="I45" s="177">
        <v>-1635911.13</v>
      </c>
      <c r="J45" s="262">
        <v>-1657464.98</v>
      </c>
      <c r="K45" s="262">
        <v>-1422929.66</v>
      </c>
      <c r="L45" s="262">
        <v>-1895526.75</v>
      </c>
      <c r="M45" s="262">
        <v>-1670878.45</v>
      </c>
      <c r="N45" s="262">
        <v>-2191554.58</v>
      </c>
      <c r="O45" s="113">
        <v>-395633.52</v>
      </c>
      <c r="P45" s="113">
        <v>-767259.71</v>
      </c>
      <c r="Q45" s="113">
        <v>-82686.990000000005</v>
      </c>
      <c r="R45" s="17">
        <f t="shared" si="1"/>
        <v>-12870839.51</v>
      </c>
      <c r="S45" s="181"/>
      <c r="U45" s="1"/>
    </row>
    <row r="46" spans="1:21">
      <c r="A46" s="77">
        <f t="shared" si="0"/>
        <v>33</v>
      </c>
      <c r="B46" s="174">
        <v>8120</v>
      </c>
      <c r="C46" s="17" t="s">
        <v>248</v>
      </c>
      <c r="D46" s="177">
        <v>-5262.99</v>
      </c>
      <c r="E46" s="177">
        <v>-1034.33</v>
      </c>
      <c r="F46" s="177">
        <v>1052.7700000000004</v>
      </c>
      <c r="G46" s="177">
        <v>-2337.79</v>
      </c>
      <c r="H46" s="177">
        <v>-107.31999999999971</v>
      </c>
      <c r="I46" s="177">
        <v>-1519.73</v>
      </c>
      <c r="J46" s="262">
        <v>696.45</v>
      </c>
      <c r="K46" s="262">
        <v>210.58000000000038</v>
      </c>
      <c r="L46" s="262">
        <v>1473.92</v>
      </c>
      <c r="M46" s="262">
        <v>-11285.73</v>
      </c>
      <c r="N46" s="262">
        <v>9405.89</v>
      </c>
      <c r="O46" s="113">
        <v>-3697.5199999999986</v>
      </c>
      <c r="P46" s="113">
        <v>-3733.119999999999</v>
      </c>
      <c r="Q46" s="113">
        <v>-4846.1900000000005</v>
      </c>
      <c r="R46" s="17">
        <f t="shared" si="1"/>
        <v>-12405.799999999997</v>
      </c>
      <c r="S46" s="1"/>
      <c r="T46" s="1"/>
      <c r="U46" s="1"/>
    </row>
    <row r="47" spans="1:21">
      <c r="A47" s="77">
        <f>A46+1</f>
        <v>34</v>
      </c>
      <c r="B47" s="174">
        <v>8580</v>
      </c>
      <c r="C47" s="175" t="s">
        <v>249</v>
      </c>
      <c r="D47" s="177">
        <v>2499584.8600000003</v>
      </c>
      <c r="E47" s="177">
        <v>2564753.77</v>
      </c>
      <c r="F47" s="177">
        <v>2280622.62</v>
      </c>
      <c r="G47" s="177">
        <v>2438250.5500000003</v>
      </c>
      <c r="H47" s="177">
        <v>2050639.5699999998</v>
      </c>
      <c r="I47" s="177">
        <v>1662627.06</v>
      </c>
      <c r="J47" s="113">
        <v>1605173.28</v>
      </c>
      <c r="K47" s="113">
        <v>1639478.02</v>
      </c>
      <c r="L47" s="113">
        <v>1640270.5</v>
      </c>
      <c r="M47" s="113">
        <v>1606667.4</v>
      </c>
      <c r="N47" s="113">
        <v>2079276.9300000002</v>
      </c>
      <c r="O47" s="113">
        <v>2397268.2000000002</v>
      </c>
      <c r="P47" s="113">
        <v>2548320.27</v>
      </c>
      <c r="Q47" s="113">
        <v>2586250</v>
      </c>
      <c r="R47" s="17">
        <f t="shared" si="1"/>
        <v>24464612.759999998</v>
      </c>
      <c r="S47" s="75"/>
      <c r="T47" s="1"/>
      <c r="U47" s="1"/>
    </row>
    <row r="48" spans="1:21" ht="22.5" customHeight="1">
      <c r="A48" s="77">
        <f t="shared" si="0"/>
        <v>35</v>
      </c>
      <c r="B48" s="174">
        <v>8140</v>
      </c>
      <c r="C48" s="17" t="s">
        <v>250</v>
      </c>
      <c r="D48" s="177">
        <f>0</f>
        <v>0</v>
      </c>
      <c r="E48" s="177">
        <f>0</f>
        <v>0</v>
      </c>
      <c r="F48" s="177">
        <f>0</f>
        <v>0</v>
      </c>
      <c r="G48" s="177">
        <f>0</f>
        <v>0</v>
      </c>
      <c r="H48" s="177">
        <f>0</f>
        <v>0</v>
      </c>
      <c r="I48" s="177">
        <f>0</f>
        <v>0</v>
      </c>
      <c r="J48" s="131"/>
      <c r="K48" s="131"/>
      <c r="L48" s="131"/>
      <c r="M48" s="131">
        <v>0</v>
      </c>
      <c r="N48" s="131">
        <v>0</v>
      </c>
      <c r="O48" s="131">
        <v>0</v>
      </c>
      <c r="P48" s="131">
        <v>0</v>
      </c>
      <c r="Q48" s="131"/>
      <c r="R48" s="17">
        <f t="shared" si="1"/>
        <v>0</v>
      </c>
      <c r="U48" s="1"/>
    </row>
    <row r="49" spans="1:24" ht="21.75" customHeight="1">
      <c r="A49" s="77">
        <f t="shared" si="0"/>
        <v>36</v>
      </c>
      <c r="B49" s="174">
        <v>8160</v>
      </c>
      <c r="C49" s="17" t="s">
        <v>251</v>
      </c>
      <c r="D49" s="177">
        <v>20628.030000000002</v>
      </c>
      <c r="E49" s="177">
        <v>30051.77</v>
      </c>
      <c r="F49" s="177">
        <v>6702.43</v>
      </c>
      <c r="G49" s="177">
        <v>9489.93</v>
      </c>
      <c r="H49" s="177">
        <v>2729.3599999999997</v>
      </c>
      <c r="I49" s="177">
        <v>1518.5900000000001</v>
      </c>
      <c r="J49" s="131">
        <v>-299.09999999999997</v>
      </c>
      <c r="K49" s="131">
        <v>1838.1899999999998</v>
      </c>
      <c r="L49" s="131">
        <v>8064.01</v>
      </c>
      <c r="M49" s="131">
        <v>4060.0699999999997</v>
      </c>
      <c r="N49" s="131">
        <v>5739.18</v>
      </c>
      <c r="O49" s="131">
        <v>4008.78</v>
      </c>
      <c r="P49" s="131">
        <v>17162.68</v>
      </c>
      <c r="Q49" s="131">
        <v>8905.0399999999991</v>
      </c>
      <c r="R49" s="17">
        <f t="shared" si="1"/>
        <v>94531.239999999991</v>
      </c>
      <c r="S49" s="1"/>
      <c r="T49" s="1"/>
      <c r="U49" s="1"/>
    </row>
    <row r="50" spans="1:24">
      <c r="A50" s="77">
        <f t="shared" si="0"/>
        <v>37</v>
      </c>
      <c r="B50" s="174">
        <v>8170</v>
      </c>
      <c r="C50" s="17" t="s">
        <v>252</v>
      </c>
      <c r="D50" s="177">
        <v>4629.92</v>
      </c>
      <c r="E50" s="177">
        <v>4715.18</v>
      </c>
      <c r="F50" s="177">
        <v>4104.7000000000007</v>
      </c>
      <c r="G50" s="177">
        <v>2532.96</v>
      </c>
      <c r="H50" s="177">
        <v>1936.4099999999999</v>
      </c>
      <c r="I50" s="177">
        <v>-163.76999999999998</v>
      </c>
      <c r="J50" s="131">
        <v>16913.05</v>
      </c>
      <c r="K50" s="131">
        <v>2727.13</v>
      </c>
      <c r="L50" s="131">
        <v>987.99999999999989</v>
      </c>
      <c r="M50" s="131">
        <v>6818.8799999999992</v>
      </c>
      <c r="N50" s="131">
        <v>5448.45</v>
      </c>
      <c r="O50" s="131">
        <v>-1077.3499999999999</v>
      </c>
      <c r="P50" s="131">
        <v>5748.35</v>
      </c>
      <c r="Q50" s="131">
        <v>1963.5899999999997</v>
      </c>
      <c r="R50" s="17">
        <f t="shared" si="1"/>
        <v>49573.55999999999</v>
      </c>
      <c r="S50" s="1"/>
      <c r="T50" s="1"/>
      <c r="U50" s="1"/>
    </row>
    <row r="51" spans="1:24">
      <c r="A51" s="77">
        <f t="shared" si="0"/>
        <v>38</v>
      </c>
      <c r="B51" s="174">
        <v>8180</v>
      </c>
      <c r="C51" s="17" t="s">
        <v>253</v>
      </c>
      <c r="D51" s="177">
        <v>4238.1900000000005</v>
      </c>
      <c r="E51" s="177">
        <v>2653.4</v>
      </c>
      <c r="F51" s="177">
        <v>292.36000000000007</v>
      </c>
      <c r="G51" s="177">
        <v>2998.1400000000003</v>
      </c>
      <c r="H51" s="177">
        <v>3432.8</v>
      </c>
      <c r="I51" s="177">
        <v>3947.33</v>
      </c>
      <c r="J51" s="131">
        <v>5665.0400000000009</v>
      </c>
      <c r="K51" s="131">
        <v>2815.6600000000003</v>
      </c>
      <c r="L51" s="131">
        <v>2258.23</v>
      </c>
      <c r="M51" s="131">
        <v>7398.96</v>
      </c>
      <c r="N51" s="131">
        <v>3832.5</v>
      </c>
      <c r="O51" s="131">
        <v>1244.1399999999999</v>
      </c>
      <c r="P51" s="131">
        <v>3767.8399999999997</v>
      </c>
      <c r="Q51" s="131">
        <v>2066.5099999999998</v>
      </c>
      <c r="R51" s="17">
        <f t="shared" si="1"/>
        <v>40776.75</v>
      </c>
      <c r="S51" s="1"/>
      <c r="T51" s="1"/>
      <c r="U51" s="1"/>
    </row>
    <row r="52" spans="1:24" ht="15.75">
      <c r="A52" s="77">
        <f t="shared" si="0"/>
        <v>39</v>
      </c>
      <c r="B52" s="174">
        <v>8190</v>
      </c>
      <c r="C52" s="17" t="s">
        <v>254</v>
      </c>
      <c r="D52" s="177">
        <v>104.25</v>
      </c>
      <c r="E52" s="177">
        <v>111.93</v>
      </c>
      <c r="F52" s="177">
        <v>109.46</v>
      </c>
      <c r="G52" s="177">
        <v>0</v>
      </c>
      <c r="H52" s="177">
        <v>214.73</v>
      </c>
      <c r="I52" s="177">
        <v>67.94</v>
      </c>
      <c r="J52" s="131">
        <v>33.56</v>
      </c>
      <c r="K52" s="131">
        <v>116.13</v>
      </c>
      <c r="L52" s="131">
        <v>109.93</v>
      </c>
      <c r="M52" s="131">
        <v>105.1</v>
      </c>
      <c r="N52" s="131">
        <v>108.35</v>
      </c>
      <c r="O52" s="131">
        <v>0</v>
      </c>
      <c r="P52" s="131">
        <v>94.86</v>
      </c>
      <c r="Q52" s="131">
        <v>114.33</v>
      </c>
      <c r="R52" s="17">
        <f t="shared" si="1"/>
        <v>1081.3799999999999</v>
      </c>
      <c r="S52" s="1"/>
      <c r="T52" s="182"/>
      <c r="U52" s="183"/>
    </row>
    <row r="53" spans="1:24" ht="15.75">
      <c r="A53" s="77">
        <f t="shared" si="0"/>
        <v>40</v>
      </c>
      <c r="B53" s="174">
        <v>8200</v>
      </c>
      <c r="C53" s="17" t="s">
        <v>255</v>
      </c>
      <c r="D53" s="177">
        <v>700.76</v>
      </c>
      <c r="E53" s="177">
        <v>-61.53</v>
      </c>
      <c r="F53" s="177">
        <v>540.61</v>
      </c>
      <c r="G53" s="177">
        <v>138.97</v>
      </c>
      <c r="H53" s="177">
        <v>506.53999999999996</v>
      </c>
      <c r="I53" s="177">
        <v>93.31</v>
      </c>
      <c r="J53" s="131">
        <v>75.289999999999992</v>
      </c>
      <c r="K53" s="131">
        <v>326.32</v>
      </c>
      <c r="L53" s="131">
        <v>3021.8100000000004</v>
      </c>
      <c r="M53" s="131">
        <v>2121.7800000000002</v>
      </c>
      <c r="N53" s="131">
        <v>175.81</v>
      </c>
      <c r="O53" s="131">
        <v>177.99</v>
      </c>
      <c r="P53" s="131">
        <v>327.27999999999997</v>
      </c>
      <c r="Q53" s="131">
        <v>1967.46</v>
      </c>
      <c r="R53" s="17">
        <f t="shared" si="1"/>
        <v>7817.6600000000008</v>
      </c>
      <c r="S53" s="1"/>
      <c r="T53" s="184"/>
      <c r="U53" s="185"/>
    </row>
    <row r="54" spans="1:24">
      <c r="A54" s="77">
        <f t="shared" si="0"/>
        <v>41</v>
      </c>
      <c r="B54" s="174">
        <v>8210</v>
      </c>
      <c r="C54" s="17" t="s">
        <v>256</v>
      </c>
      <c r="D54" s="177">
        <v>6912.96</v>
      </c>
      <c r="E54" s="177">
        <v>1672.1000000000001</v>
      </c>
      <c r="F54" s="177">
        <v>1079.7099999999996</v>
      </c>
      <c r="G54" s="177">
        <v>1727.2300000000002</v>
      </c>
      <c r="H54" s="177">
        <v>1413.6599999999999</v>
      </c>
      <c r="I54" s="177">
        <v>156.72999999999999</v>
      </c>
      <c r="J54" s="131">
        <v>143.29</v>
      </c>
      <c r="K54" s="131">
        <v>76.27</v>
      </c>
      <c r="L54" s="131">
        <v>164.52</v>
      </c>
      <c r="M54" s="131">
        <v>187.41</v>
      </c>
      <c r="N54" s="131">
        <v>1094.31</v>
      </c>
      <c r="O54" s="131">
        <v>4235.07</v>
      </c>
      <c r="P54" s="131">
        <v>16004.17</v>
      </c>
      <c r="Q54" s="131">
        <v>8232.48</v>
      </c>
      <c r="R54" s="17">
        <f t="shared" si="1"/>
        <v>18863.259999999998</v>
      </c>
      <c r="S54" s="1"/>
      <c r="T54" s="186"/>
      <c r="U54" s="1"/>
    </row>
    <row r="55" spans="1:24">
      <c r="A55" s="77">
        <f t="shared" si="0"/>
        <v>42</v>
      </c>
      <c r="B55" s="174">
        <v>8240</v>
      </c>
      <c r="C55" s="17" t="s">
        <v>257</v>
      </c>
      <c r="D55" s="177">
        <f>0</f>
        <v>0</v>
      </c>
      <c r="E55" s="177">
        <f>0</f>
        <v>0</v>
      </c>
      <c r="F55" s="177">
        <f>0</f>
        <v>0</v>
      </c>
      <c r="G55" s="177">
        <f>0</f>
        <v>0</v>
      </c>
      <c r="H55" s="177">
        <f>0</f>
        <v>0</v>
      </c>
      <c r="I55" s="177">
        <f>0</f>
        <v>0</v>
      </c>
      <c r="J55" s="131"/>
      <c r="K55" s="131"/>
      <c r="L55" s="131"/>
      <c r="M55" s="131"/>
      <c r="N55" s="131"/>
      <c r="O55" s="131">
        <v>0</v>
      </c>
      <c r="P55" s="131">
        <v>0</v>
      </c>
      <c r="Q55" s="131"/>
      <c r="R55" s="17">
        <f t="shared" si="1"/>
        <v>0</v>
      </c>
      <c r="S55" s="1"/>
      <c r="T55" s="186"/>
      <c r="U55" s="1"/>
    </row>
    <row r="56" spans="1:24">
      <c r="A56" s="77">
        <f t="shared" si="0"/>
        <v>43</v>
      </c>
      <c r="B56" s="174">
        <v>8250</v>
      </c>
      <c r="C56" s="17" t="s">
        <v>258</v>
      </c>
      <c r="D56" s="177">
        <v>1749.6399999999999</v>
      </c>
      <c r="E56" s="177">
        <v>1281.54</v>
      </c>
      <c r="F56" s="177">
        <v>1435.3400000000001</v>
      </c>
      <c r="G56" s="177">
        <v>609.9</v>
      </c>
      <c r="H56" s="177">
        <v>379.66</v>
      </c>
      <c r="I56" s="177">
        <v>206.07</v>
      </c>
      <c r="J56" s="131">
        <v>204.48999999999998</v>
      </c>
      <c r="K56" s="131">
        <v>157.41999999999999</v>
      </c>
      <c r="L56" s="131">
        <v>589.31999999999994</v>
      </c>
      <c r="M56" s="131">
        <v>162.01</v>
      </c>
      <c r="N56" s="131">
        <v>716.88</v>
      </c>
      <c r="O56" s="131">
        <v>918.38</v>
      </c>
      <c r="P56" s="131">
        <v>2637.08</v>
      </c>
      <c r="Q56" s="131">
        <v>772.91000000000008</v>
      </c>
      <c r="R56" s="17">
        <f t="shared" si="1"/>
        <v>8410.65</v>
      </c>
      <c r="S56" s="1"/>
      <c r="T56" s="1"/>
      <c r="U56" s="1"/>
    </row>
    <row r="57" spans="1:24">
      <c r="A57" s="77">
        <f t="shared" si="0"/>
        <v>44</v>
      </c>
      <c r="B57" s="174">
        <v>8310</v>
      </c>
      <c r="C57" s="17" t="s">
        <v>259</v>
      </c>
      <c r="D57" s="177">
        <v>420.89</v>
      </c>
      <c r="E57" s="177">
        <v>965.79</v>
      </c>
      <c r="F57" s="177">
        <v>435.61</v>
      </c>
      <c r="G57" s="177">
        <v>1452.3</v>
      </c>
      <c r="H57" s="177">
        <v>2170</v>
      </c>
      <c r="I57" s="177">
        <v>3133</v>
      </c>
      <c r="J57" s="131">
        <v>2691.22</v>
      </c>
      <c r="K57" s="131">
        <v>3292.44</v>
      </c>
      <c r="L57" s="131">
        <v>2880.06</v>
      </c>
      <c r="M57" s="131">
        <v>2845</v>
      </c>
      <c r="N57" s="131">
        <v>2170</v>
      </c>
      <c r="O57" s="131">
        <v>975</v>
      </c>
      <c r="P57" s="131">
        <v>459.78</v>
      </c>
      <c r="Q57" s="131">
        <v>1020</v>
      </c>
      <c r="R57" s="17">
        <f t="shared" si="1"/>
        <v>23431.31</v>
      </c>
      <c r="S57" s="1"/>
      <c r="T57" s="186"/>
      <c r="U57" s="1"/>
    </row>
    <row r="58" spans="1:24">
      <c r="A58" s="77">
        <f t="shared" si="0"/>
        <v>45</v>
      </c>
      <c r="B58" s="174">
        <v>8340</v>
      </c>
      <c r="C58" s="17" t="s">
        <v>260</v>
      </c>
      <c r="D58" s="177">
        <v>157.15</v>
      </c>
      <c r="E58" s="177">
        <v>6645.0599999999995</v>
      </c>
      <c r="F58" s="177">
        <v>-629.18999999999994</v>
      </c>
      <c r="G58" s="177">
        <v>0</v>
      </c>
      <c r="H58" s="177">
        <v>15.61</v>
      </c>
      <c r="I58" s="177">
        <v>0</v>
      </c>
      <c r="J58" s="131">
        <v>957.03</v>
      </c>
      <c r="K58" s="131">
        <v>3322.36</v>
      </c>
      <c r="L58" s="131">
        <v>-301.14000000000004</v>
      </c>
      <c r="M58" s="131">
        <v>109.58</v>
      </c>
      <c r="N58" s="131">
        <v>873.2</v>
      </c>
      <c r="O58" s="131">
        <v>-285.5</v>
      </c>
      <c r="P58" s="131">
        <v>0</v>
      </c>
      <c r="Q58" s="131">
        <v>31.29</v>
      </c>
      <c r="R58" s="17">
        <f t="shared" si="1"/>
        <v>10864.16</v>
      </c>
      <c r="S58" s="1"/>
      <c r="T58" s="186"/>
      <c r="U58" s="1"/>
    </row>
    <row r="59" spans="1:24">
      <c r="A59" s="77">
        <f t="shared" si="0"/>
        <v>46</v>
      </c>
      <c r="B59" s="174">
        <v>8350</v>
      </c>
      <c r="C59" s="17" t="s">
        <v>261</v>
      </c>
      <c r="D59" s="177">
        <f>0</f>
        <v>0</v>
      </c>
      <c r="E59" s="177">
        <f>0</f>
        <v>0</v>
      </c>
      <c r="F59" s="177">
        <f>0</f>
        <v>0</v>
      </c>
      <c r="G59" s="177">
        <f>0</f>
        <v>0</v>
      </c>
      <c r="H59" s="177">
        <f>0</f>
        <v>0</v>
      </c>
      <c r="I59" s="177">
        <f>0</f>
        <v>0</v>
      </c>
      <c r="J59" s="131">
        <v>202.96999999999997</v>
      </c>
      <c r="K59" s="131">
        <v>-72.02</v>
      </c>
      <c r="L59" s="131"/>
      <c r="M59" s="131">
        <v>0</v>
      </c>
      <c r="N59" s="131">
        <v>0</v>
      </c>
      <c r="O59" s="131">
        <v>0</v>
      </c>
      <c r="P59" s="131">
        <v>0</v>
      </c>
      <c r="Q59" s="131"/>
      <c r="R59" s="17">
        <f t="shared" si="1"/>
        <v>130.94999999999999</v>
      </c>
      <c r="S59" s="1"/>
      <c r="T59" s="186"/>
      <c r="U59" s="1"/>
    </row>
    <row r="60" spans="1:24">
      <c r="A60" s="77">
        <f t="shared" si="0"/>
        <v>47</v>
      </c>
      <c r="B60" s="174">
        <v>8360</v>
      </c>
      <c r="C60" s="17" t="s">
        <v>262</v>
      </c>
      <c r="D60" s="177">
        <f>0</f>
        <v>0</v>
      </c>
      <c r="E60" s="177">
        <f>0</f>
        <v>0</v>
      </c>
      <c r="F60" s="177">
        <f>0</f>
        <v>0</v>
      </c>
      <c r="G60" s="177">
        <f>0</f>
        <v>0</v>
      </c>
      <c r="H60" s="177">
        <f>0</f>
        <v>0</v>
      </c>
      <c r="I60" s="177">
        <f>0</f>
        <v>0</v>
      </c>
      <c r="J60" s="131">
        <v>621.63</v>
      </c>
      <c r="K60" s="131">
        <v>-216.07</v>
      </c>
      <c r="L60" s="131"/>
      <c r="M60" s="131">
        <v>0</v>
      </c>
      <c r="N60" s="131">
        <v>0</v>
      </c>
      <c r="O60" s="131">
        <v>0</v>
      </c>
      <c r="P60" s="131">
        <v>0</v>
      </c>
      <c r="Q60" s="131"/>
      <c r="R60" s="17">
        <f t="shared" si="1"/>
        <v>405.56</v>
      </c>
      <c r="S60" s="1"/>
      <c r="T60" s="186"/>
      <c r="U60" s="1"/>
    </row>
    <row r="61" spans="1:24">
      <c r="A61" s="77">
        <f t="shared" si="0"/>
        <v>48</v>
      </c>
      <c r="B61" s="174">
        <v>8370</v>
      </c>
      <c r="C61" s="17" t="s">
        <v>116</v>
      </c>
      <c r="D61" s="177">
        <f>0</f>
        <v>0</v>
      </c>
      <c r="E61" s="177">
        <f>0</f>
        <v>0</v>
      </c>
      <c r="F61" s="177">
        <f>0</f>
        <v>0</v>
      </c>
      <c r="G61" s="177">
        <f>0</f>
        <v>0</v>
      </c>
      <c r="H61" s="177">
        <f>0</f>
        <v>0</v>
      </c>
      <c r="I61" s="177">
        <f>0</f>
        <v>0</v>
      </c>
      <c r="J61" s="131"/>
      <c r="K61" s="131"/>
      <c r="L61" s="131"/>
      <c r="M61" s="131">
        <v>0</v>
      </c>
      <c r="N61" s="131">
        <v>0</v>
      </c>
      <c r="O61" s="131">
        <v>0</v>
      </c>
      <c r="P61" s="131">
        <v>0</v>
      </c>
      <c r="Q61" s="131"/>
      <c r="R61" s="17">
        <f t="shared" si="1"/>
        <v>0</v>
      </c>
      <c r="S61" s="1"/>
      <c r="T61" s="186"/>
      <c r="U61" s="1"/>
    </row>
    <row r="62" spans="1:24">
      <c r="A62" s="77">
        <f t="shared" si="0"/>
        <v>49</v>
      </c>
      <c r="B62" s="174">
        <v>8410</v>
      </c>
      <c r="C62" s="17" t="s">
        <v>263</v>
      </c>
      <c r="D62" s="177">
        <v>17878.14</v>
      </c>
      <c r="E62" s="177">
        <v>2111.9299999999994</v>
      </c>
      <c r="F62" s="177">
        <v>9048.65</v>
      </c>
      <c r="G62" s="177">
        <v>11668.31</v>
      </c>
      <c r="H62" s="177">
        <v>15076.6</v>
      </c>
      <c r="I62" s="177">
        <v>13540.470000000003</v>
      </c>
      <c r="J62" s="131">
        <v>9068.5499999999993</v>
      </c>
      <c r="K62" s="131">
        <v>12523.28</v>
      </c>
      <c r="L62" s="131">
        <v>4971.4900000000007</v>
      </c>
      <c r="M62" s="131">
        <v>11685.87</v>
      </c>
      <c r="N62" s="131">
        <v>27816.39</v>
      </c>
      <c r="O62" s="131">
        <v>8713.75</v>
      </c>
      <c r="P62" s="131">
        <v>19063.29</v>
      </c>
      <c r="Q62" s="131">
        <v>-7360.12</v>
      </c>
      <c r="R62" s="17">
        <f t="shared" si="1"/>
        <v>144103.43</v>
      </c>
      <c r="S62" s="1"/>
      <c r="T62" s="1"/>
      <c r="U62" s="1"/>
    </row>
    <row r="63" spans="1:24">
      <c r="A63" s="77">
        <f t="shared" si="0"/>
        <v>50</v>
      </c>
      <c r="B63" s="174">
        <v>8520</v>
      </c>
      <c r="C63" s="17" t="s">
        <v>121</v>
      </c>
      <c r="D63" s="177">
        <f>0</f>
        <v>0</v>
      </c>
      <c r="E63" s="177">
        <f>0</f>
        <v>0</v>
      </c>
      <c r="F63" s="177">
        <f>0</f>
        <v>0</v>
      </c>
      <c r="G63" s="177">
        <f>0</f>
        <v>0</v>
      </c>
      <c r="H63" s="177">
        <f>0</f>
        <v>0</v>
      </c>
      <c r="I63" s="177">
        <f>0</f>
        <v>0</v>
      </c>
      <c r="J63" s="131"/>
      <c r="K63" s="131"/>
      <c r="L63" s="131"/>
      <c r="M63" s="131">
        <v>0</v>
      </c>
      <c r="N63" s="131">
        <v>0</v>
      </c>
      <c r="O63" s="131">
        <v>0</v>
      </c>
      <c r="P63" s="131">
        <v>0</v>
      </c>
      <c r="Q63" s="131"/>
      <c r="R63" s="17">
        <f t="shared" si="1"/>
        <v>0</v>
      </c>
      <c r="S63" s="1"/>
      <c r="T63" s="1"/>
      <c r="U63" s="1"/>
      <c r="W63" s="178"/>
      <c r="X63" s="154"/>
    </row>
    <row r="64" spans="1:24">
      <c r="A64" s="77">
        <f t="shared" si="0"/>
        <v>51</v>
      </c>
      <c r="B64" s="174">
        <v>8550</v>
      </c>
      <c r="C64" s="17" t="s">
        <v>264</v>
      </c>
      <c r="D64" s="177">
        <v>31.3</v>
      </c>
      <c r="E64" s="177">
        <v>30.74</v>
      </c>
      <c r="F64" s="177">
        <v>30.4</v>
      </c>
      <c r="G64" s="177">
        <v>29.65</v>
      </c>
      <c r="H64" s="177">
        <v>29.54</v>
      </c>
      <c r="I64" s="177">
        <v>28.29</v>
      </c>
      <c r="J64" s="131">
        <v>33.14</v>
      </c>
      <c r="K64" s="131">
        <v>37.92</v>
      </c>
      <c r="L64" s="131">
        <v>36.19</v>
      </c>
      <c r="M64" s="131">
        <v>31.5</v>
      </c>
      <c r="N64" s="131">
        <v>43.54</v>
      </c>
      <c r="O64" s="131">
        <v>38.35</v>
      </c>
      <c r="P64" s="131">
        <v>39.590000000000003</v>
      </c>
      <c r="Q64" s="131">
        <v>34.520000000000003</v>
      </c>
      <c r="R64" s="17">
        <f t="shared" si="1"/>
        <v>400.56000000000006</v>
      </c>
      <c r="S64" s="1"/>
      <c r="T64" s="1"/>
      <c r="U64" s="1"/>
      <c r="W64" s="178"/>
      <c r="X64" s="154"/>
    </row>
    <row r="65" spans="1:21">
      <c r="A65" s="77">
        <f t="shared" si="0"/>
        <v>52</v>
      </c>
      <c r="B65" s="174">
        <v>8560</v>
      </c>
      <c r="C65" s="17" t="s">
        <v>265</v>
      </c>
      <c r="D65" s="177">
        <v>9552.4699999999993</v>
      </c>
      <c r="E65" s="177">
        <v>31996.649999999998</v>
      </c>
      <c r="F65" s="177">
        <v>28224.389999999992</v>
      </c>
      <c r="G65" s="177">
        <v>15085.860000000002</v>
      </c>
      <c r="H65" s="177">
        <v>22350.339999999997</v>
      </c>
      <c r="I65" s="177">
        <v>21291.460000000003</v>
      </c>
      <c r="J65" s="131">
        <v>20277.97</v>
      </c>
      <c r="K65" s="131">
        <v>16898.88</v>
      </c>
      <c r="L65" s="131">
        <v>19920.250000000004</v>
      </c>
      <c r="M65" s="131">
        <v>40821.11</v>
      </c>
      <c r="N65" s="131">
        <v>27981.169999999995</v>
      </c>
      <c r="O65" s="131">
        <v>28862.22</v>
      </c>
      <c r="P65" s="131">
        <v>12455.670000000002</v>
      </c>
      <c r="Q65" s="131">
        <v>29430.539999999997</v>
      </c>
      <c r="R65" s="17">
        <f t="shared" si="1"/>
        <v>283262.77</v>
      </c>
      <c r="S65" s="1"/>
      <c r="T65" s="186"/>
      <c r="U65" s="1"/>
    </row>
    <row r="66" spans="1:21">
      <c r="A66" s="77">
        <f t="shared" si="0"/>
        <v>53</v>
      </c>
      <c r="B66" s="174">
        <v>8570</v>
      </c>
      <c r="C66" s="17" t="s">
        <v>266</v>
      </c>
      <c r="D66" s="177">
        <v>842.1</v>
      </c>
      <c r="E66" s="177">
        <v>707.12000000000012</v>
      </c>
      <c r="F66" s="177">
        <v>867.69999999999993</v>
      </c>
      <c r="G66" s="177">
        <v>931.88</v>
      </c>
      <c r="H66" s="177">
        <v>1815.2399999999998</v>
      </c>
      <c r="I66" s="177">
        <v>915.41</v>
      </c>
      <c r="J66" s="131">
        <v>403.40999999999991</v>
      </c>
      <c r="K66" s="131">
        <v>687.53</v>
      </c>
      <c r="L66" s="131">
        <v>681.43000000000006</v>
      </c>
      <c r="M66" s="131">
        <v>6067.88</v>
      </c>
      <c r="N66" s="131">
        <v>6723.1099999999988</v>
      </c>
      <c r="O66" s="131">
        <v>1127.8000000000004</v>
      </c>
      <c r="P66" s="131">
        <v>2184.08</v>
      </c>
      <c r="Q66" s="131">
        <v>10618.989999999998</v>
      </c>
      <c r="R66" s="17">
        <f t="shared" si="1"/>
        <v>21770.609999999997</v>
      </c>
      <c r="S66" s="1"/>
      <c r="T66" s="1"/>
      <c r="U66" s="1"/>
    </row>
    <row r="67" spans="1:21">
      <c r="A67" s="77">
        <f>A66+1</f>
        <v>54</v>
      </c>
      <c r="B67" s="174">
        <v>8630</v>
      </c>
      <c r="C67" s="17" t="s">
        <v>267</v>
      </c>
      <c r="D67" s="177">
        <v>-676.01</v>
      </c>
      <c r="E67" s="177">
        <v>0</v>
      </c>
      <c r="F67" s="177">
        <v>0</v>
      </c>
      <c r="G67" s="177">
        <v>2122.2600000000002</v>
      </c>
      <c r="H67" s="177">
        <v>-144.44999999999999</v>
      </c>
      <c r="I67" s="177">
        <v>338.01</v>
      </c>
      <c r="J67" s="131">
        <v>4090.56</v>
      </c>
      <c r="K67" s="131">
        <v>9450.9</v>
      </c>
      <c r="L67" s="131">
        <v>5940.9399999999987</v>
      </c>
      <c r="M67" s="131">
        <v>317.42000000000007</v>
      </c>
      <c r="N67" s="131">
        <v>-467.83</v>
      </c>
      <c r="O67" s="131">
        <v>4500</v>
      </c>
      <c r="P67" s="131">
        <v>0</v>
      </c>
      <c r="Q67" s="131">
        <v>4742.46</v>
      </c>
      <c r="R67" s="17">
        <f t="shared" si="1"/>
        <v>25471.799999999996</v>
      </c>
      <c r="S67" s="1"/>
      <c r="T67" s="186"/>
      <c r="U67" s="1"/>
    </row>
    <row r="68" spans="1:21">
      <c r="A68" s="77">
        <f t="shared" si="0"/>
        <v>55</v>
      </c>
      <c r="B68" s="174">
        <v>8640</v>
      </c>
      <c r="C68" s="17" t="s">
        <v>268</v>
      </c>
      <c r="D68" s="177">
        <f>0</f>
        <v>0</v>
      </c>
      <c r="E68" s="177">
        <f>0</f>
        <v>0</v>
      </c>
      <c r="F68" s="177">
        <f>0</f>
        <v>0</v>
      </c>
      <c r="G68" s="177">
        <f>0</f>
        <v>0</v>
      </c>
      <c r="H68" s="177">
        <f>0</f>
        <v>0</v>
      </c>
      <c r="I68" s="177">
        <f>0</f>
        <v>0</v>
      </c>
      <c r="J68" s="131"/>
      <c r="K68" s="131"/>
      <c r="L68" s="131"/>
      <c r="M68" s="131">
        <v>0</v>
      </c>
      <c r="N68" s="131">
        <v>0</v>
      </c>
      <c r="O68" s="131">
        <v>0</v>
      </c>
      <c r="P68" s="131">
        <v>0</v>
      </c>
      <c r="Q68" s="131"/>
      <c r="R68" s="17">
        <f t="shared" si="1"/>
        <v>0</v>
      </c>
      <c r="S68" s="1"/>
      <c r="T68" s="186"/>
      <c r="U68" s="1"/>
    </row>
    <row r="69" spans="1:21">
      <c r="A69" s="77">
        <f t="shared" si="0"/>
        <v>56</v>
      </c>
      <c r="B69" s="174">
        <v>8650</v>
      </c>
      <c r="C69" s="17" t="s">
        <v>269</v>
      </c>
      <c r="D69" s="177">
        <v>0</v>
      </c>
      <c r="E69" s="177">
        <v>0</v>
      </c>
      <c r="F69" s="177">
        <v>0</v>
      </c>
      <c r="G69" s="177">
        <v>186.24</v>
      </c>
      <c r="H69" s="177">
        <v>11.17</v>
      </c>
      <c r="I69" s="177">
        <v>0</v>
      </c>
      <c r="J69" s="131"/>
      <c r="K69" s="131"/>
      <c r="L69" s="131"/>
      <c r="M69" s="131">
        <v>0</v>
      </c>
      <c r="N69" s="131">
        <v>0</v>
      </c>
      <c r="O69" s="131">
        <v>738.05</v>
      </c>
      <c r="P69" s="131">
        <v>0</v>
      </c>
      <c r="Q69" s="131"/>
      <c r="R69" s="17">
        <f t="shared" si="1"/>
        <v>935.45999999999992</v>
      </c>
      <c r="S69" s="1"/>
      <c r="T69" s="1"/>
      <c r="U69" s="1"/>
    </row>
    <row r="70" spans="1:21">
      <c r="A70" s="77"/>
      <c r="B70" s="174">
        <v>8670</v>
      </c>
      <c r="C70" t="s">
        <v>351</v>
      </c>
      <c r="D70" s="177"/>
      <c r="E70" s="177"/>
      <c r="F70" s="177"/>
      <c r="G70" s="177"/>
      <c r="H70" s="177"/>
      <c r="I70" s="177"/>
      <c r="J70" s="131">
        <v>116.6</v>
      </c>
      <c r="K70" s="131"/>
      <c r="L70" s="131"/>
      <c r="M70" s="131">
        <v>0</v>
      </c>
      <c r="N70" s="131">
        <v>0</v>
      </c>
      <c r="O70" s="131"/>
      <c r="P70" s="131"/>
      <c r="Q70" s="131"/>
      <c r="R70" s="17">
        <f t="shared" si="1"/>
        <v>116.6</v>
      </c>
      <c r="S70" s="1"/>
      <c r="T70" s="1"/>
      <c r="U70" s="1"/>
    </row>
    <row r="71" spans="1:21">
      <c r="A71" s="77">
        <f>A69+1</f>
        <v>57</v>
      </c>
      <c r="B71" s="174">
        <v>8700</v>
      </c>
      <c r="C71" s="17" t="s">
        <v>270</v>
      </c>
      <c r="D71" s="177">
        <v>121488.34000000003</v>
      </c>
      <c r="E71" s="177">
        <v>66761.950000000186</v>
      </c>
      <c r="F71" s="177">
        <v>96506.540000000139</v>
      </c>
      <c r="G71" s="177">
        <v>95123.020000000135</v>
      </c>
      <c r="H71" s="177">
        <v>107405.7199999999</v>
      </c>
      <c r="I71" s="177">
        <v>97613.249999999825</v>
      </c>
      <c r="J71" s="131">
        <v>296251.62000000005</v>
      </c>
      <c r="K71" s="131">
        <v>366611.03000000014</v>
      </c>
      <c r="L71" s="131">
        <v>332519.45999999985</v>
      </c>
      <c r="M71" s="131">
        <v>84586.280000000013</v>
      </c>
      <c r="N71" s="131">
        <v>140209.88000000003</v>
      </c>
      <c r="O71" s="131">
        <v>108158.42999999993</v>
      </c>
      <c r="P71" s="131">
        <v>161945.13000000012</v>
      </c>
      <c r="Q71" s="131">
        <v>57921.110000000015</v>
      </c>
      <c r="R71" s="17">
        <f t="shared" si="1"/>
        <v>1913235.5200000007</v>
      </c>
      <c r="S71" s="1"/>
      <c r="T71" s="186"/>
      <c r="U71" s="1"/>
    </row>
    <row r="72" spans="1:21">
      <c r="A72" s="77">
        <f t="shared" si="0"/>
        <v>58</v>
      </c>
      <c r="B72" s="174">
        <v>8710</v>
      </c>
      <c r="C72" s="17" t="s">
        <v>271</v>
      </c>
      <c r="D72" s="177">
        <v>50.39</v>
      </c>
      <c r="E72" s="177">
        <v>48.27</v>
      </c>
      <c r="F72" s="177">
        <v>58.99</v>
      </c>
      <c r="G72" s="177">
        <v>27.05</v>
      </c>
      <c r="H72" s="177">
        <v>61.11</v>
      </c>
      <c r="I72" s="177">
        <v>351.99</v>
      </c>
      <c r="J72" s="131"/>
      <c r="K72" s="131"/>
      <c r="L72" s="131">
        <v>35.770000000000003</v>
      </c>
      <c r="M72" s="131">
        <v>40.200000000000003</v>
      </c>
      <c r="N72" s="131">
        <v>101.45</v>
      </c>
      <c r="O72" s="131">
        <v>39.64</v>
      </c>
      <c r="P72" s="131">
        <v>69.58</v>
      </c>
      <c r="Q72" s="131">
        <v>218.74</v>
      </c>
      <c r="R72" s="17">
        <f t="shared" si="1"/>
        <v>814.86</v>
      </c>
      <c r="S72" s="1"/>
      <c r="T72" s="186"/>
      <c r="U72" s="1"/>
    </row>
    <row r="73" spans="1:21">
      <c r="A73" s="77">
        <f t="shared" si="0"/>
        <v>59</v>
      </c>
      <c r="B73" s="174">
        <v>8711</v>
      </c>
      <c r="C73" s="175" t="s">
        <v>272</v>
      </c>
      <c r="D73" s="177">
        <v>58.55</v>
      </c>
      <c r="E73" s="177">
        <v>0</v>
      </c>
      <c r="F73" s="177">
        <v>0</v>
      </c>
      <c r="G73" s="177">
        <v>1204.3900000000001</v>
      </c>
      <c r="H73" s="177">
        <v>0</v>
      </c>
      <c r="I73" s="177">
        <v>0</v>
      </c>
      <c r="J73" s="131"/>
      <c r="K73" s="131"/>
      <c r="L73" s="131"/>
      <c r="M73" s="131">
        <v>0</v>
      </c>
      <c r="N73" s="131">
        <v>0</v>
      </c>
      <c r="O73" s="131">
        <v>0</v>
      </c>
      <c r="P73" s="131">
        <v>0</v>
      </c>
      <c r="Q73" s="131"/>
      <c r="R73" s="17">
        <f t="shared" si="1"/>
        <v>1262.94</v>
      </c>
      <c r="S73" s="1"/>
      <c r="T73" s="186"/>
      <c r="U73" s="1"/>
    </row>
    <row r="74" spans="1:21">
      <c r="A74" s="77">
        <f t="shared" si="0"/>
        <v>60</v>
      </c>
      <c r="B74" s="174">
        <v>8720</v>
      </c>
      <c r="C74" s="175" t="s">
        <v>273</v>
      </c>
      <c r="D74" s="177">
        <f>0</f>
        <v>0</v>
      </c>
      <c r="E74" s="177">
        <f>0</f>
        <v>0</v>
      </c>
      <c r="F74" s="177">
        <f>0</f>
        <v>0</v>
      </c>
      <c r="G74" s="177">
        <f>0</f>
        <v>0</v>
      </c>
      <c r="H74" s="177">
        <f>0</f>
        <v>0</v>
      </c>
      <c r="I74" s="177">
        <f>0</f>
        <v>0</v>
      </c>
      <c r="J74" s="131"/>
      <c r="K74" s="131"/>
      <c r="L74" s="131"/>
      <c r="M74" s="131">
        <v>0</v>
      </c>
      <c r="N74" s="131">
        <v>0</v>
      </c>
      <c r="O74" s="131">
        <v>0</v>
      </c>
      <c r="P74" s="131">
        <v>0</v>
      </c>
      <c r="Q74" s="131"/>
      <c r="R74" s="17">
        <f t="shared" si="1"/>
        <v>0</v>
      </c>
      <c r="S74" s="1"/>
      <c r="T74" s="186"/>
      <c r="U74" s="1"/>
    </row>
    <row r="75" spans="1:21">
      <c r="A75" s="77">
        <f t="shared" si="0"/>
        <v>61</v>
      </c>
      <c r="B75" s="174">
        <v>8740</v>
      </c>
      <c r="C75" s="17" t="s">
        <v>274</v>
      </c>
      <c r="D75" s="177">
        <v>226559.30000000008</v>
      </c>
      <c r="E75" s="177">
        <v>356356.31999999995</v>
      </c>
      <c r="F75" s="177">
        <v>331226.78999999986</v>
      </c>
      <c r="G75" s="177">
        <v>248100.91999999972</v>
      </c>
      <c r="H75" s="177">
        <v>307975.7300000001</v>
      </c>
      <c r="I75" s="177">
        <v>220157.03999999998</v>
      </c>
      <c r="J75" s="131">
        <v>396455.3899999999</v>
      </c>
      <c r="K75" s="131">
        <v>381085.20999999956</v>
      </c>
      <c r="L75" s="131">
        <v>437312.37999999983</v>
      </c>
      <c r="M75" s="131">
        <v>278576.54999999987</v>
      </c>
      <c r="N75" s="131">
        <v>372515.3600000001</v>
      </c>
      <c r="O75" s="131">
        <v>392955.67000000004</v>
      </c>
      <c r="P75" s="131">
        <v>361665.03999999975</v>
      </c>
      <c r="Q75" s="131">
        <v>388134.93</v>
      </c>
      <c r="R75" s="17">
        <f t="shared" si="1"/>
        <v>3949276.6599999992</v>
      </c>
      <c r="S75" s="1"/>
      <c r="T75" s="186"/>
      <c r="U75" s="1"/>
    </row>
    <row r="76" spans="1:21">
      <c r="A76" s="77">
        <f t="shared" si="0"/>
        <v>62</v>
      </c>
      <c r="B76" s="174">
        <v>8750</v>
      </c>
      <c r="C76" s="17" t="s">
        <v>275</v>
      </c>
      <c r="D76" s="177">
        <v>61861.51</v>
      </c>
      <c r="E76" s="177">
        <v>19205.089999999997</v>
      </c>
      <c r="F76" s="177">
        <v>28782.089999999993</v>
      </c>
      <c r="G76" s="177">
        <v>39929.380000000005</v>
      </c>
      <c r="H76" s="177">
        <v>50494.560000000005</v>
      </c>
      <c r="I76" s="177">
        <v>41510.879999999997</v>
      </c>
      <c r="J76" s="131">
        <v>41433.399999999994</v>
      </c>
      <c r="K76" s="131">
        <v>26330.780000000002</v>
      </c>
      <c r="L76" s="131">
        <v>21567.85</v>
      </c>
      <c r="M76" s="131">
        <v>34115.060000000005</v>
      </c>
      <c r="N76" s="131">
        <v>58998.63</v>
      </c>
      <c r="O76" s="131">
        <v>54625.01</v>
      </c>
      <c r="P76" s="131">
        <v>105325.39000000003</v>
      </c>
      <c r="Q76" s="131">
        <v>39732.149999999994</v>
      </c>
      <c r="R76" s="17">
        <f t="shared" si="1"/>
        <v>478854.24000000005</v>
      </c>
      <c r="S76" s="1"/>
      <c r="T76" s="186"/>
      <c r="U76" s="1"/>
    </row>
    <row r="77" spans="1:21">
      <c r="A77" s="77">
        <f t="shared" si="0"/>
        <v>63</v>
      </c>
      <c r="B77" s="174">
        <v>8760</v>
      </c>
      <c r="C77" s="17" t="s">
        <v>276</v>
      </c>
      <c r="D77" s="177">
        <v>2603.9899999999998</v>
      </c>
      <c r="E77" s="177">
        <v>3727.6899999999996</v>
      </c>
      <c r="F77" s="177">
        <v>2853.23</v>
      </c>
      <c r="G77" s="177">
        <v>3280.3199999999997</v>
      </c>
      <c r="H77" s="177">
        <v>2718.58</v>
      </c>
      <c r="I77" s="177">
        <v>-32.42999999999995</v>
      </c>
      <c r="J77" s="131">
        <v>1268.75</v>
      </c>
      <c r="K77" s="131">
        <v>10782.25</v>
      </c>
      <c r="L77" s="131">
        <v>17003.879999999997</v>
      </c>
      <c r="M77" s="131">
        <v>11149.63</v>
      </c>
      <c r="N77" s="131">
        <v>7056.18</v>
      </c>
      <c r="O77" s="131">
        <v>-63.319999999999709</v>
      </c>
      <c r="P77" s="131">
        <v>5807.1399999999994</v>
      </c>
      <c r="Q77" s="131">
        <v>9697.42</v>
      </c>
      <c r="R77" s="17">
        <f t="shared" ref="R77:R112" si="2">SUM(D77:O77)</f>
        <v>62348.749999999993</v>
      </c>
      <c r="S77" s="1"/>
      <c r="T77" s="186"/>
      <c r="U77" s="1"/>
    </row>
    <row r="78" spans="1:21">
      <c r="A78" s="77">
        <f t="shared" si="0"/>
        <v>64</v>
      </c>
      <c r="B78" s="174">
        <v>8770</v>
      </c>
      <c r="C78" s="17" t="s">
        <v>277</v>
      </c>
      <c r="D78" s="177">
        <v>487.4</v>
      </c>
      <c r="E78" s="177">
        <v>1110.8999999999999</v>
      </c>
      <c r="F78" s="177">
        <v>1390.9699999999998</v>
      </c>
      <c r="G78" s="177">
        <v>96.56</v>
      </c>
      <c r="H78" s="177">
        <v>511.49</v>
      </c>
      <c r="I78" s="177">
        <v>7618.79</v>
      </c>
      <c r="J78" s="131">
        <v>14677.91</v>
      </c>
      <c r="K78" s="131">
        <v>3573.1899999999996</v>
      </c>
      <c r="L78" s="131">
        <v>47.37</v>
      </c>
      <c r="M78" s="131">
        <v>184.54999999999998</v>
      </c>
      <c r="N78" s="131">
        <v>8030.28</v>
      </c>
      <c r="O78" s="131">
        <v>259.11</v>
      </c>
      <c r="P78" s="131">
        <v>665.18999999999994</v>
      </c>
      <c r="Q78" s="131">
        <v>466.99</v>
      </c>
      <c r="R78" s="17">
        <f t="shared" si="2"/>
        <v>37988.519999999997</v>
      </c>
      <c r="S78" s="1"/>
      <c r="T78" s="186"/>
      <c r="U78" s="1"/>
    </row>
    <row r="79" spans="1:21">
      <c r="A79" s="77">
        <f t="shared" si="0"/>
        <v>65</v>
      </c>
      <c r="B79" s="174">
        <v>8780</v>
      </c>
      <c r="C79" s="17" t="s">
        <v>278</v>
      </c>
      <c r="D79" s="177">
        <v>98617.510000000009</v>
      </c>
      <c r="E79" s="177">
        <v>50225.19999999999</v>
      </c>
      <c r="F79" s="177">
        <v>78582.409999999945</v>
      </c>
      <c r="G79" s="177">
        <v>75636.77</v>
      </c>
      <c r="H79" s="177">
        <v>88113.15</v>
      </c>
      <c r="I79" s="177">
        <v>80622.14</v>
      </c>
      <c r="J79" s="131">
        <v>78372.48000000001</v>
      </c>
      <c r="K79" s="131">
        <v>83229.02</v>
      </c>
      <c r="L79" s="131">
        <v>82119.69</v>
      </c>
      <c r="M79" s="131">
        <v>99091.000000000044</v>
      </c>
      <c r="N79" s="131">
        <v>155491.75999999998</v>
      </c>
      <c r="O79" s="131">
        <v>97204.56</v>
      </c>
      <c r="P79" s="131">
        <v>123136.80000000002</v>
      </c>
      <c r="Q79" s="131">
        <v>64566.009999999995</v>
      </c>
      <c r="R79" s="17">
        <f t="shared" si="2"/>
        <v>1067305.69</v>
      </c>
      <c r="S79" s="1"/>
      <c r="T79" s="186"/>
      <c r="U79" s="1"/>
    </row>
    <row r="80" spans="1:21">
      <c r="A80" s="77">
        <f t="shared" ref="A80:A114" si="3">A79+1</f>
        <v>66</v>
      </c>
      <c r="B80" s="174">
        <v>8790</v>
      </c>
      <c r="C80" s="17" t="s">
        <v>279</v>
      </c>
      <c r="D80" s="177">
        <v>26.67</v>
      </c>
      <c r="E80" s="177">
        <v>1976.07</v>
      </c>
      <c r="F80" s="177">
        <v>0</v>
      </c>
      <c r="G80" s="177">
        <v>0</v>
      </c>
      <c r="H80" s="177">
        <v>0</v>
      </c>
      <c r="I80" s="177">
        <v>0</v>
      </c>
      <c r="J80" s="131"/>
      <c r="K80" s="131"/>
      <c r="L80" s="131">
        <v>11.7</v>
      </c>
      <c r="M80" s="131">
        <v>0</v>
      </c>
      <c r="N80" s="131">
        <v>0</v>
      </c>
      <c r="O80" s="131">
        <v>0</v>
      </c>
      <c r="P80" s="131">
        <v>0</v>
      </c>
      <c r="Q80" s="131"/>
      <c r="R80" s="17">
        <f t="shared" si="2"/>
        <v>2014.44</v>
      </c>
      <c r="S80" s="1"/>
      <c r="T80" s="186"/>
      <c r="U80" s="1"/>
    </row>
    <row r="81" spans="1:23">
      <c r="A81" s="77">
        <f t="shared" si="3"/>
        <v>67</v>
      </c>
      <c r="B81" s="174">
        <v>8800</v>
      </c>
      <c r="C81" s="17" t="s">
        <v>280</v>
      </c>
      <c r="D81" s="177">
        <v>4559.17</v>
      </c>
      <c r="E81" s="177">
        <v>9769.4200000000019</v>
      </c>
      <c r="F81" s="177">
        <v>25806.979999999996</v>
      </c>
      <c r="G81" s="177">
        <v>9218.4900000000016</v>
      </c>
      <c r="H81" s="177">
        <v>12897.25</v>
      </c>
      <c r="I81" s="177">
        <v>11839.650000000001</v>
      </c>
      <c r="J81" s="131">
        <v>8419.1999999999971</v>
      </c>
      <c r="K81" s="131">
        <v>3913.4800000000005</v>
      </c>
      <c r="L81" s="131">
        <v>17124.010000000002</v>
      </c>
      <c r="M81" s="131">
        <v>9368.5300000000007</v>
      </c>
      <c r="N81" s="131">
        <v>2703.6</v>
      </c>
      <c r="O81" s="131">
        <v>-1428.8600000000001</v>
      </c>
      <c r="P81" s="131">
        <v>732.66</v>
      </c>
      <c r="Q81" s="131">
        <v>123.07000000000001</v>
      </c>
      <c r="R81" s="17">
        <f t="shared" si="2"/>
        <v>114190.92</v>
      </c>
      <c r="S81" s="1"/>
      <c r="T81" s="1"/>
      <c r="U81" s="1"/>
    </row>
    <row r="82" spans="1:23">
      <c r="A82" s="77">
        <f t="shared" si="3"/>
        <v>68</v>
      </c>
      <c r="B82" s="174">
        <v>8810</v>
      </c>
      <c r="C82" s="17" t="s">
        <v>281</v>
      </c>
      <c r="D82" s="177">
        <v>37613.359999999993</v>
      </c>
      <c r="E82" s="177">
        <v>31576.730000000003</v>
      </c>
      <c r="F82" s="177">
        <v>33008.11</v>
      </c>
      <c r="G82" s="177">
        <v>30693.929999999989</v>
      </c>
      <c r="H82" s="177">
        <v>34123.14</v>
      </c>
      <c r="I82" s="177">
        <v>40750.900000000009</v>
      </c>
      <c r="J82" s="131">
        <v>30285.15</v>
      </c>
      <c r="K82" s="131">
        <v>33669.629999999997</v>
      </c>
      <c r="L82" s="131">
        <v>42344.860000000008</v>
      </c>
      <c r="M82" s="131">
        <v>19715.550000000003</v>
      </c>
      <c r="N82" s="131">
        <v>57078.260000000017</v>
      </c>
      <c r="O82" s="131">
        <v>33322.909999999989</v>
      </c>
      <c r="P82" s="131">
        <v>38427.11</v>
      </c>
      <c r="Q82" s="131">
        <v>45087.55000000001</v>
      </c>
      <c r="R82" s="17">
        <f t="shared" si="2"/>
        <v>424182.52999999991</v>
      </c>
      <c r="S82" s="1"/>
      <c r="T82" s="1"/>
      <c r="U82" s="1"/>
    </row>
    <row r="83" spans="1:23">
      <c r="A83" s="77">
        <f t="shared" si="3"/>
        <v>69</v>
      </c>
      <c r="B83" s="174">
        <v>8850</v>
      </c>
      <c r="C83" s="17" t="s">
        <v>282</v>
      </c>
      <c r="D83" s="177">
        <v>312.39</v>
      </c>
      <c r="E83" s="177">
        <v>168.3</v>
      </c>
      <c r="F83" s="177">
        <v>21.29</v>
      </c>
      <c r="G83" s="177">
        <v>0</v>
      </c>
      <c r="H83" s="177">
        <v>238.17</v>
      </c>
      <c r="I83" s="177">
        <v>174</v>
      </c>
      <c r="J83" s="131">
        <v>33.769999999999996</v>
      </c>
      <c r="K83" s="131">
        <v>192.1</v>
      </c>
      <c r="L83" s="131">
        <v>202.07</v>
      </c>
      <c r="M83" s="131">
        <v>0</v>
      </c>
      <c r="N83" s="131">
        <v>333.74</v>
      </c>
      <c r="O83" s="131">
        <v>58.02</v>
      </c>
      <c r="P83" s="131">
        <v>37.75</v>
      </c>
      <c r="Q83" s="131">
        <v>168.29</v>
      </c>
      <c r="R83" s="17">
        <f t="shared" si="2"/>
        <v>1733.85</v>
      </c>
      <c r="S83" s="1"/>
      <c r="T83" s="1"/>
      <c r="U83" s="1"/>
    </row>
    <row r="84" spans="1:23">
      <c r="A84" s="77">
        <f t="shared" si="3"/>
        <v>70</v>
      </c>
      <c r="B84" s="174">
        <v>8860</v>
      </c>
      <c r="C84" s="17" t="s">
        <v>283</v>
      </c>
      <c r="D84" s="177">
        <v>0</v>
      </c>
      <c r="E84" s="177">
        <v>13.02</v>
      </c>
      <c r="F84" s="177">
        <v>47.55</v>
      </c>
      <c r="G84" s="177">
        <v>22.37</v>
      </c>
      <c r="H84" s="177">
        <v>0</v>
      </c>
      <c r="I84" s="177">
        <v>67.63</v>
      </c>
      <c r="J84" s="131"/>
      <c r="K84" s="131"/>
      <c r="L84" s="131">
        <v>24.69</v>
      </c>
      <c r="M84" s="131">
        <v>199.31</v>
      </c>
      <c r="N84" s="131">
        <v>0</v>
      </c>
      <c r="O84" s="131">
        <v>0</v>
      </c>
      <c r="P84" s="131">
        <v>0</v>
      </c>
      <c r="Q84" s="131"/>
      <c r="R84" s="17">
        <f t="shared" si="2"/>
        <v>374.57</v>
      </c>
      <c r="S84" s="1"/>
      <c r="T84" s="1"/>
      <c r="U84" s="1"/>
    </row>
    <row r="85" spans="1:23">
      <c r="A85" s="77">
        <f t="shared" si="3"/>
        <v>71</v>
      </c>
      <c r="B85" s="174">
        <v>8870</v>
      </c>
      <c r="C85" s="17" t="s">
        <v>284</v>
      </c>
      <c r="D85" s="177">
        <v>2051.67</v>
      </c>
      <c r="E85" s="177">
        <v>1614.92</v>
      </c>
      <c r="F85" s="177">
        <v>2274.3399999999997</v>
      </c>
      <c r="G85" s="177">
        <v>1692.15</v>
      </c>
      <c r="H85" s="177">
        <v>2720.2899999999995</v>
      </c>
      <c r="I85" s="177">
        <v>4890.25</v>
      </c>
      <c r="J85" s="131">
        <v>4695.3200000000006</v>
      </c>
      <c r="K85" s="131">
        <v>2887.0900000000006</v>
      </c>
      <c r="L85" s="131">
        <v>3602.1800000000012</v>
      </c>
      <c r="M85" s="131">
        <v>5245.13</v>
      </c>
      <c r="N85" s="131">
        <v>-749.24000000000012</v>
      </c>
      <c r="O85" s="131">
        <v>1617.5300000000002</v>
      </c>
      <c r="P85" s="131">
        <v>3557.6</v>
      </c>
      <c r="Q85" s="131">
        <v>2537.9399999999996</v>
      </c>
      <c r="R85" s="17">
        <f t="shared" si="2"/>
        <v>32541.629999999997</v>
      </c>
      <c r="S85" s="1"/>
      <c r="T85" s="187"/>
      <c r="U85" s="1"/>
    </row>
    <row r="86" spans="1:23">
      <c r="A86" s="77">
        <f t="shared" si="3"/>
        <v>72</v>
      </c>
      <c r="B86" s="174">
        <v>8890</v>
      </c>
      <c r="C86" s="188" t="s">
        <v>285</v>
      </c>
      <c r="D86" s="177">
        <v>0</v>
      </c>
      <c r="E86" s="177">
        <v>0</v>
      </c>
      <c r="F86" s="177">
        <v>0</v>
      </c>
      <c r="G86" s="177">
        <v>18.02</v>
      </c>
      <c r="H86" s="177">
        <v>0</v>
      </c>
      <c r="I86" s="177">
        <v>0</v>
      </c>
      <c r="J86" s="131">
        <v>813.7</v>
      </c>
      <c r="K86" s="131">
        <v>-288.73</v>
      </c>
      <c r="L86" s="131">
        <v>42.18</v>
      </c>
      <c r="M86" s="131">
        <v>2246.08</v>
      </c>
      <c r="N86" s="131">
        <v>-582.32000000000005</v>
      </c>
      <c r="O86" s="131">
        <v>0</v>
      </c>
      <c r="P86" s="131">
        <v>9671.44</v>
      </c>
      <c r="Q86" s="131">
        <v>8890.89</v>
      </c>
      <c r="R86" s="17">
        <f t="shared" si="2"/>
        <v>2248.9299999999998</v>
      </c>
      <c r="S86" s="1"/>
      <c r="T86" s="1"/>
      <c r="U86" s="1"/>
    </row>
    <row r="87" spans="1:23">
      <c r="A87" s="77">
        <f t="shared" si="3"/>
        <v>73</v>
      </c>
      <c r="B87" s="174">
        <v>8900</v>
      </c>
      <c r="C87" s="17" t="s">
        <v>286</v>
      </c>
      <c r="D87" s="177">
        <v>4089.86</v>
      </c>
      <c r="E87" s="177">
        <v>299.19</v>
      </c>
      <c r="F87" s="177">
        <v>0</v>
      </c>
      <c r="G87" s="177">
        <v>0</v>
      </c>
      <c r="H87" s="177">
        <v>0</v>
      </c>
      <c r="I87" s="177">
        <v>0</v>
      </c>
      <c r="J87" s="131">
        <v>1292.5</v>
      </c>
      <c r="K87" s="131">
        <v>-458.63</v>
      </c>
      <c r="L87" s="131"/>
      <c r="M87" s="131">
        <v>1391.88</v>
      </c>
      <c r="N87" s="131">
        <v>0</v>
      </c>
      <c r="O87" s="131">
        <v>0</v>
      </c>
      <c r="P87" s="131">
        <v>567.7700000000001</v>
      </c>
      <c r="Q87" s="131">
        <v>-223.67000000000002</v>
      </c>
      <c r="R87" s="17">
        <f t="shared" si="2"/>
        <v>6614.8</v>
      </c>
      <c r="S87" s="1"/>
      <c r="T87" s="1"/>
      <c r="U87" s="1"/>
    </row>
    <row r="88" spans="1:23">
      <c r="A88" s="77">
        <f t="shared" si="3"/>
        <v>74</v>
      </c>
      <c r="B88" s="174">
        <v>8910</v>
      </c>
      <c r="C88" s="17" t="s">
        <v>287</v>
      </c>
      <c r="D88" s="177">
        <v>114</v>
      </c>
      <c r="E88" s="177">
        <v>1284.8</v>
      </c>
      <c r="F88" s="177">
        <v>52.81</v>
      </c>
      <c r="G88" s="177">
        <v>170</v>
      </c>
      <c r="H88" s="177">
        <v>0</v>
      </c>
      <c r="I88" s="177">
        <v>583</v>
      </c>
      <c r="J88" s="131">
        <v>-33</v>
      </c>
      <c r="K88" s="131">
        <v>1015.5</v>
      </c>
      <c r="L88" s="131">
        <v>300</v>
      </c>
      <c r="M88" s="131">
        <v>0</v>
      </c>
      <c r="N88" s="131">
        <v>0</v>
      </c>
      <c r="O88" s="131">
        <v>0</v>
      </c>
      <c r="P88" s="131">
        <v>0</v>
      </c>
      <c r="Q88" s="131"/>
      <c r="R88" s="17">
        <f t="shared" si="2"/>
        <v>3487.1099999999997</v>
      </c>
      <c r="S88" s="1"/>
      <c r="T88" s="1"/>
      <c r="U88" s="1"/>
    </row>
    <row r="89" spans="1:23">
      <c r="A89" s="77">
        <f t="shared" si="3"/>
        <v>75</v>
      </c>
      <c r="B89" s="174">
        <v>8920</v>
      </c>
      <c r="C89" s="17" t="s">
        <v>288</v>
      </c>
      <c r="D89" s="177">
        <v>0</v>
      </c>
      <c r="E89" s="177">
        <v>0</v>
      </c>
      <c r="F89" s="177">
        <v>0</v>
      </c>
      <c r="G89" s="177">
        <v>0</v>
      </c>
      <c r="H89" s="177">
        <v>50.87</v>
      </c>
      <c r="I89" s="177">
        <v>0</v>
      </c>
      <c r="J89" s="131"/>
      <c r="K89" s="131">
        <v>0</v>
      </c>
      <c r="L89" s="131"/>
      <c r="M89" s="131">
        <v>411.40999999999997</v>
      </c>
      <c r="N89" s="131">
        <v>347.3</v>
      </c>
      <c r="O89" s="131">
        <v>1699.8500000000001</v>
      </c>
      <c r="P89" s="131">
        <v>1873.36</v>
      </c>
      <c r="Q89" s="131">
        <v>303.95000000000005</v>
      </c>
      <c r="R89" s="17">
        <f t="shared" si="2"/>
        <v>2509.4300000000003</v>
      </c>
      <c r="S89" s="1"/>
      <c r="T89" s="1"/>
      <c r="U89" s="1"/>
    </row>
    <row r="90" spans="1:23">
      <c r="A90" s="77">
        <f t="shared" si="3"/>
        <v>76</v>
      </c>
      <c r="B90" s="174">
        <v>8930</v>
      </c>
      <c r="C90" s="17" t="s">
        <v>289</v>
      </c>
      <c r="D90" s="177">
        <v>3597.5099999999998</v>
      </c>
      <c r="E90" s="177">
        <v>17018.47</v>
      </c>
      <c r="F90" s="177">
        <v>12171.419999999998</v>
      </c>
      <c r="G90" s="177">
        <v>1369.0500000000002</v>
      </c>
      <c r="H90" s="177">
        <v>1322.5700000000002</v>
      </c>
      <c r="I90" s="177">
        <v>9941.74</v>
      </c>
      <c r="J90" s="131">
        <v>8626.11</v>
      </c>
      <c r="K90" s="131">
        <v>5295.46</v>
      </c>
      <c r="L90" s="131">
        <v>14111.19</v>
      </c>
      <c r="M90" s="131">
        <v>6631.5</v>
      </c>
      <c r="N90" s="131">
        <v>-1651.85</v>
      </c>
      <c r="O90" s="131">
        <v>-228.58</v>
      </c>
      <c r="P90" s="131">
        <v>0</v>
      </c>
      <c r="Q90" s="131"/>
      <c r="R90" s="17">
        <f t="shared" si="2"/>
        <v>78204.589999999982</v>
      </c>
      <c r="S90" s="1"/>
      <c r="T90" s="1"/>
      <c r="U90" s="1"/>
    </row>
    <row r="91" spans="1:23">
      <c r="A91" s="77">
        <f t="shared" si="3"/>
        <v>77</v>
      </c>
      <c r="B91" s="174">
        <v>8940</v>
      </c>
      <c r="C91" s="17" t="s">
        <v>290</v>
      </c>
      <c r="D91" s="177">
        <v>875.79000000000008</v>
      </c>
      <c r="E91" s="177">
        <v>813.25</v>
      </c>
      <c r="F91" s="177">
        <v>1734.98</v>
      </c>
      <c r="G91" s="177">
        <v>992.0100000000001</v>
      </c>
      <c r="H91" s="177">
        <v>525.57000000000005</v>
      </c>
      <c r="I91" s="177">
        <v>239.21</v>
      </c>
      <c r="J91" s="131">
        <v>515.14</v>
      </c>
      <c r="K91" s="131">
        <v>1293.7299999999998</v>
      </c>
      <c r="L91" s="131">
        <v>378.21</v>
      </c>
      <c r="M91" s="131">
        <v>726.77</v>
      </c>
      <c r="N91" s="131">
        <v>3374.6600000000003</v>
      </c>
      <c r="O91" s="131">
        <v>409.4</v>
      </c>
      <c r="P91" s="131">
        <v>657.08999999999992</v>
      </c>
      <c r="Q91" s="131">
        <v>430.48</v>
      </c>
      <c r="R91" s="17">
        <f t="shared" si="2"/>
        <v>11878.72</v>
      </c>
      <c r="S91" s="1"/>
      <c r="T91" s="1"/>
      <c r="U91" s="1"/>
    </row>
    <row r="92" spans="1:23">
      <c r="A92" s="77">
        <f t="shared" si="3"/>
        <v>78</v>
      </c>
      <c r="B92" s="174">
        <v>9010</v>
      </c>
      <c r="C92" s="154" t="s">
        <v>291</v>
      </c>
      <c r="D92" s="177">
        <v>0</v>
      </c>
      <c r="E92" s="177">
        <v>48.86</v>
      </c>
      <c r="F92" s="177">
        <v>-18.32</v>
      </c>
      <c r="G92" s="177">
        <v>172.46</v>
      </c>
      <c r="H92" s="177">
        <v>0</v>
      </c>
      <c r="I92" s="177">
        <v>0</v>
      </c>
      <c r="J92" s="131"/>
      <c r="K92" s="131"/>
      <c r="L92" s="131"/>
      <c r="M92" s="131">
        <v>0</v>
      </c>
      <c r="N92" s="131">
        <v>0</v>
      </c>
      <c r="O92" s="131">
        <v>0</v>
      </c>
      <c r="P92" s="131">
        <v>0</v>
      </c>
      <c r="Q92" s="131"/>
      <c r="R92" s="17">
        <f t="shared" si="2"/>
        <v>203</v>
      </c>
      <c r="S92" s="1"/>
      <c r="T92" s="1"/>
      <c r="U92" s="1"/>
    </row>
    <row r="93" spans="1:23">
      <c r="A93" s="77">
        <f t="shared" si="3"/>
        <v>79</v>
      </c>
      <c r="B93" s="174">
        <v>9020</v>
      </c>
      <c r="C93" s="17" t="s">
        <v>292</v>
      </c>
      <c r="D93" s="177">
        <v>110784.90999999999</v>
      </c>
      <c r="E93" s="177">
        <v>105089.31999999998</v>
      </c>
      <c r="F93" s="177">
        <v>126664.08000000002</v>
      </c>
      <c r="G93" s="177">
        <v>97026.380000000019</v>
      </c>
      <c r="H93" s="177">
        <v>108759.08</v>
      </c>
      <c r="I93" s="177">
        <v>104421.48000000001</v>
      </c>
      <c r="J93" s="131">
        <v>87767.889999999985</v>
      </c>
      <c r="K93" s="131">
        <v>92447.279999999984</v>
      </c>
      <c r="L93" s="131">
        <v>107669.81999999999</v>
      </c>
      <c r="M93" s="131">
        <v>99560.579999999987</v>
      </c>
      <c r="N93" s="131">
        <v>116687.65</v>
      </c>
      <c r="O93" s="131">
        <v>111088.79000000001</v>
      </c>
      <c r="P93" s="131">
        <v>101007.06999999999</v>
      </c>
      <c r="Q93" s="131">
        <v>103317.64999999997</v>
      </c>
      <c r="R93" s="17">
        <f t="shared" si="2"/>
        <v>1267967.26</v>
      </c>
      <c r="S93" s="75"/>
      <c r="T93" s="75"/>
      <c r="U93" s="75"/>
      <c r="V93" s="75"/>
      <c r="W93" s="75"/>
    </row>
    <row r="94" spans="1:23">
      <c r="A94" s="77">
        <f t="shared" si="3"/>
        <v>80</v>
      </c>
      <c r="B94" s="174">
        <v>9030</v>
      </c>
      <c r="C94" s="17" t="s">
        <v>293</v>
      </c>
      <c r="D94" s="177">
        <v>23155.33</v>
      </c>
      <c r="E94" s="177">
        <v>39749.359999999993</v>
      </c>
      <c r="F94" s="177">
        <v>501984.22000000003</v>
      </c>
      <c r="G94" s="177">
        <v>102686.18999999999</v>
      </c>
      <c r="H94" s="177">
        <v>138341.84999999998</v>
      </c>
      <c r="I94" s="177">
        <v>123054.95999999999</v>
      </c>
      <c r="J94" s="131">
        <v>93463.530000000013</v>
      </c>
      <c r="K94" s="131">
        <v>101698.82999999999</v>
      </c>
      <c r="L94" s="131">
        <v>97580.010000000024</v>
      </c>
      <c r="M94" s="131">
        <v>102951.24999999999</v>
      </c>
      <c r="N94" s="131">
        <v>96974.390000000014</v>
      </c>
      <c r="O94" s="131">
        <v>91370.49</v>
      </c>
      <c r="P94" s="131">
        <v>97694.84</v>
      </c>
      <c r="Q94" s="131">
        <v>100440.28</v>
      </c>
      <c r="R94" s="17">
        <f t="shared" si="2"/>
        <v>1513010.41</v>
      </c>
      <c r="S94" s="75"/>
      <c r="T94" s="75"/>
      <c r="U94" s="75"/>
      <c r="V94" s="75"/>
      <c r="W94" s="75"/>
    </row>
    <row r="95" spans="1:23">
      <c r="A95" s="77">
        <f t="shared" si="3"/>
        <v>81</v>
      </c>
      <c r="B95" s="174">
        <v>9040</v>
      </c>
      <c r="C95" s="17" t="s">
        <v>294</v>
      </c>
      <c r="D95" s="177">
        <v>49058</v>
      </c>
      <c r="E95" s="177">
        <v>39838</v>
      </c>
      <c r="F95" s="177">
        <v>32057</v>
      </c>
      <c r="G95" s="177">
        <v>27877</v>
      </c>
      <c r="H95" s="177">
        <v>23175</v>
      </c>
      <c r="I95" s="177">
        <v>21912</v>
      </c>
      <c r="J95" s="131">
        <v>21244</v>
      </c>
      <c r="K95" s="131">
        <v>21832</v>
      </c>
      <c r="L95" s="131">
        <v>553378.49</v>
      </c>
      <c r="M95" s="131">
        <v>25972</v>
      </c>
      <c r="N95" s="131">
        <v>34005</v>
      </c>
      <c r="O95" s="131">
        <v>42864</v>
      </c>
      <c r="P95" s="131">
        <v>47272</v>
      </c>
      <c r="Q95" s="131">
        <v>43913</v>
      </c>
      <c r="R95" s="17">
        <f t="shared" si="2"/>
        <v>893212.49</v>
      </c>
      <c r="S95" s="1"/>
      <c r="T95" s="1"/>
      <c r="U95" s="1"/>
    </row>
    <row r="96" spans="1:23">
      <c r="A96" s="77">
        <f t="shared" si="3"/>
        <v>82</v>
      </c>
      <c r="B96" s="174">
        <v>9090</v>
      </c>
      <c r="C96" s="17" t="s">
        <v>295</v>
      </c>
      <c r="D96" s="177">
        <v>10133.370000000001</v>
      </c>
      <c r="E96" s="177">
        <v>9037.86</v>
      </c>
      <c r="F96" s="177">
        <v>11220.49</v>
      </c>
      <c r="G96" s="177">
        <v>9707.85</v>
      </c>
      <c r="H96" s="177">
        <v>12366.190000000002</v>
      </c>
      <c r="I96" s="177">
        <v>12062.02</v>
      </c>
      <c r="J96" s="131">
        <v>8632.9500000000007</v>
      </c>
      <c r="K96" s="131">
        <v>13002.810000000001</v>
      </c>
      <c r="L96" s="131">
        <v>12021.180000000002</v>
      </c>
      <c r="M96" s="131">
        <v>11797.130000000001</v>
      </c>
      <c r="N96" s="131">
        <v>12463.240000000002</v>
      </c>
      <c r="O96" s="131">
        <v>11954.58</v>
      </c>
      <c r="P96" s="131">
        <v>12026.8</v>
      </c>
      <c r="Q96" s="131">
        <v>8468.51</v>
      </c>
      <c r="R96" s="17">
        <f t="shared" si="2"/>
        <v>134399.67000000001</v>
      </c>
      <c r="S96" s="1"/>
      <c r="T96" s="1"/>
      <c r="U96" s="1"/>
    </row>
    <row r="97" spans="1:21">
      <c r="A97" s="77">
        <f t="shared" si="3"/>
        <v>83</v>
      </c>
      <c r="B97" s="174">
        <v>9100</v>
      </c>
      <c r="C97" s="17" t="s">
        <v>296</v>
      </c>
      <c r="D97" s="177">
        <f>0</f>
        <v>0</v>
      </c>
      <c r="E97" s="177">
        <f>0</f>
        <v>0</v>
      </c>
      <c r="F97" s="177">
        <f>0</f>
        <v>0</v>
      </c>
      <c r="G97" s="177">
        <f>0</f>
        <v>0</v>
      </c>
      <c r="H97" s="177">
        <f>0</f>
        <v>0</v>
      </c>
      <c r="I97" s="177">
        <f>0</f>
        <v>0</v>
      </c>
      <c r="J97" s="131"/>
      <c r="K97" s="131"/>
      <c r="L97" s="131"/>
      <c r="M97" s="131">
        <v>0</v>
      </c>
      <c r="N97" s="131">
        <v>0</v>
      </c>
      <c r="O97" s="131">
        <v>0</v>
      </c>
      <c r="P97" s="131">
        <v>0</v>
      </c>
      <c r="Q97" s="131"/>
      <c r="R97" s="17">
        <f t="shared" si="2"/>
        <v>0</v>
      </c>
      <c r="S97" s="1"/>
      <c r="T97" s="1"/>
      <c r="U97" s="1"/>
    </row>
    <row r="98" spans="1:21">
      <c r="A98" s="77">
        <f t="shared" si="3"/>
        <v>84</v>
      </c>
      <c r="B98" s="174">
        <v>9110</v>
      </c>
      <c r="C98" s="17" t="s">
        <v>297</v>
      </c>
      <c r="D98" s="177">
        <v>22301.33</v>
      </c>
      <c r="E98" s="177">
        <v>16762.810000000001</v>
      </c>
      <c r="F98" s="177">
        <v>23243.09</v>
      </c>
      <c r="G98" s="177">
        <v>19798.989999999998</v>
      </c>
      <c r="H98" s="177">
        <v>21407.67</v>
      </c>
      <c r="I98" s="177">
        <v>21584.890000000003</v>
      </c>
      <c r="J98" s="131">
        <v>21689.460000000003</v>
      </c>
      <c r="K98" s="131">
        <v>21079.389999999996</v>
      </c>
      <c r="L98" s="131">
        <v>21336.530000000002</v>
      </c>
      <c r="M98" s="131">
        <v>20579.049999999996</v>
      </c>
      <c r="N98" s="131">
        <v>20141.570000000003</v>
      </c>
      <c r="O98" s="131">
        <v>19878.969999999998</v>
      </c>
      <c r="P98" s="131">
        <v>19520.36</v>
      </c>
      <c r="Q98" s="131">
        <v>21068.82</v>
      </c>
      <c r="R98" s="17">
        <f t="shared" si="2"/>
        <v>249803.74999999997</v>
      </c>
      <c r="S98" s="1"/>
      <c r="T98" s="187"/>
      <c r="U98" s="1"/>
    </row>
    <row r="99" spans="1:21">
      <c r="A99" s="77">
        <f t="shared" si="3"/>
        <v>85</v>
      </c>
      <c r="B99" s="174">
        <v>9120</v>
      </c>
      <c r="C99" s="17" t="s">
        <v>298</v>
      </c>
      <c r="D99" s="177">
        <v>16390.32</v>
      </c>
      <c r="E99" s="177">
        <v>8111.26</v>
      </c>
      <c r="F99" s="177">
        <v>12044.060000000001</v>
      </c>
      <c r="G99" s="177">
        <v>10477.56</v>
      </c>
      <c r="H99" s="177">
        <v>6937.37</v>
      </c>
      <c r="I99" s="177">
        <v>6607.42</v>
      </c>
      <c r="J99" s="131">
        <v>10145.080000000002</v>
      </c>
      <c r="K99" s="131">
        <v>16776.350000000002</v>
      </c>
      <c r="L99" s="131">
        <v>10761.349999999999</v>
      </c>
      <c r="M99" s="131">
        <v>11706.539999999999</v>
      </c>
      <c r="N99" s="131">
        <v>8070.49</v>
      </c>
      <c r="O99" s="131">
        <v>12162.87</v>
      </c>
      <c r="P99" s="131">
        <v>14361.869999999999</v>
      </c>
      <c r="Q99" s="131">
        <v>15310.52</v>
      </c>
      <c r="R99" s="17">
        <f t="shared" si="2"/>
        <v>130190.67000000001</v>
      </c>
      <c r="S99" s="1"/>
      <c r="T99" s="187"/>
      <c r="U99" s="1"/>
    </row>
    <row r="100" spans="1:21">
      <c r="A100" s="77">
        <f t="shared" si="3"/>
        <v>86</v>
      </c>
      <c r="B100" s="174">
        <v>9130</v>
      </c>
      <c r="C100" s="17" t="s">
        <v>299</v>
      </c>
      <c r="D100" s="177">
        <v>1111.1600000000001</v>
      </c>
      <c r="E100" s="177">
        <v>7084.3</v>
      </c>
      <c r="F100" s="177">
        <v>2365.9899999999998</v>
      </c>
      <c r="G100" s="177">
        <v>2627.1400000000003</v>
      </c>
      <c r="H100" s="177">
        <v>3104.84</v>
      </c>
      <c r="I100" s="177">
        <v>3025</v>
      </c>
      <c r="J100" s="131">
        <v>705</v>
      </c>
      <c r="K100" s="131">
        <v>394.03</v>
      </c>
      <c r="L100" s="131">
        <v>529.5</v>
      </c>
      <c r="M100" s="131">
        <v>3625.6</v>
      </c>
      <c r="N100" s="131">
        <v>1081.78</v>
      </c>
      <c r="O100" s="131">
        <v>1472.9</v>
      </c>
      <c r="P100" s="131">
        <v>3358</v>
      </c>
      <c r="Q100" s="131">
        <v>3434.5</v>
      </c>
      <c r="R100" s="17">
        <f t="shared" si="2"/>
        <v>27127.239999999998</v>
      </c>
      <c r="S100" s="1"/>
      <c r="T100" s="1"/>
      <c r="U100" s="1"/>
    </row>
    <row r="101" spans="1:21">
      <c r="A101" s="77">
        <f t="shared" si="3"/>
        <v>87</v>
      </c>
      <c r="B101" s="174">
        <v>9200</v>
      </c>
      <c r="C101" s="175" t="s">
        <v>300</v>
      </c>
      <c r="D101" s="177">
        <v>13290.94</v>
      </c>
      <c r="E101" s="177">
        <v>9993.0299999999988</v>
      </c>
      <c r="F101" s="177">
        <v>13406.640000000001</v>
      </c>
      <c r="G101" s="177">
        <v>10433.07</v>
      </c>
      <c r="H101" s="177">
        <v>12196.779999999999</v>
      </c>
      <c r="I101" s="177">
        <v>12401.91</v>
      </c>
      <c r="J101" s="131">
        <v>15308.199999999999</v>
      </c>
      <c r="K101" s="131">
        <v>28121.84</v>
      </c>
      <c r="L101" s="131">
        <v>11180.450000000003</v>
      </c>
      <c r="M101" s="131">
        <v>11664.400000000001</v>
      </c>
      <c r="N101" s="131">
        <v>11798.75</v>
      </c>
      <c r="O101" s="131">
        <v>18787.009999999998</v>
      </c>
      <c r="P101" s="131">
        <v>10060.349999999999</v>
      </c>
      <c r="Q101" s="131">
        <v>10881.92</v>
      </c>
      <c r="R101" s="17">
        <f t="shared" si="2"/>
        <v>168583.02</v>
      </c>
      <c r="S101" s="1"/>
      <c r="T101" s="187"/>
      <c r="U101" s="1"/>
    </row>
    <row r="102" spans="1:21">
      <c r="A102" s="77">
        <f t="shared" si="3"/>
        <v>88</v>
      </c>
      <c r="B102" s="174">
        <v>9210</v>
      </c>
      <c r="C102" s="17" t="s">
        <v>301</v>
      </c>
      <c r="D102" s="177">
        <v>213</v>
      </c>
      <c r="E102" s="177">
        <v>-50</v>
      </c>
      <c r="F102" s="177">
        <v>141.4</v>
      </c>
      <c r="G102" s="177">
        <v>397.76</v>
      </c>
      <c r="H102" s="177">
        <v>623.2399999999999</v>
      </c>
      <c r="I102" s="177">
        <v>375.99</v>
      </c>
      <c r="J102" s="131">
        <v>745.06</v>
      </c>
      <c r="K102" s="131">
        <v>680.96</v>
      </c>
      <c r="L102" s="131">
        <v>2339.6400000000003</v>
      </c>
      <c r="M102" s="131">
        <v>480.19000000000005</v>
      </c>
      <c r="N102" s="131">
        <v>344.51</v>
      </c>
      <c r="O102" s="131">
        <v>345.01</v>
      </c>
      <c r="P102" s="131">
        <v>2618.4899999999998</v>
      </c>
      <c r="Q102" s="131">
        <v>1092.6300000000001</v>
      </c>
      <c r="R102" s="17">
        <f t="shared" si="2"/>
        <v>6636.76</v>
      </c>
      <c r="S102" s="1"/>
      <c r="T102" s="187"/>
      <c r="U102" s="1"/>
    </row>
    <row r="103" spans="1:21">
      <c r="A103" s="77">
        <f t="shared" si="3"/>
        <v>89</v>
      </c>
      <c r="B103" s="174">
        <v>9220</v>
      </c>
      <c r="C103" s="17" t="s">
        <v>302</v>
      </c>
      <c r="D103" s="177">
        <v>1165023.74</v>
      </c>
      <c r="E103" s="177">
        <v>1094816.6299999999</v>
      </c>
      <c r="F103" s="177">
        <v>946831.91999999993</v>
      </c>
      <c r="G103" s="177">
        <v>1026190.3400000001</v>
      </c>
      <c r="H103" s="177">
        <v>1198875.8399999999</v>
      </c>
      <c r="I103" s="177">
        <v>640902.33000000007</v>
      </c>
      <c r="J103" s="113">
        <v>1238264.1099999999</v>
      </c>
      <c r="K103" s="113">
        <v>781151.06</v>
      </c>
      <c r="L103" s="113">
        <v>1190968.1599999999</v>
      </c>
      <c r="M103" s="113">
        <v>733123.58</v>
      </c>
      <c r="N103" s="113">
        <v>810780.5</v>
      </c>
      <c r="O103" s="131">
        <v>1001855.63</v>
      </c>
      <c r="P103" s="131">
        <v>1077087.21</v>
      </c>
      <c r="Q103" s="131">
        <v>921577.6399999999</v>
      </c>
      <c r="R103" s="17">
        <f t="shared" si="2"/>
        <v>11828783.840000002</v>
      </c>
      <c r="S103" s="75"/>
      <c r="T103" s="189"/>
      <c r="U103" s="17"/>
    </row>
    <row r="104" spans="1:21">
      <c r="A104" s="77">
        <f t="shared" si="3"/>
        <v>90</v>
      </c>
      <c r="B104" s="174">
        <v>9230</v>
      </c>
      <c r="C104" s="17" t="s">
        <v>303</v>
      </c>
      <c r="D104" s="177">
        <v>7268.05</v>
      </c>
      <c r="E104" s="177">
        <v>5262.9</v>
      </c>
      <c r="F104" s="177">
        <v>0</v>
      </c>
      <c r="G104" s="177">
        <v>10119.08</v>
      </c>
      <c r="H104" s="177">
        <v>9741.08</v>
      </c>
      <c r="I104" s="177">
        <v>5019.95</v>
      </c>
      <c r="J104" s="131">
        <v>5468.07</v>
      </c>
      <c r="K104" s="131">
        <v>90663.5</v>
      </c>
      <c r="L104" s="131">
        <v>96639.9</v>
      </c>
      <c r="M104" s="131">
        <v>8455.0300000000007</v>
      </c>
      <c r="N104" s="131">
        <v>454.98</v>
      </c>
      <c r="O104" s="131">
        <v>11562.45</v>
      </c>
      <c r="P104" s="131">
        <v>160</v>
      </c>
      <c r="Q104" s="131"/>
      <c r="R104" s="17">
        <f t="shared" si="2"/>
        <v>250654.99000000002</v>
      </c>
      <c r="S104" s="1"/>
      <c r="T104" s="187"/>
      <c r="U104" s="1"/>
    </row>
    <row r="105" spans="1:21">
      <c r="A105" s="77">
        <f t="shared" si="3"/>
        <v>91</v>
      </c>
      <c r="B105" s="174">
        <v>9240</v>
      </c>
      <c r="C105" s="17" t="s">
        <v>304</v>
      </c>
      <c r="D105" s="177">
        <v>13990.779999999999</v>
      </c>
      <c r="E105" s="177">
        <v>13921.75</v>
      </c>
      <c r="F105" s="177">
        <v>14167.420000000002</v>
      </c>
      <c r="G105" s="177">
        <v>13939.490000000002</v>
      </c>
      <c r="H105" s="177">
        <v>14230.75</v>
      </c>
      <c r="I105" s="177">
        <v>13802.05</v>
      </c>
      <c r="J105" s="131">
        <v>13276.230000000003</v>
      </c>
      <c r="K105" s="131">
        <v>12885.93</v>
      </c>
      <c r="L105" s="131">
        <v>13496.669999999998</v>
      </c>
      <c r="M105" s="131">
        <v>13953.380000000001</v>
      </c>
      <c r="N105" s="131">
        <v>15107.59</v>
      </c>
      <c r="O105" s="131">
        <v>14726.25</v>
      </c>
      <c r="P105" s="131">
        <v>14262.050000000003</v>
      </c>
      <c r="Q105" s="131">
        <v>14560.55</v>
      </c>
      <c r="R105" s="17">
        <f t="shared" si="2"/>
        <v>167498.28999999998</v>
      </c>
      <c r="S105" s="1"/>
      <c r="T105" s="187"/>
      <c r="U105" s="1"/>
    </row>
    <row r="106" spans="1:21">
      <c r="A106" s="77">
        <f t="shared" si="3"/>
        <v>92</v>
      </c>
      <c r="B106" s="174">
        <v>9250</v>
      </c>
      <c r="C106" s="17" t="s">
        <v>305</v>
      </c>
      <c r="D106" s="177">
        <v>1847.5900000000001</v>
      </c>
      <c r="E106" s="177">
        <v>783.72</v>
      </c>
      <c r="F106" s="177">
        <v>2141.4499999999998</v>
      </c>
      <c r="G106" s="177">
        <v>5523.7</v>
      </c>
      <c r="H106" s="177">
        <v>488.45</v>
      </c>
      <c r="I106" s="177">
        <v>313.65999999999997</v>
      </c>
      <c r="J106" s="131">
        <v>761.99</v>
      </c>
      <c r="K106" s="131">
        <v>10373.709999999999</v>
      </c>
      <c r="L106" s="131">
        <v>2357.0299999999997</v>
      </c>
      <c r="M106" s="131">
        <v>7328.29</v>
      </c>
      <c r="N106" s="131">
        <v>3341.6000000000004</v>
      </c>
      <c r="O106" s="131">
        <v>674.18000000000006</v>
      </c>
      <c r="P106" s="131">
        <v>2590.35</v>
      </c>
      <c r="Q106" s="131">
        <v>3244.3199999999997</v>
      </c>
      <c r="R106" s="17">
        <f t="shared" si="2"/>
        <v>35935.369999999995</v>
      </c>
      <c r="S106" s="1"/>
      <c r="T106" s="187"/>
      <c r="U106" s="1"/>
    </row>
    <row r="107" spans="1:21">
      <c r="A107" s="77">
        <f t="shared" si="3"/>
        <v>93</v>
      </c>
      <c r="B107" s="174">
        <v>9260</v>
      </c>
      <c r="C107" s="17" t="s">
        <v>306</v>
      </c>
      <c r="D107" s="177">
        <v>174539.36999999988</v>
      </c>
      <c r="E107" s="177">
        <v>152249.79999999996</v>
      </c>
      <c r="F107" s="177">
        <v>185191.22000000012</v>
      </c>
      <c r="G107" s="177">
        <v>160523.91999999995</v>
      </c>
      <c r="H107" s="177">
        <v>188456.50000000003</v>
      </c>
      <c r="I107" s="177">
        <v>160942.74000000005</v>
      </c>
      <c r="J107" s="131">
        <v>155717.7600000001</v>
      </c>
      <c r="K107" s="131">
        <v>171305.77999999994</v>
      </c>
      <c r="L107" s="131">
        <v>164424.24999999997</v>
      </c>
      <c r="M107" s="131">
        <v>161479.67999999991</v>
      </c>
      <c r="N107" s="131">
        <v>178681.24000000017</v>
      </c>
      <c r="O107" s="131">
        <v>153652.85</v>
      </c>
      <c r="P107" s="131">
        <v>186990.50000000003</v>
      </c>
      <c r="Q107" s="131">
        <v>142600.23000000004</v>
      </c>
      <c r="R107" s="17">
        <f t="shared" si="2"/>
        <v>2007165.11</v>
      </c>
      <c r="S107" s="1"/>
      <c r="T107" s="187"/>
      <c r="U107" s="1"/>
    </row>
    <row r="108" spans="1:21">
      <c r="A108" s="77">
        <f t="shared" si="3"/>
        <v>94</v>
      </c>
      <c r="B108" s="174">
        <v>9270</v>
      </c>
      <c r="C108" s="17" t="s">
        <v>307</v>
      </c>
      <c r="D108" s="177">
        <v>0</v>
      </c>
      <c r="E108" s="177">
        <v>0</v>
      </c>
      <c r="F108" s="177">
        <v>842.28</v>
      </c>
      <c r="G108" s="177">
        <v>0</v>
      </c>
      <c r="H108" s="177">
        <v>14.37</v>
      </c>
      <c r="I108" s="177">
        <v>0</v>
      </c>
      <c r="J108" s="131"/>
      <c r="K108" s="131"/>
      <c r="L108" s="131">
        <v>439.95</v>
      </c>
      <c r="M108" s="131">
        <v>0</v>
      </c>
      <c r="N108" s="131">
        <v>0</v>
      </c>
      <c r="O108" s="131">
        <v>0</v>
      </c>
      <c r="P108" s="131">
        <v>0</v>
      </c>
      <c r="Q108" s="131">
        <v>408.39</v>
      </c>
      <c r="R108" s="17">
        <f t="shared" si="2"/>
        <v>1296.5999999999999</v>
      </c>
      <c r="S108" s="1"/>
      <c r="T108" s="187"/>
      <c r="U108" s="1"/>
    </row>
    <row r="109" spans="1:21">
      <c r="A109" s="77">
        <f t="shared" si="3"/>
        <v>95</v>
      </c>
      <c r="B109" s="174">
        <v>9280</v>
      </c>
      <c r="C109" s="17" t="s">
        <v>308</v>
      </c>
      <c r="D109" s="177">
        <f>0</f>
        <v>0</v>
      </c>
      <c r="E109" s="177">
        <f>0</f>
        <v>0</v>
      </c>
      <c r="F109" s="177">
        <f>0</f>
        <v>0</v>
      </c>
      <c r="G109" s="177">
        <f>0</f>
        <v>0</v>
      </c>
      <c r="H109" s="177">
        <f>0</f>
        <v>0</v>
      </c>
      <c r="I109" s="177">
        <f>0</f>
        <v>0</v>
      </c>
      <c r="J109" s="131"/>
      <c r="K109" s="131"/>
      <c r="L109" s="131">
        <v>621.41999999999996</v>
      </c>
      <c r="M109" s="131">
        <v>33334.5</v>
      </c>
      <c r="N109" s="131">
        <v>93803.01</v>
      </c>
      <c r="O109" s="131">
        <v>1551.62</v>
      </c>
      <c r="P109" s="131">
        <v>-5239.2</v>
      </c>
      <c r="Q109" s="131">
        <v>5750.21</v>
      </c>
      <c r="R109" s="17">
        <f t="shared" si="2"/>
        <v>129310.54999999999</v>
      </c>
      <c r="S109" s="1"/>
      <c r="T109" s="187"/>
      <c r="U109" s="1"/>
    </row>
    <row r="110" spans="1:21">
      <c r="A110" s="77">
        <f t="shared" si="3"/>
        <v>96</v>
      </c>
      <c r="B110" s="174">
        <v>9302</v>
      </c>
      <c r="C110" s="17" t="s">
        <v>309</v>
      </c>
      <c r="D110" s="177">
        <v>12347.07</v>
      </c>
      <c r="E110" s="177">
        <v>7382.07</v>
      </c>
      <c r="F110" s="177">
        <v>8449.07</v>
      </c>
      <c r="G110" s="177">
        <v>4277.07</v>
      </c>
      <c r="H110" s="177">
        <v>14490.15</v>
      </c>
      <c r="I110" s="177">
        <v>4482.07</v>
      </c>
      <c r="J110" s="131">
        <v>4706.4299999999994</v>
      </c>
      <c r="K110" s="131">
        <v>5057.07</v>
      </c>
      <c r="L110" s="131">
        <v>7397.07</v>
      </c>
      <c r="M110" s="131">
        <v>17377.03</v>
      </c>
      <c r="N110" s="131">
        <v>15592.03</v>
      </c>
      <c r="O110" s="131">
        <v>7773.98</v>
      </c>
      <c r="P110" s="131">
        <v>20219.580000000002</v>
      </c>
      <c r="Q110" s="131">
        <v>4981.92</v>
      </c>
      <c r="R110" s="17">
        <f t="shared" si="2"/>
        <v>109331.11</v>
      </c>
      <c r="S110" s="1"/>
      <c r="T110" s="187"/>
      <c r="U110" s="1"/>
    </row>
    <row r="111" spans="1:21">
      <c r="A111" s="77">
        <f t="shared" si="3"/>
        <v>97</v>
      </c>
      <c r="B111" s="174">
        <v>9310</v>
      </c>
      <c r="C111" s="175" t="s">
        <v>199</v>
      </c>
      <c r="D111" s="177">
        <v>1283.2</v>
      </c>
      <c r="E111" s="177">
        <v>1283.2</v>
      </c>
      <c r="F111" s="177">
        <v>1283.2</v>
      </c>
      <c r="G111" s="177">
        <v>1283.2</v>
      </c>
      <c r="H111" s="177">
        <v>1304.52</v>
      </c>
      <c r="I111" s="177">
        <v>1304.52</v>
      </c>
      <c r="J111" s="131">
        <v>1304.52</v>
      </c>
      <c r="K111" s="131">
        <v>1304.52</v>
      </c>
      <c r="L111" s="131">
        <v>1304.52</v>
      </c>
      <c r="M111" s="131">
        <v>1304.52</v>
      </c>
      <c r="N111" s="131">
        <v>1304.52</v>
      </c>
      <c r="O111" s="131">
        <v>1304.52</v>
      </c>
      <c r="P111" s="131">
        <v>1304.52</v>
      </c>
      <c r="Q111" s="131">
        <v>1304.52</v>
      </c>
      <c r="R111" s="17">
        <f t="shared" si="2"/>
        <v>15568.960000000003</v>
      </c>
      <c r="S111" s="1"/>
      <c r="T111" s="187"/>
      <c r="U111" s="1"/>
    </row>
    <row r="112" spans="1:21">
      <c r="A112" s="77">
        <f t="shared" si="3"/>
        <v>98</v>
      </c>
      <c r="B112" s="174">
        <v>9320</v>
      </c>
      <c r="C112" s="154" t="s">
        <v>310</v>
      </c>
      <c r="D112" s="177">
        <f>0</f>
        <v>0</v>
      </c>
      <c r="E112" s="177">
        <f>0</f>
        <v>0</v>
      </c>
      <c r="F112" s="177">
        <f>0</f>
        <v>0</v>
      </c>
      <c r="G112" s="177">
        <f>0</f>
        <v>0</v>
      </c>
      <c r="H112" s="177">
        <f>0</f>
        <v>0</v>
      </c>
      <c r="I112" s="177">
        <f>0</f>
        <v>0</v>
      </c>
      <c r="J112" s="131"/>
      <c r="K112" s="131"/>
      <c r="L112" s="131"/>
      <c r="M112" s="131">
        <v>0</v>
      </c>
      <c r="N112" s="131">
        <v>0</v>
      </c>
      <c r="O112" s="131">
        <v>0</v>
      </c>
      <c r="P112" s="131">
        <v>0</v>
      </c>
      <c r="Q112" s="131"/>
      <c r="R112" s="17">
        <f t="shared" si="2"/>
        <v>0</v>
      </c>
      <c r="S112" s="1"/>
      <c r="T112" s="1"/>
      <c r="U112" s="1"/>
    </row>
    <row r="113" spans="1:21">
      <c r="A113" s="9">
        <f t="shared" si="3"/>
        <v>99</v>
      </c>
      <c r="B113" s="1"/>
      <c r="C113" s="1"/>
      <c r="D113" s="190"/>
      <c r="E113" s="190"/>
      <c r="F113" s="190"/>
      <c r="G113" s="190"/>
      <c r="H113" s="190"/>
      <c r="I113" s="190"/>
      <c r="J113" s="191"/>
      <c r="K113" s="191"/>
      <c r="L113" s="191"/>
      <c r="M113" s="190"/>
      <c r="N113" s="190"/>
      <c r="O113" s="191"/>
      <c r="P113" s="191"/>
      <c r="Q113" s="191"/>
      <c r="R113" s="1"/>
      <c r="S113" s="1"/>
      <c r="T113" s="1"/>
      <c r="U113" s="1"/>
    </row>
    <row r="114" spans="1:21" ht="15.75" thickBot="1">
      <c r="A114" s="9">
        <f t="shared" si="3"/>
        <v>100</v>
      </c>
      <c r="B114" s="1"/>
      <c r="C114" s="1" t="s">
        <v>311</v>
      </c>
      <c r="D114" s="192">
        <f t="shared" ref="D114:Q114" si="4">SUM(D14:D113)</f>
        <v>-7658331.7099999897</v>
      </c>
      <c r="E114" s="192">
        <f t="shared" si="4"/>
        <v>-5898687.0200000051</v>
      </c>
      <c r="F114" s="192">
        <f t="shared" si="4"/>
        <v>-4089591.2500000005</v>
      </c>
      <c r="G114" s="192">
        <f t="shared" si="4"/>
        <v>-3275126.7900000024</v>
      </c>
      <c r="H114" s="192">
        <f t="shared" si="4"/>
        <v>-1785227.6200000027</v>
      </c>
      <c r="I114" s="192">
        <f t="shared" si="4"/>
        <v>-2193179.8899999997</v>
      </c>
      <c r="J114" s="193">
        <f t="shared" si="4"/>
        <v>-989011.62999999733</v>
      </c>
      <c r="K114" s="192">
        <f t="shared" si="4"/>
        <v>-1466647.500000003</v>
      </c>
      <c r="L114" s="192">
        <f t="shared" si="4"/>
        <v>1096768.2199999993</v>
      </c>
      <c r="M114" s="192">
        <f t="shared" si="4"/>
        <v>-2880849.4600000004</v>
      </c>
      <c r="N114" s="192">
        <f t="shared" si="4"/>
        <v>-4159337.6700000027</v>
      </c>
      <c r="O114" s="192">
        <f t="shared" si="4"/>
        <v>-6347635.5199999958</v>
      </c>
      <c r="P114" s="192">
        <f t="shared" si="4"/>
        <v>-6672482.2500000037</v>
      </c>
      <c r="Q114" s="192">
        <f t="shared" si="4"/>
        <v>-6217457.6300000008</v>
      </c>
      <c r="R114" s="192">
        <f>SUM(R12:R113)</f>
        <v>-29950102.839999963</v>
      </c>
      <c r="S114" s="194"/>
      <c r="T114" s="17"/>
      <c r="U114" s="1"/>
    </row>
    <row r="115" spans="1:21" ht="15.7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 t="s">
        <v>312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T116" s="1"/>
      <c r="U116" s="1"/>
    </row>
    <row r="117" spans="1:21">
      <c r="A117" s="1"/>
      <c r="B117" s="1"/>
      <c r="C117" s="195" t="s">
        <v>313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75"/>
      <c r="P117" s="75"/>
      <c r="Q117" s="75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R118" s="1"/>
      <c r="S118" s="17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7"/>
      <c r="K119" s="17"/>
      <c r="L119" s="1"/>
      <c r="M119" s="1"/>
      <c r="N119" s="1"/>
      <c r="R119" s="154"/>
      <c r="S119" s="154"/>
      <c r="T119" s="1"/>
      <c r="U119" s="1"/>
    </row>
    <row r="120" spans="1:21">
      <c r="A120" s="1"/>
      <c r="B120" s="1"/>
      <c r="C120" s="195"/>
      <c r="D120" s="1"/>
      <c r="E120" s="1"/>
      <c r="F120" s="17"/>
      <c r="G120" s="1"/>
      <c r="H120" s="1"/>
      <c r="I120" s="1"/>
      <c r="J120" s="17"/>
      <c r="K120" s="17"/>
      <c r="L120" s="1"/>
      <c r="M120" s="1"/>
      <c r="N120" s="1"/>
      <c r="R120" s="176"/>
      <c r="T120" s="1"/>
      <c r="U120" s="1"/>
    </row>
    <row r="121" spans="1:21">
      <c r="A121" s="1"/>
      <c r="B121" s="1"/>
      <c r="C121" s="1"/>
      <c r="D121" s="196"/>
      <c r="E121" s="196"/>
      <c r="F121" s="19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7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7"/>
      <c r="P122" s="17"/>
      <c r="Q122" s="17"/>
      <c r="R122" s="1"/>
      <c r="S122" s="17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57"/>
      <c r="P124" s="157"/>
      <c r="Q124" s="157"/>
      <c r="R124" s="17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57"/>
      <c r="P125" s="157"/>
      <c r="Q125" s="157"/>
      <c r="R125" s="17"/>
      <c r="S125" s="1"/>
      <c r="T125" s="1"/>
      <c r="U125" s="1"/>
    </row>
    <row r="126" spans="1:21">
      <c r="A126" s="1"/>
      <c r="B126" s="1"/>
      <c r="C126" s="75"/>
      <c r="D126" s="197"/>
      <c r="E126" s="197"/>
      <c r="F126" s="197"/>
      <c r="G126" s="197"/>
      <c r="H126" s="197"/>
      <c r="I126" s="197"/>
      <c r="J126" s="197"/>
      <c r="K126" s="197"/>
      <c r="L126" s="1"/>
      <c r="M126" s="1"/>
      <c r="N126" s="1"/>
      <c r="O126" s="157"/>
      <c r="P126" s="157"/>
      <c r="Q126" s="157"/>
      <c r="R126" s="17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95"/>
      <c r="O127" s="157"/>
      <c r="P127" s="157"/>
      <c r="Q127" s="157"/>
      <c r="R127" s="17"/>
      <c r="S127" s="1"/>
      <c r="T127" s="1"/>
      <c r="U127" s="1"/>
    </row>
    <row r="128" spans="1:21">
      <c r="A128" s="1"/>
      <c r="B128" s="1"/>
      <c r="C128" s="7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4"/>
      <c r="Q128" s="4"/>
      <c r="R128" s="1"/>
      <c r="S128" s="1"/>
      <c r="T128" s="1"/>
      <c r="U128" s="1"/>
    </row>
    <row r="129" spans="1:21">
      <c r="A129" s="1"/>
      <c r="B129" s="1"/>
      <c r="C129" s="14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57"/>
      <c r="P129" s="157"/>
      <c r="Q129" s="157"/>
      <c r="R129" s="1"/>
      <c r="S129" s="1"/>
      <c r="T129" s="1"/>
      <c r="U129" s="1"/>
    </row>
    <row r="130" spans="1:21">
      <c r="A130" s="1"/>
      <c r="B130" s="1"/>
      <c r="C130" s="14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57"/>
      <c r="P130" s="157"/>
      <c r="Q130" s="157"/>
      <c r="R130" s="17"/>
      <c r="S130" s="1"/>
      <c r="T130" s="1"/>
      <c r="U130" s="1"/>
    </row>
    <row r="131" spans="1:21">
      <c r="A131" s="1"/>
      <c r="B131" s="1"/>
      <c r="C131" s="14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7"/>
      <c r="P131" s="17"/>
      <c r="Q131" s="17"/>
      <c r="R131" s="1"/>
      <c r="S131" s="1"/>
      <c r="T131" s="1"/>
      <c r="U131" s="1"/>
    </row>
    <row r="132" spans="1:21">
      <c r="A132" s="1"/>
      <c r="B132" s="1"/>
      <c r="C132" s="14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7"/>
      <c r="P132" s="17"/>
      <c r="Q132" s="17"/>
      <c r="R132" s="1"/>
      <c r="S132" s="1"/>
      <c r="T132" s="1"/>
      <c r="U132" s="1"/>
    </row>
    <row r="133" spans="1:21">
      <c r="R133" s="1"/>
    </row>
    <row r="134" spans="1:21">
      <c r="R134" s="1"/>
    </row>
    <row r="135" spans="1:21">
      <c r="R135" s="1"/>
    </row>
    <row r="136" spans="1:21">
      <c r="R136" s="1"/>
    </row>
    <row r="138" spans="1:21"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</row>
    <row r="139" spans="1:21">
      <c r="J139" s="154"/>
      <c r="K139" s="154"/>
      <c r="L139" s="154"/>
      <c r="M139" s="154"/>
      <c r="N139" s="154"/>
      <c r="O139" s="154"/>
      <c r="P139" s="154"/>
      <c r="Q139" s="154"/>
    </row>
    <row r="140" spans="1:21">
      <c r="D140" s="199"/>
    </row>
    <row r="142" spans="1:21">
      <c r="J142" s="200"/>
    </row>
    <row r="144" spans="1:21">
      <c r="C144" s="75"/>
    </row>
  </sheetData>
  <mergeCells count="4">
    <mergeCell ref="A1:R1"/>
    <mergeCell ref="A2:R2"/>
    <mergeCell ref="A3:R3"/>
    <mergeCell ref="A4:R4"/>
  </mergeCells>
  <printOptions horizontalCentered="1"/>
  <pageMargins left="0.5" right="0.5" top="0.75" bottom="0.75" header="0.25" footer="0.25"/>
  <pageSetup scale="42" fitToHeight="2" orientation="landscape" verticalDpi="300" r:id="rId1"/>
  <headerFooter alignWithMargins="0">
    <oddHeader>&amp;RCASE NO. 2017-00349
ATTACHMENT 1
TO STAFF DR NO. 1-46
(SUPPLEMENT 04-05-18)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5"/>
  <sheetViews>
    <sheetView view="pageBreakPreview" zoomScale="60" zoomScaleNormal="70" workbookViewId="0">
      <pane xSplit="3" ySplit="11" topLeftCell="I12" activePane="bottomRight" state="frozen"/>
      <selection activeCell="M24" sqref="M24:M25"/>
      <selection pane="topRight" activeCell="M24" sqref="M24:M25"/>
      <selection pane="bottomLeft" activeCell="M24" sqref="M24:M25"/>
      <selection pane="bottomRight" activeCell="O56" sqref="O56"/>
    </sheetView>
  </sheetViews>
  <sheetFormatPr defaultColWidth="7.109375" defaultRowHeight="15"/>
  <cols>
    <col min="1" max="1" width="4.6640625" style="154" customWidth="1"/>
    <col min="2" max="2" width="6.6640625" style="154" customWidth="1"/>
    <col min="3" max="3" width="38.88671875" style="154" customWidth="1"/>
    <col min="4" max="18" width="16.33203125" style="154" customWidth="1"/>
    <col min="19" max="19" width="9.109375" style="154" customWidth="1"/>
    <col min="20" max="20" width="12.5546875" style="154" customWidth="1"/>
    <col min="21" max="24" width="7.109375" style="154"/>
    <col min="25" max="25" width="11.33203125" style="154" customWidth="1"/>
    <col min="26" max="26" width="12.5546875" style="154" customWidth="1"/>
    <col min="27" max="16384" width="7.109375" style="154"/>
  </cols>
  <sheetData>
    <row r="1" spans="1:20">
      <c r="A1" s="268" t="s">
        <v>352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7"/>
    </row>
    <row r="2" spans="1:20">
      <c r="A2" s="268" t="s">
        <v>353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7"/>
    </row>
    <row r="3" spans="1:20" ht="15.75">
      <c r="A3" s="268" t="s">
        <v>314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17"/>
    </row>
    <row r="4" spans="1:20">
      <c r="A4" s="268" t="s">
        <v>355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17"/>
    </row>
    <row r="5" spans="1:20">
      <c r="A5" s="17"/>
      <c r="B5" s="201"/>
      <c r="C5" s="201"/>
      <c r="D5" s="201"/>
      <c r="E5" s="201"/>
      <c r="F5" s="201"/>
      <c r="G5" s="202"/>
      <c r="H5" s="158"/>
      <c r="I5" s="201"/>
      <c r="J5" s="201"/>
      <c r="K5" s="201"/>
      <c r="L5" s="201"/>
      <c r="M5" s="201"/>
      <c r="N5" s="201"/>
      <c r="O5" s="201"/>
      <c r="P5" s="201"/>
      <c r="Q5" s="201"/>
      <c r="R5" s="17"/>
      <c r="S5" s="17"/>
    </row>
    <row r="6" spans="1:20" ht="15.75">
      <c r="A6" s="156" t="str">
        <f>'C.2.2 B 09'!A6</f>
        <v>Data:___X____Base Period________Forecasted Period</v>
      </c>
      <c r="B6" s="17"/>
      <c r="C6" s="156"/>
      <c r="D6" s="17"/>
      <c r="E6" s="17"/>
      <c r="F6" s="17"/>
      <c r="G6" s="17"/>
      <c r="H6" s="203"/>
      <c r="I6" s="17"/>
      <c r="K6" s="204"/>
      <c r="L6" s="17"/>
      <c r="M6" s="17"/>
      <c r="N6" s="201"/>
      <c r="O6" s="201"/>
      <c r="P6" s="201"/>
      <c r="Q6" s="201"/>
      <c r="R6" s="157" t="s">
        <v>213</v>
      </c>
      <c r="S6" s="17"/>
    </row>
    <row r="7" spans="1:20">
      <c r="A7" s="156" t="str">
        <f>'C.2.2 B 09'!A7</f>
        <v>Type of Filing:___X____Original________Updated ________Revised</v>
      </c>
      <c r="B7" s="17"/>
      <c r="C7" s="156"/>
      <c r="D7" s="17"/>
      <c r="E7" s="158"/>
      <c r="F7" s="17"/>
      <c r="G7" s="17"/>
      <c r="H7" s="17"/>
      <c r="I7" s="17"/>
      <c r="J7" s="17"/>
      <c r="K7" s="17"/>
      <c r="L7" s="17"/>
      <c r="M7" s="17"/>
      <c r="N7" s="201"/>
      <c r="O7" s="201"/>
      <c r="P7" s="201"/>
      <c r="Q7" s="201"/>
      <c r="R7" s="159" t="s">
        <v>214</v>
      </c>
      <c r="S7" s="17"/>
    </row>
    <row r="8" spans="1:20">
      <c r="A8" s="156" t="str">
        <f>'C.2.2 B 09'!A8</f>
        <v>Workpaper Reference No(s).____________________</v>
      </c>
      <c r="B8" s="161"/>
      <c r="C8" s="20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1"/>
      <c r="P8" s="153"/>
      <c r="Q8" s="153"/>
      <c r="R8" s="163" t="str">
        <f>'C.1'!J9</f>
        <v>Witness: Waller, Martin</v>
      </c>
      <c r="S8" s="17"/>
    </row>
    <row r="9" spans="1:20">
      <c r="A9" s="164" t="s">
        <v>9</v>
      </c>
      <c r="B9" s="165" t="s">
        <v>215</v>
      </c>
      <c r="C9" s="166"/>
      <c r="D9" s="206" t="str">
        <f>'C.2.2 B 09'!D9</f>
        <v>actual</v>
      </c>
      <c r="E9" s="206" t="str">
        <f>'C.2.2 B 09'!F9</f>
        <v>actual</v>
      </c>
      <c r="F9" s="206" t="str">
        <f>'C.2.2 B 09'!F9</f>
        <v>actual</v>
      </c>
      <c r="G9" s="206" t="str">
        <f>'C.2.2 B 09'!G9</f>
        <v>actual</v>
      </c>
      <c r="H9" s="206" t="str">
        <f>'C.2.2 B 09'!H9</f>
        <v>actual</v>
      </c>
      <c r="I9" s="206" t="str">
        <f>'C.2.2 B 09'!I9</f>
        <v>actual</v>
      </c>
      <c r="J9" s="206" t="s">
        <v>216</v>
      </c>
      <c r="K9" s="206" t="s">
        <v>216</v>
      </c>
      <c r="L9" s="206" t="s">
        <v>216</v>
      </c>
      <c r="M9" s="206" t="str">
        <f>'C.2.2 B 09'!M9</f>
        <v>actual</v>
      </c>
      <c r="N9" s="206" t="str">
        <f>'C.2.2 B 09'!N9</f>
        <v>actual</v>
      </c>
      <c r="O9" s="206" t="str">
        <f>'C.2.2 B 09'!O9</f>
        <v>actual</v>
      </c>
      <c r="P9" s="206" t="str">
        <f>'C.2.2 B 09'!P9</f>
        <v>actual</v>
      </c>
      <c r="Q9" s="206" t="str">
        <f>'C.2.2 B 09'!Q9</f>
        <v>actual</v>
      </c>
      <c r="R9" s="207"/>
      <c r="S9" s="17"/>
    </row>
    <row r="10" spans="1:20">
      <c r="A10" s="168" t="s">
        <v>12</v>
      </c>
      <c r="B10" s="169" t="s">
        <v>12</v>
      </c>
      <c r="C10" s="170" t="s">
        <v>217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>
        <f>'C.2.2 B 09'!P10</f>
        <v>43101</v>
      </c>
      <c r="Q10" s="208">
        <f>'C.2.2 B 09'!Q10</f>
        <v>43132</v>
      </c>
      <c r="R10" s="208" t="str">
        <f>'C.2.2 B 09'!R10</f>
        <v>Total</v>
      </c>
      <c r="S10" s="17"/>
    </row>
    <row r="11" spans="1:20">
      <c r="A11" s="17"/>
      <c r="B11" s="17"/>
      <c r="C11" s="17"/>
      <c r="D11" s="64" t="s">
        <v>219</v>
      </c>
      <c r="E11" s="64" t="s">
        <v>219</v>
      </c>
      <c r="F11" s="64" t="s">
        <v>219</v>
      </c>
      <c r="G11" s="64" t="s">
        <v>219</v>
      </c>
      <c r="H11" s="64" t="s">
        <v>219</v>
      </c>
      <c r="I11" s="64" t="s">
        <v>219</v>
      </c>
      <c r="J11" s="64" t="s">
        <v>219</v>
      </c>
      <c r="K11" s="64" t="s">
        <v>219</v>
      </c>
      <c r="L11" s="64" t="s">
        <v>219</v>
      </c>
      <c r="M11" s="64" t="s">
        <v>219</v>
      </c>
      <c r="N11" s="64" t="s">
        <v>219</v>
      </c>
      <c r="O11" s="64" t="s">
        <v>219</v>
      </c>
      <c r="P11" s="64"/>
      <c r="Q11" s="64"/>
      <c r="R11" s="64" t="s">
        <v>219</v>
      </c>
      <c r="S11" s="17"/>
    </row>
    <row r="12" spans="1:20">
      <c r="A12" s="17"/>
      <c r="B12" s="174" t="s">
        <v>208</v>
      </c>
      <c r="C12" s="175" t="s">
        <v>220</v>
      </c>
      <c r="D12" s="177">
        <v>-273263.57000000007</v>
      </c>
      <c r="E12" s="177">
        <v>-98036.37</v>
      </c>
      <c r="F12" s="177">
        <v>819269.8599999994</v>
      </c>
      <c r="G12" s="177">
        <v>1343143.58</v>
      </c>
      <c r="H12" s="177">
        <v>-712768.66</v>
      </c>
      <c r="I12" s="177">
        <v>-257808.63000000082</v>
      </c>
      <c r="J12" s="177">
        <v>543790.87</v>
      </c>
      <c r="K12" s="177">
        <v>-1004816.74</v>
      </c>
      <c r="L12" s="177">
        <v>59363079.289999999</v>
      </c>
      <c r="M12" s="177">
        <v>322403.15999999997</v>
      </c>
      <c r="N12" s="177">
        <v>227291.55</v>
      </c>
      <c r="O12" s="177">
        <v>-549694.71</v>
      </c>
      <c r="P12" s="177">
        <v>-377820.12</v>
      </c>
      <c r="Q12" s="177">
        <v>-245393.37</v>
      </c>
      <c r="R12" s="17">
        <f>SUM(D12:O12)</f>
        <v>59722589.629999988</v>
      </c>
      <c r="S12" s="17"/>
      <c r="T12" s="178"/>
    </row>
    <row r="13" spans="1:20">
      <c r="A13" s="17"/>
      <c r="B13" s="17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7">
        <f t="shared" ref="R13:R39" si="0">SUM(D13:O13)</f>
        <v>0</v>
      </c>
      <c r="S13" s="17"/>
    </row>
    <row r="14" spans="1:20">
      <c r="A14" s="77">
        <v>1</v>
      </c>
      <c r="B14" s="174">
        <v>4030</v>
      </c>
      <c r="C14" s="17" t="s">
        <v>59</v>
      </c>
      <c r="D14" s="177">
        <v>7.2759576141834259E-11</v>
      </c>
      <c r="E14" s="177">
        <v>8.7311491370201111E-11</v>
      </c>
      <c r="F14" s="177">
        <v>0</v>
      </c>
      <c r="G14" s="177">
        <v>-2.9103830456733704E-11</v>
      </c>
      <c r="H14" s="177">
        <v>4.3655745685100555E-11</v>
      </c>
      <c r="I14" s="177">
        <v>-2.3283064365386963E-10</v>
      </c>
      <c r="J14" s="113">
        <v>1.1641532182693481E-10</v>
      </c>
      <c r="K14" s="113">
        <v>5.8207660913467407E-11</v>
      </c>
      <c r="L14" s="113">
        <v>-7.2759576141834259E-11</v>
      </c>
      <c r="M14" s="113">
        <v>0</v>
      </c>
      <c r="N14" s="113">
        <v>0</v>
      </c>
      <c r="O14" s="113">
        <v>3.637978807091713E-11</v>
      </c>
      <c r="P14" s="113">
        <v>-1.7462298274040222E-10</v>
      </c>
      <c r="Q14" s="113">
        <v>-2.9103830456733704E-11</v>
      </c>
      <c r="R14" s="17">
        <f t="shared" si="0"/>
        <v>8.0035533756017685E-11</v>
      </c>
      <c r="S14" s="158"/>
      <c r="T14" s="178"/>
    </row>
    <row r="15" spans="1:20">
      <c r="A15" s="77">
        <f>A14+1</f>
        <v>2</v>
      </c>
      <c r="B15" s="174">
        <v>4081</v>
      </c>
      <c r="C15" s="17" t="s">
        <v>223</v>
      </c>
      <c r="D15" s="177">
        <v>2.0000000036361598E-2</v>
      </c>
      <c r="E15" s="177">
        <v>1.9999999945866875E-2</v>
      </c>
      <c r="F15" s="177">
        <v>1.0000000049330993E-2</v>
      </c>
      <c r="G15" s="177">
        <v>-2327847.38</v>
      </c>
      <c r="H15" s="177">
        <v>2327847.3600000003</v>
      </c>
      <c r="I15" s="177">
        <v>180543.63</v>
      </c>
      <c r="J15" s="177">
        <v>26607.570000000047</v>
      </c>
      <c r="K15" s="177">
        <v>-1.8644641386345029E-11</v>
      </c>
      <c r="L15" s="177">
        <v>1095601.0000000002</v>
      </c>
      <c r="M15" s="177">
        <v>0</v>
      </c>
      <c r="N15" s="177">
        <v>0</v>
      </c>
      <c r="O15" s="177">
        <v>1.0000000144827936E-2</v>
      </c>
      <c r="P15" s="177">
        <v>9.9999999729334377E-3</v>
      </c>
      <c r="Q15" s="177">
        <v>-9.9999999383584282E-3</v>
      </c>
      <c r="R15" s="17">
        <f t="shared" si="0"/>
        <v>1302752.2400000007</v>
      </c>
      <c r="S15" s="158"/>
    </row>
    <row r="16" spans="1:20">
      <c r="A16" s="77">
        <v>2</v>
      </c>
      <c r="B16" s="174">
        <v>8210</v>
      </c>
      <c r="C16" s="175" t="s">
        <v>256</v>
      </c>
      <c r="D16" s="177">
        <v>0</v>
      </c>
      <c r="E16" s="177">
        <v>1500</v>
      </c>
      <c r="F16" s="177">
        <v>0</v>
      </c>
      <c r="G16" s="177">
        <v>0</v>
      </c>
      <c r="H16" s="177">
        <v>0</v>
      </c>
      <c r="I16" s="177">
        <v>0</v>
      </c>
      <c r="J16" s="262"/>
      <c r="K16" s="262"/>
      <c r="L16" s="262"/>
      <c r="M16" s="262">
        <v>0</v>
      </c>
      <c r="N16" s="262">
        <v>0</v>
      </c>
      <c r="O16" s="177">
        <v>439.54</v>
      </c>
      <c r="P16" s="177">
        <v>0</v>
      </c>
      <c r="Q16" s="177"/>
      <c r="R16" s="17">
        <f t="shared" si="0"/>
        <v>1939.54</v>
      </c>
      <c r="S16" s="158"/>
    </row>
    <row r="17" spans="1:19">
      <c r="A17" s="77">
        <f t="shared" ref="A17" si="1">A16+1</f>
        <v>3</v>
      </c>
      <c r="B17" s="174">
        <v>8230</v>
      </c>
      <c r="C17" t="s">
        <v>349</v>
      </c>
      <c r="D17" s="177"/>
      <c r="E17" s="177"/>
      <c r="F17" s="177"/>
      <c r="G17" s="177"/>
      <c r="H17" s="177"/>
      <c r="I17" s="177"/>
      <c r="J17" s="262"/>
      <c r="K17" s="262">
        <v>6062</v>
      </c>
      <c r="L17" s="262"/>
      <c r="M17" s="262">
        <v>0</v>
      </c>
      <c r="N17" s="262">
        <v>0</v>
      </c>
      <c r="O17" s="177">
        <v>0</v>
      </c>
      <c r="P17" s="177">
        <v>0</v>
      </c>
      <c r="Q17" s="177"/>
      <c r="R17" s="17">
        <f t="shared" si="0"/>
        <v>6062</v>
      </c>
      <c r="S17" s="158"/>
    </row>
    <row r="18" spans="1:19">
      <c r="A18" s="77">
        <v>3</v>
      </c>
      <c r="B18" s="174">
        <v>8560</v>
      </c>
      <c r="C18" s="17" t="s">
        <v>265</v>
      </c>
      <c r="D18" s="177">
        <f>0</f>
        <v>0</v>
      </c>
      <c r="E18" s="177">
        <f>0</f>
        <v>0</v>
      </c>
      <c r="F18" s="177">
        <f>0</f>
        <v>0</v>
      </c>
      <c r="G18" s="177">
        <f>0</f>
        <v>0</v>
      </c>
      <c r="H18" s="177">
        <f>0</f>
        <v>0</v>
      </c>
      <c r="I18" s="177">
        <f>0</f>
        <v>0</v>
      </c>
      <c r="J18" s="177"/>
      <c r="K18" s="177"/>
      <c r="L18" s="177"/>
      <c r="M18" s="177">
        <v>0</v>
      </c>
      <c r="N18" s="177">
        <v>0</v>
      </c>
      <c r="O18" s="177">
        <v>0</v>
      </c>
      <c r="P18" s="177">
        <v>0</v>
      </c>
      <c r="Q18" s="177"/>
      <c r="R18" s="17">
        <f t="shared" si="0"/>
        <v>0</v>
      </c>
      <c r="S18" s="17"/>
    </row>
    <row r="19" spans="1:19">
      <c r="A19" s="77">
        <f t="shared" ref="A19" si="2">A18+1</f>
        <v>4</v>
      </c>
      <c r="B19" s="174">
        <v>8700</v>
      </c>
      <c r="C19" s="17" t="s">
        <v>270</v>
      </c>
      <c r="D19" s="177">
        <v>280.74</v>
      </c>
      <c r="E19" s="177">
        <v>365.24000000000012</v>
      </c>
      <c r="F19" s="177">
        <v>155.97</v>
      </c>
      <c r="G19" s="177">
        <v>155.97</v>
      </c>
      <c r="H19" s="177">
        <v>155.97</v>
      </c>
      <c r="I19" s="177">
        <v>616.26</v>
      </c>
      <c r="J19" s="262">
        <v>2.1200000000000045</v>
      </c>
      <c r="K19" s="262">
        <v>60872.66</v>
      </c>
      <c r="L19" s="262">
        <v>30693.540000000005</v>
      </c>
      <c r="M19" s="262">
        <v>50.42</v>
      </c>
      <c r="N19" s="262">
        <v>21868.44</v>
      </c>
      <c r="O19" s="177">
        <v>422.37</v>
      </c>
      <c r="P19" s="177">
        <v>105093.06</v>
      </c>
      <c r="Q19" s="177">
        <v>437.56999999999994</v>
      </c>
      <c r="R19" s="17">
        <f t="shared" si="0"/>
        <v>115639.7</v>
      </c>
      <c r="S19" s="17"/>
    </row>
    <row r="20" spans="1:19">
      <c r="A20" s="77">
        <v>4</v>
      </c>
      <c r="B20" s="174">
        <v>8740</v>
      </c>
      <c r="C20" s="17" t="s">
        <v>274</v>
      </c>
      <c r="D20" s="177">
        <v>1954.3399999999997</v>
      </c>
      <c r="E20" s="177">
        <v>-7920.6399999999994</v>
      </c>
      <c r="F20" s="177">
        <v>4035.44</v>
      </c>
      <c r="G20" s="177">
        <v>4414.1499999999996</v>
      </c>
      <c r="H20" s="177">
        <v>16.680000000000177</v>
      </c>
      <c r="I20" s="177">
        <v>10987</v>
      </c>
      <c r="J20" s="262">
        <v>6008.5800000000008</v>
      </c>
      <c r="K20" s="262">
        <v>4551.34</v>
      </c>
      <c r="L20" s="262">
        <v>5317.8400000000011</v>
      </c>
      <c r="M20" s="262">
        <v>326.96000000000021</v>
      </c>
      <c r="N20" s="262">
        <v>3996.1299999999997</v>
      </c>
      <c r="O20" s="177">
        <v>1472.8799999999997</v>
      </c>
      <c r="P20" s="177">
        <v>6615.1800000000012</v>
      </c>
      <c r="Q20" s="177">
        <v>3692.97</v>
      </c>
      <c r="R20" s="17">
        <f t="shared" si="0"/>
        <v>35160.699999999997</v>
      </c>
      <c r="S20" s="17"/>
    </row>
    <row r="21" spans="1:19">
      <c r="A21" s="77">
        <f t="shared" ref="A21" si="3">A20+1</f>
        <v>5</v>
      </c>
      <c r="B21" s="174">
        <v>8780</v>
      </c>
      <c r="C21" s="17" t="s">
        <v>278</v>
      </c>
      <c r="D21" s="177">
        <f>0</f>
        <v>0</v>
      </c>
      <c r="E21" s="177">
        <f>0</f>
        <v>0</v>
      </c>
      <c r="F21" s="177">
        <f>0</f>
        <v>0</v>
      </c>
      <c r="G21" s="177">
        <f>0</f>
        <v>0</v>
      </c>
      <c r="H21" s="177">
        <f>0</f>
        <v>0</v>
      </c>
      <c r="I21" s="177">
        <f>0</f>
        <v>0</v>
      </c>
      <c r="J21" s="262"/>
      <c r="K21" s="262"/>
      <c r="L21" s="262"/>
      <c r="M21" s="262">
        <v>0</v>
      </c>
      <c r="N21" s="262">
        <v>0</v>
      </c>
      <c r="O21" s="177">
        <v>0</v>
      </c>
      <c r="P21" s="177">
        <v>0</v>
      </c>
      <c r="Q21" s="177"/>
      <c r="R21" s="17">
        <f t="shared" si="0"/>
        <v>0</v>
      </c>
      <c r="S21" s="17"/>
    </row>
    <row r="22" spans="1:19">
      <c r="A22" s="77">
        <v>5</v>
      </c>
      <c r="B22" s="174">
        <v>8800</v>
      </c>
      <c r="C22" s="17" t="s">
        <v>280</v>
      </c>
      <c r="D22" s="177">
        <v>89.61</v>
      </c>
      <c r="E22" s="177">
        <v>7.39</v>
      </c>
      <c r="F22" s="177">
        <v>0</v>
      </c>
      <c r="G22" s="177">
        <v>0</v>
      </c>
      <c r="H22" s="177">
        <v>0</v>
      </c>
      <c r="I22" s="177">
        <v>0</v>
      </c>
      <c r="J22" s="262"/>
      <c r="K22" s="262"/>
      <c r="L22" s="262"/>
      <c r="M22" s="262">
        <v>0</v>
      </c>
      <c r="N22" s="262">
        <v>0</v>
      </c>
      <c r="O22" s="177">
        <v>0</v>
      </c>
      <c r="P22" s="177">
        <v>0</v>
      </c>
      <c r="Q22" s="177"/>
      <c r="R22" s="17">
        <f t="shared" si="0"/>
        <v>97</v>
      </c>
      <c r="S22" s="17"/>
    </row>
    <row r="23" spans="1:19">
      <c r="A23" s="77">
        <f t="shared" ref="A23" si="4">A22+1</f>
        <v>6</v>
      </c>
      <c r="B23" s="174">
        <v>8900</v>
      </c>
      <c r="C23" s="154" t="s">
        <v>286</v>
      </c>
      <c r="D23" s="177">
        <v>0</v>
      </c>
      <c r="E23" s="177">
        <v>0</v>
      </c>
      <c r="F23" s="177">
        <v>248.29</v>
      </c>
      <c r="G23" s="177">
        <v>0</v>
      </c>
      <c r="H23" s="177">
        <v>0</v>
      </c>
      <c r="I23" s="177">
        <v>0</v>
      </c>
      <c r="M23" s="154">
        <v>0</v>
      </c>
      <c r="N23" s="154">
        <v>0</v>
      </c>
      <c r="O23" s="177">
        <v>0</v>
      </c>
      <c r="P23" s="177">
        <v>0</v>
      </c>
      <c r="Q23" s="177"/>
      <c r="R23" s="17">
        <f t="shared" si="0"/>
        <v>248.29</v>
      </c>
      <c r="S23" s="17"/>
    </row>
    <row r="24" spans="1:19">
      <c r="A24" s="77">
        <v>6</v>
      </c>
      <c r="B24" s="174">
        <v>9010</v>
      </c>
      <c r="C24" s="17" t="s">
        <v>291</v>
      </c>
      <c r="D24" s="177">
        <v>0</v>
      </c>
      <c r="E24" s="177">
        <v>0</v>
      </c>
      <c r="F24" s="177">
        <v>0</v>
      </c>
      <c r="G24" s="177">
        <v>4879.2</v>
      </c>
      <c r="H24" s="177">
        <v>0</v>
      </c>
      <c r="I24" s="177">
        <v>0</v>
      </c>
      <c r="J24" s="262">
        <v>102.81</v>
      </c>
      <c r="K24" s="262"/>
      <c r="L24" s="262"/>
      <c r="M24" s="262">
        <v>0</v>
      </c>
      <c r="N24" s="262">
        <v>14.99</v>
      </c>
      <c r="O24" s="177">
        <v>0</v>
      </c>
      <c r="P24" s="177">
        <v>0</v>
      </c>
      <c r="Q24" s="177"/>
      <c r="R24" s="17">
        <f t="shared" si="0"/>
        <v>4997</v>
      </c>
      <c r="S24" s="17"/>
    </row>
    <row r="25" spans="1:19">
      <c r="A25" s="77">
        <f t="shared" ref="A25" si="5">A24+1</f>
        <v>7</v>
      </c>
      <c r="B25" s="174">
        <v>9030</v>
      </c>
      <c r="C25" s="17" t="s">
        <v>293</v>
      </c>
      <c r="D25" s="177">
        <v>123041.54999999999</v>
      </c>
      <c r="E25" s="177">
        <v>78422.819999999992</v>
      </c>
      <c r="F25" s="177">
        <v>-46797.619999999995</v>
      </c>
      <c r="G25" s="177">
        <v>5338.03</v>
      </c>
      <c r="H25" s="177">
        <v>4231.3500000000004</v>
      </c>
      <c r="I25" s="177">
        <v>5818.82</v>
      </c>
      <c r="J25" s="262">
        <v>3863.4199999999996</v>
      </c>
      <c r="K25" s="262">
        <v>5011.26</v>
      </c>
      <c r="L25" s="262">
        <v>4008.2099999999996</v>
      </c>
      <c r="M25" s="262">
        <v>4196.41</v>
      </c>
      <c r="N25" s="262">
        <v>3455.41</v>
      </c>
      <c r="O25" s="177">
        <v>5294.51</v>
      </c>
      <c r="P25" s="177">
        <v>5314.14</v>
      </c>
      <c r="Q25" s="177">
        <v>4451.7900000000009</v>
      </c>
      <c r="R25" s="17">
        <f t="shared" si="0"/>
        <v>195884.17000000004</v>
      </c>
      <c r="S25" s="17"/>
    </row>
    <row r="26" spans="1:19">
      <c r="A26" s="77">
        <v>7</v>
      </c>
      <c r="B26" s="174" t="s">
        <v>350</v>
      </c>
      <c r="C26" s="17" t="s">
        <v>294</v>
      </c>
      <c r="D26" s="177"/>
      <c r="E26" s="177"/>
      <c r="F26" s="177"/>
      <c r="G26" s="177"/>
      <c r="H26" s="177"/>
      <c r="I26" s="177"/>
      <c r="J26" s="262"/>
      <c r="K26" s="262">
        <v>3000000</v>
      </c>
      <c r="L26" s="262">
        <v>-3000000</v>
      </c>
      <c r="M26" s="262">
        <v>0</v>
      </c>
      <c r="N26" s="262">
        <v>0</v>
      </c>
      <c r="O26" s="177">
        <v>0</v>
      </c>
      <c r="P26" s="177">
        <v>0</v>
      </c>
      <c r="Q26" s="177"/>
      <c r="R26" s="17">
        <f t="shared" si="0"/>
        <v>0</v>
      </c>
      <c r="S26" s="17"/>
    </row>
    <row r="27" spans="1:19">
      <c r="A27" s="77">
        <f t="shared" ref="A27" si="6">A26+1</f>
        <v>8</v>
      </c>
      <c r="B27" s="174">
        <v>9100</v>
      </c>
      <c r="C27" s="17" t="s">
        <v>296</v>
      </c>
      <c r="D27" s="177">
        <v>10825</v>
      </c>
      <c r="E27" s="177">
        <v>0</v>
      </c>
      <c r="F27" s="177">
        <v>143.68</v>
      </c>
      <c r="G27" s="177">
        <v>0</v>
      </c>
      <c r="H27" s="177">
        <v>0</v>
      </c>
      <c r="I27" s="177">
        <v>0</v>
      </c>
      <c r="J27" s="262"/>
      <c r="K27" s="262">
        <v>119.35</v>
      </c>
      <c r="L27" s="262"/>
      <c r="M27" s="262">
        <v>3587.93</v>
      </c>
      <c r="N27" s="262">
        <v>0</v>
      </c>
      <c r="O27" s="177">
        <v>0</v>
      </c>
      <c r="P27" s="177">
        <v>0</v>
      </c>
      <c r="Q27" s="177"/>
      <c r="R27" s="17">
        <f t="shared" si="0"/>
        <v>14675.960000000001</v>
      </c>
      <c r="S27" s="17"/>
    </row>
    <row r="28" spans="1:19">
      <c r="A28" s="77">
        <v>8</v>
      </c>
      <c r="B28" s="174">
        <v>9120</v>
      </c>
      <c r="C28" s="175" t="s">
        <v>298</v>
      </c>
      <c r="D28" s="177">
        <v>0</v>
      </c>
      <c r="E28" s="177">
        <v>0</v>
      </c>
      <c r="F28" s="177">
        <v>703.63</v>
      </c>
      <c r="G28" s="177">
        <v>0</v>
      </c>
      <c r="H28" s="177">
        <v>0</v>
      </c>
      <c r="I28" s="177">
        <v>32.42</v>
      </c>
      <c r="J28" s="262">
        <v>8265.7100000000009</v>
      </c>
      <c r="K28" s="262">
        <v>490.23</v>
      </c>
      <c r="L28" s="262">
        <v>471.56</v>
      </c>
      <c r="M28" s="262">
        <v>0</v>
      </c>
      <c r="N28" s="262">
        <v>0</v>
      </c>
      <c r="O28" s="177">
        <v>0</v>
      </c>
      <c r="P28" s="177">
        <v>8288.11</v>
      </c>
      <c r="Q28" s="177"/>
      <c r="R28" s="17">
        <f t="shared" si="0"/>
        <v>9963.5499999999993</v>
      </c>
      <c r="S28" s="17"/>
    </row>
    <row r="29" spans="1:19">
      <c r="A29" s="77">
        <f t="shared" ref="A29" si="7">A28+1</f>
        <v>9</v>
      </c>
      <c r="B29" s="174">
        <v>9200</v>
      </c>
      <c r="C29" s="17" t="s">
        <v>300</v>
      </c>
      <c r="D29" s="177">
        <v>-538447.11999999895</v>
      </c>
      <c r="E29" s="177">
        <v>2507033.6699999995</v>
      </c>
      <c r="F29" s="177">
        <v>-5517789.9199999971</v>
      </c>
      <c r="G29" s="177">
        <v>-564879.08999999939</v>
      </c>
      <c r="H29" s="177">
        <v>-1149809.3399999987</v>
      </c>
      <c r="I29" s="177">
        <v>-3208563.5699999994</v>
      </c>
      <c r="J29" s="262">
        <v>-528937.74000000057</v>
      </c>
      <c r="K29" s="262">
        <v>-2443147.2399999998</v>
      </c>
      <c r="L29" s="262">
        <v>-1135719.8500000017</v>
      </c>
      <c r="M29" s="262">
        <v>-2961310.1200000006</v>
      </c>
      <c r="N29" s="262">
        <v>-957765.6199999993</v>
      </c>
      <c r="O29" s="177">
        <v>2174975.6000000006</v>
      </c>
      <c r="P29" s="177">
        <v>205452.0299999998</v>
      </c>
      <c r="Q29" s="177">
        <v>-627908.35999999964</v>
      </c>
      <c r="R29" s="17">
        <f t="shared" si="0"/>
        <v>-14324360.339999996</v>
      </c>
      <c r="S29" s="17"/>
    </row>
    <row r="30" spans="1:19">
      <c r="A30" s="77">
        <v>9</v>
      </c>
      <c r="B30" s="174">
        <v>9210</v>
      </c>
      <c r="C30" s="17" t="s">
        <v>301</v>
      </c>
      <c r="D30" s="177">
        <v>1879091.5199999977</v>
      </c>
      <c r="E30" s="177">
        <v>1803283.3399999996</v>
      </c>
      <c r="F30" s="177">
        <v>1780993.9900000005</v>
      </c>
      <c r="G30" s="177">
        <v>1994425.5500000003</v>
      </c>
      <c r="H30" s="177">
        <v>2051435.4400000004</v>
      </c>
      <c r="I30" s="177">
        <v>1876271.4200000002</v>
      </c>
      <c r="J30" s="262">
        <v>1774784.8</v>
      </c>
      <c r="K30" s="262">
        <v>1959880.5400000003</v>
      </c>
      <c r="L30" s="262">
        <v>2403130.3699999969</v>
      </c>
      <c r="M30" s="262">
        <v>1716839.0999999996</v>
      </c>
      <c r="N30" s="262">
        <v>1888208.2999999998</v>
      </c>
      <c r="O30" s="177">
        <v>2020721.7099999993</v>
      </c>
      <c r="P30" s="177">
        <v>2142789.8900000006</v>
      </c>
      <c r="Q30" s="177">
        <v>1771426</v>
      </c>
      <c r="R30" s="17">
        <f t="shared" si="0"/>
        <v>23149066.080000002</v>
      </c>
      <c r="S30" s="17"/>
    </row>
    <row r="31" spans="1:19">
      <c r="A31" s="77">
        <f t="shared" ref="A31" si="8">A30+1</f>
        <v>10</v>
      </c>
      <c r="B31" s="174">
        <v>9220</v>
      </c>
      <c r="C31" s="17" t="s">
        <v>302</v>
      </c>
      <c r="D31" s="177">
        <v>-9503163.1400000062</v>
      </c>
      <c r="E31" s="177">
        <v>-10347930.919999998</v>
      </c>
      <c r="F31" s="177">
        <v>-8779190.9300000053</v>
      </c>
      <c r="G31" s="177">
        <v>-8550668.129999999</v>
      </c>
      <c r="H31" s="177">
        <v>-11459070.680000009</v>
      </c>
      <c r="I31" s="177">
        <v>-3001889.7900000028</v>
      </c>
      <c r="J31" s="262">
        <v>-11344576.610000009</v>
      </c>
      <c r="K31" s="262">
        <v>-4725265.9200000064</v>
      </c>
      <c r="L31" s="262">
        <v>-10699945.919999998</v>
      </c>
      <c r="M31" s="262">
        <v>-5272954.7799999993</v>
      </c>
      <c r="N31" s="262">
        <v>-6563501.7399999974</v>
      </c>
      <c r="O31" s="177">
        <v>-9749584.2600000016</v>
      </c>
      <c r="P31" s="177">
        <v>-8771029.8199999928</v>
      </c>
      <c r="Q31" s="177">
        <v>-7951782.2399999928</v>
      </c>
      <c r="R31" s="17">
        <f t="shared" si="0"/>
        <v>-99997742.820000038</v>
      </c>
      <c r="S31" s="158"/>
    </row>
    <row r="32" spans="1:19">
      <c r="A32" s="77">
        <v>10</v>
      </c>
      <c r="B32" s="174">
        <v>9230</v>
      </c>
      <c r="C32" s="17" t="s">
        <v>303</v>
      </c>
      <c r="D32" s="177">
        <v>706893.02</v>
      </c>
      <c r="E32" s="177">
        <v>754577.54000000015</v>
      </c>
      <c r="F32" s="177">
        <v>661736.9</v>
      </c>
      <c r="G32" s="177">
        <v>848668.5</v>
      </c>
      <c r="H32" s="177">
        <v>797262.56000000017</v>
      </c>
      <c r="I32" s="177">
        <v>865257.68</v>
      </c>
      <c r="J32" s="262">
        <v>613165.22000000009</v>
      </c>
      <c r="K32" s="262">
        <v>903482.36</v>
      </c>
      <c r="L32" s="262">
        <v>1864696.0399999996</v>
      </c>
      <c r="M32" s="262">
        <v>770653.17999999993</v>
      </c>
      <c r="N32" s="262">
        <v>597078.56999999995</v>
      </c>
      <c r="O32" s="177">
        <v>587859.87</v>
      </c>
      <c r="P32" s="177">
        <v>689943.08</v>
      </c>
      <c r="Q32" s="177">
        <v>802488.29</v>
      </c>
      <c r="R32" s="17">
        <f t="shared" si="0"/>
        <v>9971331.4399999995</v>
      </c>
      <c r="S32" s="17"/>
    </row>
    <row r="33" spans="1:20">
      <c r="A33" s="77">
        <f t="shared" ref="A33" si="9">A32+1</f>
        <v>11</v>
      </c>
      <c r="B33" s="174">
        <v>9240</v>
      </c>
      <c r="C33" s="17" t="s">
        <v>304</v>
      </c>
      <c r="D33" s="177">
        <v>49861.919999999998</v>
      </c>
      <c r="E33" s="177">
        <v>13327.54</v>
      </c>
      <c r="F33" s="177">
        <v>11426.37</v>
      </c>
      <c r="G33" s="177">
        <v>11426.37</v>
      </c>
      <c r="H33" s="177">
        <v>11426.37</v>
      </c>
      <c r="I33" s="177">
        <v>11426.37</v>
      </c>
      <c r="J33" s="262">
        <v>11426.37</v>
      </c>
      <c r="K33" s="262">
        <v>11426.37</v>
      </c>
      <c r="L33" s="262">
        <v>11426.37</v>
      </c>
      <c r="M33" s="262">
        <v>11426.37</v>
      </c>
      <c r="N33" s="262">
        <v>11426.37</v>
      </c>
      <c r="O33" s="177">
        <v>11426.37</v>
      </c>
      <c r="P33" s="177">
        <v>11426.37</v>
      </c>
      <c r="Q33" s="177">
        <v>11426.37</v>
      </c>
      <c r="R33" s="17">
        <f t="shared" si="0"/>
        <v>177453.15999999997</v>
      </c>
      <c r="S33" s="17"/>
    </row>
    <row r="34" spans="1:20">
      <c r="A34" s="77">
        <v>11</v>
      </c>
      <c r="B34" s="174">
        <v>9250</v>
      </c>
      <c r="C34" s="17" t="s">
        <v>305</v>
      </c>
      <c r="D34" s="177">
        <v>1662084.3299999996</v>
      </c>
      <c r="E34" s="177">
        <v>1665651.13</v>
      </c>
      <c r="F34" s="177">
        <v>-465576.55000000022</v>
      </c>
      <c r="G34" s="177">
        <v>1612256.64</v>
      </c>
      <c r="H34" s="177">
        <v>1654705.59</v>
      </c>
      <c r="I34" s="177">
        <v>648483.03</v>
      </c>
      <c r="J34" s="262">
        <v>1660498.52</v>
      </c>
      <c r="K34" s="262">
        <v>2466434.3800000004</v>
      </c>
      <c r="L34" s="262">
        <v>2205274.02</v>
      </c>
      <c r="M34" s="262">
        <v>1587547.31</v>
      </c>
      <c r="N34" s="262">
        <v>1586520.95</v>
      </c>
      <c r="O34" s="177">
        <v>1612181.9600000002</v>
      </c>
      <c r="P34" s="177">
        <v>1587462.79</v>
      </c>
      <c r="Q34" s="177">
        <v>1587212.5</v>
      </c>
      <c r="R34" s="17">
        <f t="shared" si="0"/>
        <v>17896061.309999999</v>
      </c>
      <c r="S34" s="17"/>
    </row>
    <row r="35" spans="1:20">
      <c r="A35" s="77">
        <f t="shared" ref="A35" si="10">A34+1</f>
        <v>12</v>
      </c>
      <c r="B35" s="174">
        <v>9260</v>
      </c>
      <c r="C35" s="17" t="s">
        <v>306</v>
      </c>
      <c r="D35" s="177">
        <v>4593478.3000000017</v>
      </c>
      <c r="E35" s="177">
        <v>2675101.0300000012</v>
      </c>
      <c r="F35" s="177">
        <v>6938585.0599999875</v>
      </c>
      <c r="G35" s="177">
        <v>3861946.7700000009</v>
      </c>
      <c r="H35" s="177">
        <v>7562267.4600000028</v>
      </c>
      <c r="I35" s="177">
        <v>1252928.2299999979</v>
      </c>
      <c r="J35" s="262">
        <v>6939571.3000000007</v>
      </c>
      <c r="K35" s="262">
        <v>1941388.4899999986</v>
      </c>
      <c r="L35" s="262">
        <v>4992846.0199999986</v>
      </c>
      <c r="M35" s="262">
        <v>2983898.1599999997</v>
      </c>
      <c r="N35" s="262">
        <v>2737079.5700000012</v>
      </c>
      <c r="O35" s="177">
        <v>2399780.5799999991</v>
      </c>
      <c r="P35" s="177">
        <v>2898621.8099999987</v>
      </c>
      <c r="Q35" s="177">
        <v>3461897.6799999997</v>
      </c>
      <c r="R35" s="17">
        <f t="shared" si="0"/>
        <v>48878870.969999984</v>
      </c>
      <c r="S35" s="17"/>
    </row>
    <row r="36" spans="1:20">
      <c r="A36" s="77">
        <v>12</v>
      </c>
      <c r="B36" s="174">
        <v>9301</v>
      </c>
      <c r="C36" s="17" t="s">
        <v>315</v>
      </c>
      <c r="D36" s="177">
        <f>0</f>
        <v>0</v>
      </c>
      <c r="E36" s="177">
        <f>0</f>
        <v>0</v>
      </c>
      <c r="F36" s="177">
        <f>0</f>
        <v>0</v>
      </c>
      <c r="G36" s="177">
        <f>0</f>
        <v>0</v>
      </c>
      <c r="H36" s="177">
        <f>0</f>
        <v>0</v>
      </c>
      <c r="I36" s="177">
        <f>0</f>
        <v>0</v>
      </c>
      <c r="J36" s="177"/>
      <c r="K36" s="177"/>
      <c r="L36" s="177"/>
      <c r="M36" s="177">
        <v>0</v>
      </c>
      <c r="N36" s="177">
        <v>0</v>
      </c>
      <c r="O36" s="177">
        <v>0</v>
      </c>
      <c r="P36" s="177">
        <v>0</v>
      </c>
      <c r="Q36" s="177"/>
      <c r="R36" s="17">
        <f t="shared" si="0"/>
        <v>0</v>
      </c>
      <c r="S36" s="17"/>
    </row>
    <row r="37" spans="1:20">
      <c r="A37" s="77">
        <f t="shared" ref="A37" si="11">A36+1</f>
        <v>13</v>
      </c>
      <c r="B37" s="174">
        <v>9302</v>
      </c>
      <c r="C37" s="17" t="s">
        <v>309</v>
      </c>
      <c r="D37" s="177">
        <v>595052.67999999993</v>
      </c>
      <c r="E37" s="177">
        <v>449836.70999999996</v>
      </c>
      <c r="F37" s="177">
        <v>3023947.0500000012</v>
      </c>
      <c r="G37" s="177">
        <v>394237</v>
      </c>
      <c r="H37" s="177">
        <v>187444.52</v>
      </c>
      <c r="I37" s="177">
        <v>257864.97999999998</v>
      </c>
      <c r="J37" s="262">
        <v>434504.25000000006</v>
      </c>
      <c r="K37" s="262">
        <v>149930.11000000002</v>
      </c>
      <c r="L37" s="262">
        <v>242831.26000000004</v>
      </c>
      <c r="M37" s="262">
        <v>453830.29000000004</v>
      </c>
      <c r="N37" s="262">
        <v>185459.75</v>
      </c>
      <c r="O37" s="177">
        <v>380655.00999999995</v>
      </c>
      <c r="P37" s="177">
        <v>579195.31999999995</v>
      </c>
      <c r="Q37" s="177">
        <v>377496.01000000007</v>
      </c>
      <c r="R37" s="17">
        <f t="shared" si="0"/>
        <v>6755593.6100000013</v>
      </c>
      <c r="S37" s="17"/>
    </row>
    <row r="38" spans="1:20">
      <c r="A38" s="77">
        <v>13</v>
      </c>
      <c r="B38" s="174">
        <v>9310</v>
      </c>
      <c r="C38" s="17" t="s">
        <v>199</v>
      </c>
      <c r="D38" s="177">
        <v>428689.95000000013</v>
      </c>
      <c r="E38" s="177">
        <v>449036.42000000004</v>
      </c>
      <c r="F38" s="177">
        <v>438477.07000000007</v>
      </c>
      <c r="G38" s="177">
        <v>474772.79000000004</v>
      </c>
      <c r="H38" s="177">
        <v>453249.64</v>
      </c>
      <c r="I38" s="177">
        <v>212237.21999999994</v>
      </c>
      <c r="J38" s="262">
        <v>395862.04999999981</v>
      </c>
      <c r="K38" s="262">
        <v>426133.01</v>
      </c>
      <c r="L38" s="262">
        <v>745301.54999999981</v>
      </c>
      <c r="M38" s="262">
        <v>431540</v>
      </c>
      <c r="N38" s="262">
        <v>451238.60999999993</v>
      </c>
      <c r="O38" s="177">
        <v>439438.63999999996</v>
      </c>
      <c r="P38" s="177">
        <v>506336.29999999993</v>
      </c>
      <c r="Q38" s="177">
        <v>515892.06000000011</v>
      </c>
      <c r="R38" s="17">
        <f t="shared" si="0"/>
        <v>5345976.9499999993</v>
      </c>
      <c r="S38" s="17"/>
    </row>
    <row r="39" spans="1:20">
      <c r="A39" s="77">
        <f t="shared" ref="A39" si="12">A38+1</f>
        <v>14</v>
      </c>
      <c r="B39" s="174">
        <v>9320</v>
      </c>
      <c r="C39" s="17" t="s">
        <v>310</v>
      </c>
      <c r="D39" s="177">
        <v>16630.04</v>
      </c>
      <c r="E39" s="177">
        <v>4065.24</v>
      </c>
      <c r="F39" s="177">
        <v>41241.620000000003</v>
      </c>
      <c r="G39" s="177">
        <v>22521.310000000005</v>
      </c>
      <c r="H39" s="177">
        <v>33625.659999999996</v>
      </c>
      <c r="I39" s="177">
        <v>28692.5</v>
      </c>
      <c r="J39" s="262">
        <v>32745.800000000003</v>
      </c>
      <c r="K39" s="262">
        <v>22490.730000000007</v>
      </c>
      <c r="L39" s="262">
        <v>51892.869999999995</v>
      </c>
      <c r="M39" s="262">
        <v>20304.16</v>
      </c>
      <c r="N39" s="262">
        <v>42786.06</v>
      </c>
      <c r="O39" s="177">
        <v>45740.3</v>
      </c>
      <c r="P39" s="177">
        <v>24040.230000000003</v>
      </c>
      <c r="Q39" s="177">
        <v>45827.970000000008</v>
      </c>
      <c r="R39" s="17">
        <f t="shared" si="0"/>
        <v>362736.29</v>
      </c>
      <c r="S39" s="17"/>
    </row>
    <row r="40" spans="1:20" ht="15.75" thickBot="1">
      <c r="A40" s="77">
        <v>14</v>
      </c>
      <c r="B40" s="17" t="s">
        <v>311</v>
      </c>
      <c r="C40" s="209"/>
      <c r="D40" s="210">
        <f t="shared" ref="D40:O40" si="13">SUM(D14:D39)</f>
        <v>26362.759999993395</v>
      </c>
      <c r="E40" s="210">
        <f t="shared" si="13"/>
        <v>46356.530000002014</v>
      </c>
      <c r="F40" s="210">
        <f t="shared" si="13"/>
        <v>-1907659.9400000132</v>
      </c>
      <c r="G40" s="210">
        <f t="shared" si="13"/>
        <v>-2208352.3199999975</v>
      </c>
      <c r="H40" s="210">
        <f t="shared" si="13"/>
        <v>2474788.5799999973</v>
      </c>
      <c r="I40" s="210">
        <f t="shared" si="13"/>
        <v>-859293.80000000447</v>
      </c>
      <c r="J40" s="210">
        <f t="shared" si="13"/>
        <v>33894.16999999086</v>
      </c>
      <c r="K40" s="210">
        <f t="shared" si="13"/>
        <v>3789859.6699999929</v>
      </c>
      <c r="L40" s="210">
        <f t="shared" si="13"/>
        <v>-1182175.1200000057</v>
      </c>
      <c r="M40" s="210">
        <f t="shared" si="13"/>
        <v>-250064.61000000048</v>
      </c>
      <c r="N40" s="210">
        <f t="shared" si="13"/>
        <v>7865.7900000046939</v>
      </c>
      <c r="O40" s="210">
        <f t="shared" si="13"/>
        <v>-69174.91000000223</v>
      </c>
      <c r="P40" s="210">
        <f t="shared" ref="P40:Q40" si="14">SUM(P14:P39)</f>
        <v>-451.49999999415741</v>
      </c>
      <c r="Q40" s="210">
        <f t="shared" si="14"/>
        <v>2558.600000008104</v>
      </c>
      <c r="R40" s="210">
        <f>SUM(R14:R39)</f>
        <v>-97593.200000056124</v>
      </c>
      <c r="S40" s="17"/>
    </row>
    <row r="41" spans="1:20" ht="15.75" thickTop="1">
      <c r="A41" s="77">
        <f t="shared" ref="A41" si="15">A40+1</f>
        <v>15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20">
      <c r="A42" s="77">
        <v>15</v>
      </c>
      <c r="B42" s="174">
        <f>B31</f>
        <v>9220</v>
      </c>
      <c r="C42" s="174" t="str">
        <f>C31</f>
        <v>A&amp;G-Administrative expense transferred-Credit</v>
      </c>
      <c r="D42" s="211">
        <f>D31</f>
        <v>-9503163.1400000062</v>
      </c>
      <c r="E42" s="211">
        <f t="shared" ref="E42:L42" si="16">E31</f>
        <v>-10347930.919999998</v>
      </c>
      <c r="F42" s="211">
        <f t="shared" si="16"/>
        <v>-8779190.9300000053</v>
      </c>
      <c r="G42" s="211">
        <f t="shared" si="16"/>
        <v>-8550668.129999999</v>
      </c>
      <c r="H42" s="211">
        <f t="shared" si="16"/>
        <v>-11459070.680000009</v>
      </c>
      <c r="I42" s="211">
        <f t="shared" si="16"/>
        <v>-3001889.7900000028</v>
      </c>
      <c r="J42" s="211">
        <f t="shared" si="16"/>
        <v>-11344576.610000009</v>
      </c>
      <c r="K42" s="211">
        <f t="shared" si="16"/>
        <v>-4725265.9200000064</v>
      </c>
      <c r="L42" s="211">
        <f t="shared" si="16"/>
        <v>-10699945.919999998</v>
      </c>
      <c r="M42" s="211">
        <f>M31</f>
        <v>-5272954.7799999993</v>
      </c>
      <c r="N42" s="211">
        <f>N31</f>
        <v>-6563501.7399999974</v>
      </c>
      <c r="O42" s="211">
        <f>O31</f>
        <v>-9749584.2600000016</v>
      </c>
      <c r="P42" s="211">
        <f>P31</f>
        <v>-8771029.8199999928</v>
      </c>
      <c r="Q42" s="211">
        <f>Q31</f>
        <v>-7951782.2399999928</v>
      </c>
      <c r="R42" s="17">
        <f t="shared" ref="R42" si="17">SUM(D42:O42)</f>
        <v>-99997742.820000038</v>
      </c>
      <c r="S42" s="17"/>
    </row>
    <row r="43" spans="1:20">
      <c r="A43" s="77">
        <f t="shared" ref="A43" si="18">A42+1</f>
        <v>16</v>
      </c>
      <c r="B43" s="17"/>
      <c r="C43" s="212" t="s">
        <v>316</v>
      </c>
      <c r="D43" s="213">
        <f>D44/D42</f>
        <v>5.8185640070996365E-2</v>
      </c>
      <c r="E43" s="213">
        <f t="shared" ref="E43:Q43" si="19">E44/E42</f>
        <v>5.5680180362085385E-2</v>
      </c>
      <c r="F43" s="213">
        <f t="shared" si="19"/>
        <v>5.7991083012019613E-2</v>
      </c>
      <c r="G43" s="213">
        <f t="shared" si="19"/>
        <v>5.8175113621208932E-2</v>
      </c>
      <c r="H43" s="213">
        <f t="shared" si="19"/>
        <v>5.62968488470829E-2</v>
      </c>
      <c r="I43" s="213">
        <f t="shared" si="19"/>
        <v>7.1022474146194364E-2</v>
      </c>
      <c r="J43" s="213">
        <f t="shared" si="19"/>
        <v>5.5407957617908801E-2</v>
      </c>
      <c r="K43" s="213">
        <f t="shared" si="19"/>
        <v>6.382533493480079E-2</v>
      </c>
      <c r="L43" s="213">
        <f t="shared" si="19"/>
        <v>5.769469160083382E-2</v>
      </c>
      <c r="M43" s="213">
        <f t="shared" si="19"/>
        <v>6.1325900466000213E-2</v>
      </c>
      <c r="N43" s="213">
        <f t="shared" si="19"/>
        <v>5.9377369800164038E-2</v>
      </c>
      <c r="O43" s="213">
        <f t="shared" si="19"/>
        <v>5.7707557060489453E-2</v>
      </c>
      <c r="P43" s="213">
        <f t="shared" si="19"/>
        <v>5.8598595666386692E-2</v>
      </c>
      <c r="Q43" s="213">
        <f t="shared" si="19"/>
        <v>5.8022162337282565E-2</v>
      </c>
      <c r="R43" s="213">
        <f t="shared" ref="R43" si="20">R44/R42</f>
        <v>5.8173341277024615E-2</v>
      </c>
      <c r="S43" s="17"/>
      <c r="T43" s="178"/>
    </row>
    <row r="44" spans="1:20">
      <c r="A44" s="77">
        <v>16</v>
      </c>
      <c r="B44" s="17"/>
      <c r="C44" s="17" t="s">
        <v>317</v>
      </c>
      <c r="D44" s="17">
        <v>-552947.63</v>
      </c>
      <c r="E44" s="17">
        <v>-576174.66</v>
      </c>
      <c r="F44" s="17">
        <v>-509114.79</v>
      </c>
      <c r="G44" s="17">
        <v>-497436.09</v>
      </c>
      <c r="H44" s="17">
        <v>-645109.56999999995</v>
      </c>
      <c r="I44" s="17">
        <v>-213201.64</v>
      </c>
      <c r="J44" s="17">
        <v>-628579.81999999995</v>
      </c>
      <c r="K44" s="17">
        <v>-301591.67999999999</v>
      </c>
      <c r="L44" s="17">
        <v>-617330.07999999996</v>
      </c>
      <c r="M44" s="17">
        <v>-323368.7</v>
      </c>
      <c r="N44" s="17">
        <v>-389723.47</v>
      </c>
      <c r="O44" s="17">
        <v>-562624.68999999994</v>
      </c>
      <c r="P44" s="17">
        <v>-513970.03</v>
      </c>
      <c r="Q44" s="17">
        <v>-461379.6</v>
      </c>
      <c r="R44" s="17">
        <f>SUM(D44:O44)</f>
        <v>-5817202.8200000003</v>
      </c>
      <c r="S44" s="17"/>
      <c r="T44" s="178"/>
    </row>
    <row r="45" spans="1:20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3"/>
      <c r="P45" s="153"/>
      <c r="Q45" s="153"/>
      <c r="R45" s="153"/>
      <c r="S45" s="17"/>
    </row>
    <row r="46" spans="1:20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53"/>
      <c r="P46" s="153"/>
      <c r="Q46" s="153"/>
      <c r="R46" s="153"/>
      <c r="S46" s="17"/>
    </row>
    <row r="47" spans="1:20">
      <c r="A47" s="17"/>
      <c r="B47" s="17" t="s">
        <v>318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53"/>
      <c r="P47" s="153"/>
      <c r="Q47" s="153"/>
      <c r="R47" s="153"/>
      <c r="S47" s="17"/>
    </row>
    <row r="48" spans="1:20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8"/>
      <c r="S48" s="17"/>
    </row>
    <row r="49" spans="1:1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3"/>
      <c r="S49" s="17"/>
    </row>
    <row r="50" spans="1:19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53"/>
      <c r="S50" s="17"/>
    </row>
    <row r="51" spans="1:19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53"/>
      <c r="S51" s="214"/>
    </row>
    <row r="52" spans="1:19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15"/>
      <c r="P52" s="215"/>
      <c r="Q52" s="215"/>
      <c r="R52" s="153"/>
      <c r="S52" s="216"/>
    </row>
    <row r="53" spans="1:19">
      <c r="A53" s="17"/>
      <c r="B53" s="17"/>
      <c r="C53" s="157"/>
      <c r="D53" s="77"/>
      <c r="E53" s="217"/>
      <c r="F53" s="217"/>
      <c r="G53" s="77"/>
      <c r="H53" s="77"/>
      <c r="I53" s="77"/>
      <c r="J53" s="217"/>
      <c r="K53" s="217"/>
      <c r="L53" s="77"/>
      <c r="M53" s="77"/>
      <c r="N53" s="77"/>
      <c r="O53" s="77"/>
      <c r="P53" s="263"/>
      <c r="Q53" s="264"/>
      <c r="R53" s="153"/>
      <c r="S53" s="216"/>
    </row>
    <row r="54" spans="1:19">
      <c r="A54" s="17"/>
      <c r="B54" s="17"/>
      <c r="C54" s="17"/>
      <c r="D54" s="33"/>
      <c r="E54" s="33"/>
      <c r="F54" s="33"/>
      <c r="G54" s="33"/>
      <c r="H54" s="33"/>
      <c r="I54" s="33"/>
      <c r="J54" s="33"/>
      <c r="K54" s="218"/>
      <c r="L54" s="218"/>
      <c r="M54" s="218"/>
      <c r="N54" s="218"/>
      <c r="O54" s="157"/>
      <c r="P54" s="157"/>
      <c r="Q54" s="157"/>
      <c r="R54" s="153"/>
      <c r="S54" s="216"/>
    </row>
    <row r="55" spans="1:19">
      <c r="A55" s="17"/>
      <c r="B55" s="158"/>
      <c r="C55" s="15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53"/>
      <c r="P55" s="153"/>
      <c r="Q55" s="153"/>
      <c r="R55" s="153"/>
      <c r="S55" s="216"/>
    </row>
    <row r="56" spans="1:19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6"/>
    </row>
    <row r="57" spans="1:19">
      <c r="A57" s="17"/>
      <c r="B57" s="17"/>
      <c r="C57" s="17"/>
      <c r="D57" s="17"/>
      <c r="E57" s="17"/>
      <c r="F57" s="17"/>
      <c r="G57" s="17"/>
      <c r="H57" s="17"/>
      <c r="I57" s="17"/>
      <c r="J57" s="17"/>
      <c r="L57" s="17"/>
      <c r="M57" s="17"/>
      <c r="N57" s="17"/>
      <c r="O57" s="17"/>
      <c r="P57" s="17"/>
      <c r="Q57" s="17"/>
      <c r="R57" s="17"/>
      <c r="S57" s="17"/>
    </row>
    <row r="58" spans="1:19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>
      <c r="A59" s="17"/>
      <c r="B59" s="17"/>
      <c r="C59" s="158"/>
      <c r="D59" s="17"/>
      <c r="E59" s="17"/>
      <c r="F59" s="17"/>
      <c r="G59" s="17"/>
      <c r="H59" s="17"/>
      <c r="I59" s="17"/>
      <c r="J59" s="17"/>
      <c r="K59" s="17"/>
      <c r="L59" s="17"/>
      <c r="M59" s="178"/>
      <c r="N59" s="17"/>
      <c r="O59" s="17"/>
      <c r="P59" s="17"/>
      <c r="Q59" s="17"/>
      <c r="R59" s="17"/>
      <c r="S59" s="17"/>
    </row>
    <row r="60" spans="1:19">
      <c r="A60" s="17"/>
      <c r="B60" s="17"/>
      <c r="C60" s="15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>
      <c r="O61" s="157"/>
      <c r="P61" s="157"/>
      <c r="Q61" s="157"/>
    </row>
    <row r="62" spans="1:19">
      <c r="O62" s="157"/>
      <c r="P62" s="157"/>
      <c r="Q62" s="157"/>
    </row>
    <row r="63" spans="1:19">
      <c r="O63" s="157"/>
      <c r="P63" s="157"/>
      <c r="Q63" s="157"/>
    </row>
    <row r="65" spans="3:3">
      <c r="C65" s="158"/>
    </row>
  </sheetData>
  <mergeCells count="4">
    <mergeCell ref="A1:R1"/>
    <mergeCell ref="A2:R2"/>
    <mergeCell ref="A3:R3"/>
    <mergeCell ref="A4:R4"/>
  </mergeCells>
  <printOptions horizontalCentered="1"/>
  <pageMargins left="0.5" right="0.5" top="0.75" bottom="0.65" header="0.25" footer="0.25"/>
  <pageSetup scale="35" fitToHeight="2" orientation="landscape" verticalDpi="300" r:id="rId1"/>
  <headerFooter alignWithMargins="0">
    <oddHeader>&amp;RCASE NO. 2017-00349
ATTACHMENT 1
TO STAFF DR NO. 1-46
(SUPPLEMENT 04-05-18)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2"/>
  <sheetViews>
    <sheetView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42" sqref="N42"/>
    </sheetView>
  </sheetViews>
  <sheetFormatPr defaultColWidth="7.109375" defaultRowHeight="15"/>
  <cols>
    <col min="1" max="1" width="4.6640625" style="154" customWidth="1"/>
    <col min="2" max="2" width="7.21875" style="154" customWidth="1"/>
    <col min="3" max="3" width="54.21875" style="154" customWidth="1"/>
    <col min="4" max="4" width="13.109375" style="154" bestFit="1" customWidth="1"/>
    <col min="5" max="6" width="11.109375" style="154" customWidth="1"/>
    <col min="7" max="8" width="13.109375" style="154" bestFit="1" customWidth="1"/>
    <col min="9" max="9" width="11.109375" style="154" customWidth="1"/>
    <col min="10" max="10" width="10.88671875" style="154" customWidth="1"/>
    <col min="11" max="14" width="13.109375" style="154" bestFit="1" customWidth="1"/>
    <col min="15" max="17" width="12.44140625" style="154" customWidth="1"/>
    <col min="18" max="18" width="12.44140625" style="154" bestFit="1" customWidth="1"/>
    <col min="19" max="19" width="12.44140625" style="154" customWidth="1"/>
    <col min="20" max="20" width="12.5546875" style="154" customWidth="1"/>
    <col min="21" max="21" width="11.33203125" style="154" bestFit="1" customWidth="1"/>
    <col min="22" max="16384" width="7.109375" style="154"/>
  </cols>
  <sheetData>
    <row r="1" spans="1:19">
      <c r="A1" s="268" t="s">
        <v>352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7"/>
    </row>
    <row r="2" spans="1:19">
      <c r="A2" s="268" t="s">
        <v>353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7"/>
    </row>
    <row r="3" spans="1:19" ht="15.75">
      <c r="A3" s="268" t="s">
        <v>319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17"/>
    </row>
    <row r="4" spans="1:19">
      <c r="A4" s="268" t="s">
        <v>355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17"/>
    </row>
    <row r="5" spans="1:19">
      <c r="A5" s="17"/>
      <c r="B5" s="201"/>
      <c r="C5" s="201"/>
      <c r="D5" s="201"/>
      <c r="E5" s="201"/>
      <c r="F5" s="201"/>
      <c r="G5" s="202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17"/>
      <c r="S5" s="17"/>
    </row>
    <row r="6" spans="1:19" ht="15.75">
      <c r="A6" s="156" t="str">
        <f>'C.2.2 B 09'!A6</f>
        <v>Data:___X____Base Period________Forecasted Period</v>
      </c>
      <c r="B6" s="17"/>
      <c r="C6" s="156"/>
      <c r="D6" s="20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57" t="s">
        <v>213</v>
      </c>
      <c r="S6" s="17"/>
    </row>
    <row r="7" spans="1:19">
      <c r="A7" s="156" t="str">
        <f>'C.2.2 B 09'!A7</f>
        <v>Type of Filing:___X____Original________Updated ________Revised</v>
      </c>
      <c r="B7" s="17"/>
      <c r="C7" s="15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59" t="s">
        <v>214</v>
      </c>
      <c r="S7" s="17"/>
    </row>
    <row r="8" spans="1:19">
      <c r="A8" s="160" t="str">
        <f>'C.2.2 B 09'!A8</f>
        <v>Workpaper Reference No(s).____________________</v>
      </c>
      <c r="B8" s="161"/>
      <c r="C8" s="205"/>
      <c r="D8" s="162"/>
      <c r="E8" s="162"/>
      <c r="F8" s="162"/>
      <c r="G8" s="162"/>
      <c r="H8" s="162"/>
      <c r="I8" s="162"/>
      <c r="J8" s="162"/>
      <c r="K8" s="162"/>
      <c r="L8" s="162"/>
      <c r="M8" s="161"/>
      <c r="N8" s="161"/>
      <c r="O8" s="161"/>
      <c r="P8" s="153"/>
      <c r="Q8" s="153"/>
      <c r="R8" s="163" t="str">
        <f>'C.1'!J9</f>
        <v>Witness: Waller, Martin</v>
      </c>
      <c r="S8" s="17"/>
    </row>
    <row r="9" spans="1:19">
      <c r="A9" s="164" t="s">
        <v>9</v>
      </c>
      <c r="B9" s="165" t="s">
        <v>215</v>
      </c>
      <c r="C9" s="166"/>
      <c r="D9" s="206" t="str">
        <f>'C.2.2 B 09'!D9</f>
        <v>actual</v>
      </c>
      <c r="E9" s="206" t="str">
        <f>'C.2.2 B 09'!F9</f>
        <v>actual</v>
      </c>
      <c r="F9" s="206" t="str">
        <f>'C.2.2 B 09'!F9</f>
        <v>actual</v>
      </c>
      <c r="G9" s="206" t="str">
        <f>'C.2.2 B 09'!G9</f>
        <v>actual</v>
      </c>
      <c r="H9" s="206" t="str">
        <f>'C.2.2 B 09'!H9</f>
        <v>actual</v>
      </c>
      <c r="I9" s="206" t="str">
        <f>'C.2.2 B 09'!I9</f>
        <v>actual</v>
      </c>
      <c r="J9" s="206" t="s">
        <v>216</v>
      </c>
      <c r="K9" s="206" t="s">
        <v>216</v>
      </c>
      <c r="L9" s="206" t="s">
        <v>216</v>
      </c>
      <c r="M9" s="206" t="str">
        <f>'C.2.2 B 09'!M9</f>
        <v>actual</v>
      </c>
      <c r="N9" s="206" t="str">
        <f>'C.2.2 B 09'!N9</f>
        <v>actual</v>
      </c>
      <c r="O9" s="206" t="str">
        <f>'C.2.2 B 09'!O9</f>
        <v>actual</v>
      </c>
      <c r="P9" s="206" t="str">
        <f>'C.2.2 B 09'!P9</f>
        <v>actual</v>
      </c>
      <c r="Q9" s="206" t="str">
        <f>'C.2.2 B 09'!Q9</f>
        <v>actual</v>
      </c>
      <c r="R9" s="207"/>
      <c r="S9" s="77"/>
    </row>
    <row r="10" spans="1:19">
      <c r="A10" s="168" t="s">
        <v>12</v>
      </c>
      <c r="B10" s="169" t="s">
        <v>12</v>
      </c>
      <c r="C10" s="170" t="s">
        <v>217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>
        <f>'C.2.2 B 09'!P10</f>
        <v>43101</v>
      </c>
      <c r="Q10" s="208">
        <f>'C.2.2 B 09'!Q10</f>
        <v>43132</v>
      </c>
      <c r="R10" s="208" t="str">
        <f>'C.2.2 B 09'!R10</f>
        <v>Total</v>
      </c>
      <c r="S10" s="219"/>
    </row>
    <row r="11" spans="1:19">
      <c r="A11" s="17"/>
      <c r="B11" s="17"/>
      <c r="C11" s="17"/>
      <c r="D11" s="64" t="s">
        <v>219</v>
      </c>
      <c r="E11" s="64" t="s">
        <v>219</v>
      </c>
      <c r="F11" s="64" t="s">
        <v>219</v>
      </c>
      <c r="G11" s="64" t="s">
        <v>219</v>
      </c>
      <c r="H11" s="64" t="s">
        <v>219</v>
      </c>
      <c r="I11" s="64" t="s">
        <v>219</v>
      </c>
      <c r="J11" s="64" t="s">
        <v>219</v>
      </c>
      <c r="K11" s="64" t="s">
        <v>219</v>
      </c>
      <c r="L11" s="64" t="s">
        <v>219</v>
      </c>
      <c r="M11" s="64" t="s">
        <v>219</v>
      </c>
      <c r="N11" s="64" t="s">
        <v>219</v>
      </c>
      <c r="O11" s="64" t="s">
        <v>219</v>
      </c>
      <c r="P11" s="64"/>
      <c r="Q11" s="64"/>
      <c r="R11" s="64" t="s">
        <v>219</v>
      </c>
      <c r="S11" s="64"/>
    </row>
    <row r="12" spans="1:19">
      <c r="A12" s="77">
        <v>1</v>
      </c>
      <c r="B12" s="174">
        <v>4030</v>
      </c>
      <c r="C12" s="17" t="s">
        <v>59</v>
      </c>
      <c r="D12" s="177">
        <v>-1.4551915228366852E-11</v>
      </c>
      <c r="E12" s="177">
        <v>-2.9103830456733704E-11</v>
      </c>
      <c r="F12" s="177">
        <v>-1.1641532182693481E-10</v>
      </c>
      <c r="G12" s="177">
        <v>0</v>
      </c>
      <c r="H12" s="177">
        <v>3.637978807091713E-11</v>
      </c>
      <c r="I12" s="177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-5.8207660913467407E-11</v>
      </c>
      <c r="P12" s="113">
        <v>-5.8207660913467407E-11</v>
      </c>
      <c r="Q12" s="113"/>
      <c r="R12" s="17">
        <f>SUM(D12:O12)</f>
        <v>-1.8189894035458565E-10</v>
      </c>
      <c r="S12" s="158"/>
    </row>
    <row r="13" spans="1:19">
      <c r="A13" s="77">
        <f>A12+1</f>
        <v>2</v>
      </c>
      <c r="B13" s="174">
        <v>4081</v>
      </c>
      <c r="C13" s="17" t="s">
        <v>223</v>
      </c>
      <c r="D13" s="177">
        <v>-9.9999999678459517E-3</v>
      </c>
      <c r="E13" s="177">
        <v>1.5546675058430992E-11</v>
      </c>
      <c r="F13" s="177">
        <v>1.2732925824820995E-11</v>
      </c>
      <c r="G13" s="177">
        <v>2.9540814239226165E-11</v>
      </c>
      <c r="H13" s="177">
        <v>6.0196292395175988E-12</v>
      </c>
      <c r="I13" s="177">
        <v>1.0000000012951205E-2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-9.9999999802093953E-3</v>
      </c>
      <c r="P13" s="113">
        <v>-9.9999999802093953E-3</v>
      </c>
      <c r="Q13" s="113"/>
      <c r="R13" s="17">
        <f t="shared" ref="R13:R28" si="0">SUM(D13:O13)</f>
        <v>-9.9999998712640981E-3</v>
      </c>
      <c r="S13" s="17"/>
    </row>
    <row r="14" spans="1:19">
      <c r="A14" s="77">
        <f t="shared" ref="A14:A35" si="1">A13+1</f>
        <v>3</v>
      </c>
      <c r="B14" s="174">
        <v>8700</v>
      </c>
      <c r="C14" s="17" t="s">
        <v>270</v>
      </c>
      <c r="D14" s="177">
        <f>0</f>
        <v>0</v>
      </c>
      <c r="E14" s="177">
        <f>0</f>
        <v>0</v>
      </c>
      <c r="F14" s="177">
        <f>0</f>
        <v>0</v>
      </c>
      <c r="G14" s="177">
        <f>0</f>
        <v>0</v>
      </c>
      <c r="H14" s="177">
        <f>0</f>
        <v>0</v>
      </c>
      <c r="I14" s="177">
        <f>0</f>
        <v>0</v>
      </c>
      <c r="J14" s="113">
        <v>53.61</v>
      </c>
      <c r="K14" s="113">
        <v>-19.02</v>
      </c>
      <c r="L14" s="113">
        <v>309.25</v>
      </c>
      <c r="M14" s="113">
        <v>0</v>
      </c>
      <c r="N14" s="113">
        <v>0</v>
      </c>
      <c r="O14" s="113">
        <v>0</v>
      </c>
      <c r="P14" s="113">
        <v>0</v>
      </c>
      <c r="Q14" s="113">
        <v>395</v>
      </c>
      <c r="R14" s="17">
        <f t="shared" si="0"/>
        <v>343.84000000000003</v>
      </c>
      <c r="S14" s="17"/>
    </row>
    <row r="15" spans="1:19">
      <c r="A15" s="77">
        <f t="shared" si="1"/>
        <v>4</v>
      </c>
      <c r="B15" s="174">
        <v>8740</v>
      </c>
      <c r="C15" s="17" t="s">
        <v>274</v>
      </c>
      <c r="D15" s="177">
        <v>2021.33</v>
      </c>
      <c r="E15" s="177">
        <v>1302.98</v>
      </c>
      <c r="F15" s="177">
        <v>1296.21</v>
      </c>
      <c r="G15" s="177">
        <v>1673.07</v>
      </c>
      <c r="H15" s="177">
        <v>1951.15</v>
      </c>
      <c r="I15" s="177">
        <v>1635.9399999999998</v>
      </c>
      <c r="J15" s="113">
        <v>1097.3800000000001</v>
      </c>
      <c r="K15" s="113">
        <v>1992</v>
      </c>
      <c r="L15" s="113">
        <v>1961.9700000000003</v>
      </c>
      <c r="M15" s="113">
        <v>1505.36</v>
      </c>
      <c r="N15" s="113">
        <v>1865.2799999999997</v>
      </c>
      <c r="O15" s="113">
        <v>1563.37</v>
      </c>
      <c r="P15" s="113">
        <v>1599.32</v>
      </c>
      <c r="Q15" s="113">
        <v>1400.53</v>
      </c>
      <c r="R15" s="17">
        <f t="shared" si="0"/>
        <v>19866.04</v>
      </c>
      <c r="S15" s="17"/>
    </row>
    <row r="16" spans="1:19">
      <c r="A16" s="77">
        <f t="shared" si="1"/>
        <v>5</v>
      </c>
      <c r="B16" s="174">
        <v>8800</v>
      </c>
      <c r="C16" s="17" t="s">
        <v>280</v>
      </c>
      <c r="D16" s="177">
        <f>0</f>
        <v>0</v>
      </c>
      <c r="E16" s="177">
        <f>0</f>
        <v>0</v>
      </c>
      <c r="F16" s="177">
        <f>0</f>
        <v>0</v>
      </c>
      <c r="G16" s="177">
        <f>0</f>
        <v>0</v>
      </c>
      <c r="H16" s="177">
        <f>0</f>
        <v>0</v>
      </c>
      <c r="I16" s="177">
        <f>0</f>
        <v>0</v>
      </c>
      <c r="J16" s="113"/>
      <c r="K16" s="113"/>
      <c r="L16" s="113"/>
      <c r="M16" s="113">
        <v>0</v>
      </c>
      <c r="N16" s="113">
        <v>36.81</v>
      </c>
      <c r="O16" s="113">
        <v>0</v>
      </c>
      <c r="P16" s="113">
        <v>0</v>
      </c>
      <c r="R16" s="17">
        <f t="shared" si="0"/>
        <v>36.81</v>
      </c>
      <c r="S16" s="17"/>
    </row>
    <row r="17" spans="1:19">
      <c r="A17" s="77">
        <f t="shared" si="1"/>
        <v>6</v>
      </c>
      <c r="B17" s="174">
        <v>9010</v>
      </c>
      <c r="C17" s="17" t="s">
        <v>291</v>
      </c>
      <c r="D17" s="177">
        <v>345788.8</v>
      </c>
      <c r="E17" s="177">
        <v>325501.09999999998</v>
      </c>
      <c r="F17" s="177">
        <v>371262.11</v>
      </c>
      <c r="G17" s="177">
        <v>315776.92000000004</v>
      </c>
      <c r="H17" s="177">
        <v>363030.96000000008</v>
      </c>
      <c r="I17" s="177">
        <v>355088.25</v>
      </c>
      <c r="J17" s="113">
        <v>320967.62000000005</v>
      </c>
      <c r="K17" s="113">
        <v>384593.75</v>
      </c>
      <c r="L17" s="113">
        <v>343712.7</v>
      </c>
      <c r="M17" s="113">
        <v>344070.85000000003</v>
      </c>
      <c r="N17" s="113">
        <v>354179.72999999992</v>
      </c>
      <c r="O17" s="113">
        <v>338451.37000000005</v>
      </c>
      <c r="P17" s="113">
        <v>352196.32999999996</v>
      </c>
      <c r="Q17" s="113">
        <v>307312.05</v>
      </c>
      <c r="R17" s="17">
        <f t="shared" si="0"/>
        <v>4162424.1600000006</v>
      </c>
      <c r="S17" s="17"/>
    </row>
    <row r="18" spans="1:19">
      <c r="A18" s="77">
        <f t="shared" si="1"/>
        <v>7</v>
      </c>
      <c r="B18" s="174">
        <v>9020</v>
      </c>
      <c r="C18" s="17" t="s">
        <v>292</v>
      </c>
      <c r="D18" s="177">
        <v>2827.18</v>
      </c>
      <c r="E18" s="177">
        <v>2492.65</v>
      </c>
      <c r="F18" s="177">
        <v>3252.47</v>
      </c>
      <c r="G18" s="177">
        <v>2426.96</v>
      </c>
      <c r="H18" s="177">
        <v>2434.3700000000003</v>
      </c>
      <c r="I18" s="177">
        <v>2598.9900000000002</v>
      </c>
      <c r="J18" s="113">
        <v>2329.1800000000003</v>
      </c>
      <c r="K18" s="113">
        <v>2512.75</v>
      </c>
      <c r="L18" s="113">
        <v>2052.87</v>
      </c>
      <c r="M18" s="113">
        <v>581.56999999999994</v>
      </c>
      <c r="N18" s="113">
        <v>-284</v>
      </c>
      <c r="O18" s="113">
        <v>0</v>
      </c>
      <c r="P18" s="113">
        <v>0</v>
      </c>
      <c r="Q18" s="113"/>
      <c r="R18" s="17">
        <f t="shared" si="0"/>
        <v>23224.989999999998</v>
      </c>
      <c r="S18" s="17"/>
    </row>
    <row r="19" spans="1:19">
      <c r="A19" s="77">
        <f t="shared" si="1"/>
        <v>8</v>
      </c>
      <c r="B19" s="174">
        <v>9030</v>
      </c>
      <c r="C19" s="17" t="s">
        <v>293</v>
      </c>
      <c r="D19" s="177">
        <v>1596481.55</v>
      </c>
      <c r="E19" s="177">
        <v>1399178.37</v>
      </c>
      <c r="F19" s="177">
        <v>1619284.2600000002</v>
      </c>
      <c r="G19" s="177">
        <v>1395506.2899999998</v>
      </c>
      <c r="H19" s="177">
        <v>1567812.4299999997</v>
      </c>
      <c r="I19" s="177">
        <v>1532666.09</v>
      </c>
      <c r="J19" s="113">
        <v>1427889.7000000002</v>
      </c>
      <c r="K19" s="113">
        <v>1539630.7999999998</v>
      </c>
      <c r="L19" s="113">
        <v>1491875.6099999999</v>
      </c>
      <c r="M19" s="113">
        <v>1556346.47</v>
      </c>
      <c r="N19" s="113">
        <v>1531374.56</v>
      </c>
      <c r="O19" s="113">
        <v>1522006.6800000004</v>
      </c>
      <c r="P19" s="113">
        <v>1741679.5099999998</v>
      </c>
      <c r="Q19" s="113">
        <v>1492515.87</v>
      </c>
      <c r="R19" s="17">
        <f t="shared" si="0"/>
        <v>18180052.810000002</v>
      </c>
      <c r="S19" s="17"/>
    </row>
    <row r="20" spans="1:19">
      <c r="A20" s="77">
        <f t="shared" si="1"/>
        <v>9</v>
      </c>
      <c r="B20" s="174">
        <v>9200</v>
      </c>
      <c r="C20" s="17" t="s">
        <v>300</v>
      </c>
      <c r="D20" s="177">
        <v>445375.62000000005</v>
      </c>
      <c r="E20" s="177">
        <v>369782.82000000007</v>
      </c>
      <c r="F20" s="177">
        <v>424768.47000000009</v>
      </c>
      <c r="G20" s="177">
        <v>278911.63</v>
      </c>
      <c r="H20" s="177">
        <v>332812.16000000003</v>
      </c>
      <c r="I20" s="177">
        <v>307847.19</v>
      </c>
      <c r="J20" s="113">
        <v>297529.11999999994</v>
      </c>
      <c r="K20" s="113">
        <v>339428.06</v>
      </c>
      <c r="L20" s="113">
        <v>274755.52999999991</v>
      </c>
      <c r="M20" s="113">
        <v>365839.17</v>
      </c>
      <c r="N20" s="113">
        <v>329567.52999999997</v>
      </c>
      <c r="O20" s="113">
        <v>343107.25</v>
      </c>
      <c r="P20" s="113">
        <v>372337.5</v>
      </c>
      <c r="Q20" s="113">
        <v>306657.81</v>
      </c>
      <c r="R20" s="17">
        <f t="shared" si="0"/>
        <v>4109724.55</v>
      </c>
      <c r="S20" s="17"/>
    </row>
    <row r="21" spans="1:19">
      <c r="A21" s="77">
        <f t="shared" si="1"/>
        <v>10</v>
      </c>
      <c r="B21" s="174">
        <v>9210</v>
      </c>
      <c r="C21" s="17" t="s">
        <v>301</v>
      </c>
      <c r="D21" s="177">
        <v>744503.11999999988</v>
      </c>
      <c r="E21" s="177">
        <v>642804.87</v>
      </c>
      <c r="F21" s="177">
        <v>706185.25</v>
      </c>
      <c r="G21" s="177">
        <v>673818.10999999952</v>
      </c>
      <c r="H21" s="177">
        <v>750436.9099999998</v>
      </c>
      <c r="I21" s="177">
        <v>967833.5399999998</v>
      </c>
      <c r="J21" s="113">
        <v>552843.49</v>
      </c>
      <c r="K21" s="113">
        <v>633212.95000000019</v>
      </c>
      <c r="L21" s="113">
        <v>786458.09999999986</v>
      </c>
      <c r="M21" s="113">
        <v>592828.65999999968</v>
      </c>
      <c r="N21" s="113">
        <v>618253.37000000011</v>
      </c>
      <c r="O21" s="113">
        <v>609682.40000000014</v>
      </c>
      <c r="P21" s="113">
        <v>589411.78</v>
      </c>
      <c r="Q21" s="113">
        <v>605657.49</v>
      </c>
      <c r="R21" s="17">
        <f t="shared" si="0"/>
        <v>8278860.7699999986</v>
      </c>
      <c r="S21" s="17"/>
    </row>
    <row r="22" spans="1:19">
      <c r="A22" s="77">
        <f t="shared" si="1"/>
        <v>11</v>
      </c>
      <c r="B22" s="174">
        <v>9220</v>
      </c>
      <c r="C22" s="17" t="s">
        <v>302</v>
      </c>
      <c r="D22" s="177">
        <v>-4104410.0699999975</v>
      </c>
      <c r="E22" s="177">
        <v>-3692373.38</v>
      </c>
      <c r="F22" s="177">
        <v>-4255879.66</v>
      </c>
      <c r="G22" s="177">
        <v>-3697685.17</v>
      </c>
      <c r="H22" s="177">
        <v>-4192143.9400000009</v>
      </c>
      <c r="I22" s="177">
        <v>-4117575.1800000025</v>
      </c>
      <c r="J22" s="113">
        <v>-3577514.8199999984</v>
      </c>
      <c r="K22" s="113">
        <v>-3840097.1099999994</v>
      </c>
      <c r="L22" s="113">
        <v>-3965147.8299999996</v>
      </c>
      <c r="M22" s="113">
        <v>-3797622.8700000006</v>
      </c>
      <c r="N22" s="113">
        <v>-3764583.4300000006</v>
      </c>
      <c r="O22" s="113">
        <v>-3756783.2300000004</v>
      </c>
      <c r="P22" s="113">
        <v>-4107535.8400000003</v>
      </c>
      <c r="Q22" s="113">
        <v>-3616023.3699999996</v>
      </c>
      <c r="R22" s="17">
        <f t="shared" si="0"/>
        <v>-46761816.689999998</v>
      </c>
      <c r="S22" s="158"/>
    </row>
    <row r="23" spans="1:19">
      <c r="A23" s="77">
        <f t="shared" si="1"/>
        <v>12</v>
      </c>
      <c r="B23" s="174">
        <v>9230</v>
      </c>
      <c r="C23" s="17" t="s">
        <v>303</v>
      </c>
      <c r="D23" s="177">
        <v>1419.9699999999993</v>
      </c>
      <c r="E23" s="177">
        <v>69053.959999999992</v>
      </c>
      <c r="F23" s="177">
        <v>109043.51</v>
      </c>
      <c r="G23" s="177">
        <v>110711.93000000001</v>
      </c>
      <c r="H23" s="177">
        <v>79952.899999999994</v>
      </c>
      <c r="I23" s="177">
        <v>53126</v>
      </c>
      <c r="J23" s="113">
        <v>41752.449999999997</v>
      </c>
      <c r="K23" s="113">
        <v>37062.539999999994</v>
      </c>
      <c r="L23" s="113">
        <v>210722.27</v>
      </c>
      <c r="M23" s="113">
        <v>42810.79</v>
      </c>
      <c r="N23" s="113">
        <v>51118.32</v>
      </c>
      <c r="O23" s="113">
        <v>50667.54</v>
      </c>
      <c r="P23" s="113">
        <v>85331.510000000009</v>
      </c>
      <c r="Q23" s="113">
        <v>57129.81</v>
      </c>
      <c r="R23" s="17">
        <f t="shared" si="0"/>
        <v>857442.18</v>
      </c>
      <c r="S23" s="17"/>
    </row>
    <row r="24" spans="1:19">
      <c r="A24" s="77">
        <f t="shared" si="1"/>
        <v>13</v>
      </c>
      <c r="B24" s="174">
        <v>9240</v>
      </c>
      <c r="C24" s="17" t="s">
        <v>304</v>
      </c>
      <c r="D24" s="177">
        <v>9998.56</v>
      </c>
      <c r="E24" s="177">
        <v>9998.56</v>
      </c>
      <c r="F24" s="177">
        <v>8105.89</v>
      </c>
      <c r="G24" s="177">
        <v>8105.89</v>
      </c>
      <c r="H24" s="177">
        <v>8105.89</v>
      </c>
      <c r="I24" s="177">
        <v>8105.89</v>
      </c>
      <c r="J24" s="113">
        <v>8105.89</v>
      </c>
      <c r="K24" s="113">
        <v>8105.89</v>
      </c>
      <c r="L24" s="113">
        <v>8105.89</v>
      </c>
      <c r="M24" s="113">
        <v>8105.89</v>
      </c>
      <c r="N24" s="113">
        <v>8105.89</v>
      </c>
      <c r="O24" s="113">
        <v>8105.89</v>
      </c>
      <c r="P24" s="113">
        <v>8105.89</v>
      </c>
      <c r="Q24" s="113">
        <v>8105.89</v>
      </c>
      <c r="R24" s="17">
        <f t="shared" si="0"/>
        <v>101056.02</v>
      </c>
      <c r="S24" s="17"/>
    </row>
    <row r="25" spans="1:19">
      <c r="A25" s="77">
        <f t="shared" si="1"/>
        <v>14</v>
      </c>
      <c r="B25" s="174">
        <v>9250</v>
      </c>
      <c r="C25" s="154" t="s">
        <v>305</v>
      </c>
      <c r="D25" s="177">
        <v>0</v>
      </c>
      <c r="E25" s="177">
        <v>0</v>
      </c>
      <c r="F25" s="177">
        <v>0</v>
      </c>
      <c r="G25" s="177">
        <v>17.690000000000001</v>
      </c>
      <c r="H25" s="177">
        <v>17.28</v>
      </c>
      <c r="I25" s="177">
        <v>17.28</v>
      </c>
      <c r="J25" s="113">
        <v>17.28</v>
      </c>
      <c r="K25" s="113">
        <v>17.28</v>
      </c>
      <c r="L25" s="113">
        <v>17.28</v>
      </c>
      <c r="M25" s="113">
        <v>17.28</v>
      </c>
      <c r="N25" s="113">
        <v>17.28</v>
      </c>
      <c r="O25" s="113">
        <v>27.2</v>
      </c>
      <c r="P25" s="113">
        <v>17.28</v>
      </c>
      <c r="Q25" s="113">
        <v>17.28</v>
      </c>
      <c r="R25" s="17">
        <f t="shared" si="0"/>
        <v>165.85</v>
      </c>
      <c r="S25" s="17"/>
    </row>
    <row r="26" spans="1:19">
      <c r="A26" s="77">
        <f t="shared" si="1"/>
        <v>15</v>
      </c>
      <c r="B26" s="174">
        <v>9260</v>
      </c>
      <c r="C26" s="17" t="s">
        <v>306</v>
      </c>
      <c r="D26" s="177">
        <v>801817.73</v>
      </c>
      <c r="E26" s="177">
        <v>713976.82</v>
      </c>
      <c r="F26" s="177">
        <v>858462.23</v>
      </c>
      <c r="G26" s="177">
        <v>672241.46000000008</v>
      </c>
      <c r="H26" s="177">
        <v>835509.42000000027</v>
      </c>
      <c r="I26" s="177">
        <v>734230.03000000014</v>
      </c>
      <c r="J26" s="113">
        <v>769191.33</v>
      </c>
      <c r="K26" s="113">
        <v>737854.64000000013</v>
      </c>
      <c r="L26" s="113">
        <v>690587.70999999985</v>
      </c>
      <c r="M26" s="113">
        <v>751646.30999999982</v>
      </c>
      <c r="N26" s="113">
        <v>743453.63000000024</v>
      </c>
      <c r="O26" s="113">
        <v>744681.64000000036</v>
      </c>
      <c r="P26" s="113">
        <v>823774.28</v>
      </c>
      <c r="Q26" s="113">
        <v>704864.38</v>
      </c>
      <c r="R26" s="17">
        <f t="shared" si="0"/>
        <v>9053652.9499999993</v>
      </c>
      <c r="S26" s="17"/>
    </row>
    <row r="27" spans="1:19">
      <c r="A27" s="77">
        <f t="shared" si="1"/>
        <v>16</v>
      </c>
      <c r="B27" s="174">
        <v>9310</v>
      </c>
      <c r="C27" s="17" t="s">
        <v>199</v>
      </c>
      <c r="D27" s="177">
        <v>153533.72000000003</v>
      </c>
      <c r="E27" s="177">
        <v>154542.82</v>
      </c>
      <c r="F27" s="177">
        <v>153235.66</v>
      </c>
      <c r="G27" s="177">
        <v>153107.31</v>
      </c>
      <c r="H27" s="177">
        <v>153617.66</v>
      </c>
      <c r="I27" s="177">
        <v>154426.03</v>
      </c>
      <c r="J27" s="113">
        <v>154492.58000000002</v>
      </c>
      <c r="K27" s="113">
        <v>154594.59</v>
      </c>
      <c r="L27" s="113">
        <v>154588.67000000001</v>
      </c>
      <c r="M27" s="113">
        <v>131437.94</v>
      </c>
      <c r="N27" s="113">
        <v>125022.39000000001</v>
      </c>
      <c r="O27" s="113">
        <v>137498.03</v>
      </c>
      <c r="P27" s="113">
        <v>131073.48000000001</v>
      </c>
      <c r="Q27" s="113">
        <v>131911.15</v>
      </c>
      <c r="R27" s="17">
        <f t="shared" si="0"/>
        <v>1780097.4000000001</v>
      </c>
      <c r="S27" s="17"/>
    </row>
    <row r="28" spans="1:19">
      <c r="A28" s="77">
        <f t="shared" si="1"/>
        <v>17</v>
      </c>
      <c r="B28" s="174">
        <v>9320</v>
      </c>
      <c r="C28" s="17" t="s">
        <v>310</v>
      </c>
      <c r="D28" s="177">
        <v>642.48</v>
      </c>
      <c r="E28" s="177">
        <v>3738.4300000000003</v>
      </c>
      <c r="F28" s="177">
        <v>983.61000000000013</v>
      </c>
      <c r="G28" s="177">
        <v>323.14</v>
      </c>
      <c r="H28" s="177">
        <v>5.41</v>
      </c>
      <c r="I28" s="177">
        <v>0</v>
      </c>
      <c r="J28" s="113">
        <v>1245.18</v>
      </c>
      <c r="K28" s="113">
        <v>1110.8899999999999</v>
      </c>
      <c r="L28" s="113"/>
      <c r="M28" s="113">
        <v>2432.5700000000002</v>
      </c>
      <c r="N28" s="113">
        <v>1872.65</v>
      </c>
      <c r="O28" s="113">
        <v>991.86</v>
      </c>
      <c r="P28" s="113">
        <v>2008.94</v>
      </c>
      <c r="Q28" s="113">
        <v>56.08</v>
      </c>
      <c r="R28" s="17">
        <f t="shared" si="0"/>
        <v>13346.220000000001</v>
      </c>
      <c r="S28" s="17"/>
    </row>
    <row r="29" spans="1:19">
      <c r="A29" s="77">
        <f t="shared" si="1"/>
        <v>18</v>
      </c>
      <c r="B29" s="17"/>
      <c r="C29" s="209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7"/>
      <c r="S29" s="17"/>
    </row>
    <row r="30" spans="1:19" ht="15.75" thickBot="1">
      <c r="A30" s="77">
        <f t="shared" si="1"/>
        <v>19</v>
      </c>
      <c r="B30" s="17" t="s">
        <v>311</v>
      </c>
      <c r="C30" s="209"/>
      <c r="D30" s="210">
        <f>SUM(D12:D28)</f>
        <v>-1.9999997613467713E-2</v>
      </c>
      <c r="E30" s="210">
        <f t="shared" ref="E30:R30" si="2">SUM(E12:E29)</f>
        <v>1.2369127944111824E-10</v>
      </c>
      <c r="F30" s="210">
        <f t="shared" si="2"/>
        <v>9.9999998778912413E-3</v>
      </c>
      <c r="G30" s="210">
        <f t="shared" si="2"/>
        <v>-85064.77000000079</v>
      </c>
      <c r="H30" s="210">
        <f t="shared" si="2"/>
        <v>-96457.400000001246</v>
      </c>
      <c r="I30" s="210">
        <f t="shared" si="2"/>
        <v>5.9999997465638444E-2</v>
      </c>
      <c r="J30" s="210">
        <f t="shared" si="2"/>
        <v>-9.9999983724501362E-3</v>
      </c>
      <c r="K30" s="210">
        <f t="shared" si="2"/>
        <v>1.0000000839227141E-2</v>
      </c>
      <c r="L30" s="210">
        <f t="shared" si="2"/>
        <v>1.9999999640276656E-2</v>
      </c>
      <c r="M30" s="210">
        <f t="shared" si="2"/>
        <v>-1.0000001063872332E-2</v>
      </c>
      <c r="N30" s="210">
        <f t="shared" si="2"/>
        <v>9.9999994040445017E-3</v>
      </c>
      <c r="O30" s="210">
        <f t="shared" si="2"/>
        <v>-9.9999995587722879E-3</v>
      </c>
      <c r="P30" s="210">
        <f t="shared" si="2"/>
        <v>-3.0000000524978532E-2</v>
      </c>
      <c r="Q30" s="210">
        <f t="shared" si="2"/>
        <v>-2.999999954947441E-2</v>
      </c>
      <c r="R30" s="210">
        <f t="shared" si="2"/>
        <v>-181522.10999999844</v>
      </c>
      <c r="S30" s="220"/>
    </row>
    <row r="31" spans="1:19" ht="15.75" thickTop="1">
      <c r="A31" s="77">
        <f t="shared" si="1"/>
        <v>20</v>
      </c>
      <c r="B31" s="17"/>
      <c r="C31" s="20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>
      <c r="A32" s="77">
        <f t="shared" si="1"/>
        <v>21</v>
      </c>
      <c r="B32" s="174">
        <f>B22</f>
        <v>9220</v>
      </c>
      <c r="C32" s="221" t="str">
        <f>C22</f>
        <v>A&amp;G-Administrative expense transferred-Credit</v>
      </c>
      <c r="D32" s="211">
        <f>D22</f>
        <v>-4104410.0699999975</v>
      </c>
      <c r="E32" s="211">
        <f t="shared" ref="E32:I32" si="3">E22</f>
        <v>-3692373.38</v>
      </c>
      <c r="F32" s="211">
        <f t="shared" si="3"/>
        <v>-4255879.66</v>
      </c>
      <c r="G32" s="211">
        <f t="shared" si="3"/>
        <v>-3697685.17</v>
      </c>
      <c r="H32" s="211">
        <f t="shared" si="3"/>
        <v>-4192143.9400000009</v>
      </c>
      <c r="I32" s="211">
        <f t="shared" si="3"/>
        <v>-4117575.1800000025</v>
      </c>
      <c r="J32" s="211">
        <f t="shared" ref="J32:K32" si="4">-(J30-J22)</f>
        <v>-3577514.81</v>
      </c>
      <c r="K32" s="211">
        <f t="shared" si="4"/>
        <v>-3840097.12</v>
      </c>
      <c r="L32" s="222">
        <f t="shared" ref="L32:Q32" si="5">L22</f>
        <v>-3965147.8299999996</v>
      </c>
      <c r="M32" s="222">
        <f t="shared" si="5"/>
        <v>-3797622.8700000006</v>
      </c>
      <c r="N32" s="222">
        <f t="shared" si="5"/>
        <v>-3764583.4300000006</v>
      </c>
      <c r="O32" s="222">
        <f t="shared" si="5"/>
        <v>-3756783.2300000004</v>
      </c>
      <c r="P32" s="222">
        <f t="shared" si="5"/>
        <v>-4107535.8400000003</v>
      </c>
      <c r="Q32" s="222">
        <f t="shared" si="5"/>
        <v>-3616023.3699999996</v>
      </c>
      <c r="R32" s="17">
        <f t="shared" ref="R32" si="6">SUM(D32:O32)</f>
        <v>-46761816.689999998</v>
      </c>
      <c r="S32" s="17"/>
    </row>
    <row r="33" spans="1:19">
      <c r="A33" s="77">
        <f t="shared" si="1"/>
        <v>22</v>
      </c>
      <c r="B33" s="17"/>
      <c r="C33" s="212" t="s">
        <v>316</v>
      </c>
      <c r="D33" s="213">
        <f>D34/D32</f>
        <v>4.7357553627676421E-2</v>
      </c>
      <c r="E33" s="213">
        <f t="shared" ref="E33:Q33" si="7">E34/E32</f>
        <v>4.5989533702033139E-2</v>
      </c>
      <c r="F33" s="213">
        <f t="shared" si="7"/>
        <v>4.6503060662199266E-2</v>
      </c>
      <c r="G33" s="213">
        <f t="shared" si="7"/>
        <v>4.6696233470844679E-2</v>
      </c>
      <c r="H33" s="213">
        <f t="shared" si="7"/>
        <v>4.7647505156991336E-2</v>
      </c>
      <c r="I33" s="213">
        <f t="shared" si="7"/>
        <v>4.4969269996425393E-2</v>
      </c>
      <c r="J33" s="213">
        <f t="shared" si="7"/>
        <v>4.7193691421783382E-2</v>
      </c>
      <c r="K33" s="213">
        <f t="shared" si="7"/>
        <v>4.5929937313668776E-2</v>
      </c>
      <c r="L33" s="213">
        <f t="shared" si="7"/>
        <v>4.4502845181436781E-2</v>
      </c>
      <c r="M33" s="213">
        <f t="shared" si="7"/>
        <v>4.5208051425074752E-2</v>
      </c>
      <c r="N33" s="213">
        <f t="shared" si="7"/>
        <v>4.5254409463306798E-2</v>
      </c>
      <c r="O33" s="213">
        <f t="shared" si="7"/>
        <v>4.4787827696941666E-2</v>
      </c>
      <c r="P33" s="213">
        <f t="shared" si="7"/>
        <v>4.5425395484802386E-2</v>
      </c>
      <c r="Q33" s="213">
        <f t="shared" si="7"/>
        <v>4.5008688646832502E-2</v>
      </c>
      <c r="R33" s="213">
        <f t="shared" ref="R33" si="8">R34/R32</f>
        <v>4.601300061253031E-2</v>
      </c>
      <c r="S33" s="17"/>
    </row>
    <row r="34" spans="1:19">
      <c r="A34" s="77">
        <f t="shared" si="1"/>
        <v>23</v>
      </c>
      <c r="B34" s="17"/>
      <c r="C34" s="17" t="s">
        <v>317</v>
      </c>
      <c r="D34" s="17">
        <v>-194374.82</v>
      </c>
      <c r="E34" s="17">
        <v>-169810.53</v>
      </c>
      <c r="F34" s="17">
        <v>-197911.43</v>
      </c>
      <c r="G34" s="17">
        <v>-172667.97</v>
      </c>
      <c r="H34" s="17">
        <v>-199745.2</v>
      </c>
      <c r="I34" s="17">
        <v>-185164.35</v>
      </c>
      <c r="J34" s="17">
        <v>-168836.13</v>
      </c>
      <c r="K34" s="17">
        <v>-176375.42</v>
      </c>
      <c r="L34" s="17">
        <v>-176460.36</v>
      </c>
      <c r="M34" s="17">
        <v>-171683.13</v>
      </c>
      <c r="N34" s="17">
        <v>-170364</v>
      </c>
      <c r="O34" s="17">
        <v>-168258.16</v>
      </c>
      <c r="P34" s="17">
        <v>-186586.44</v>
      </c>
      <c r="Q34" s="17">
        <v>-162752.47</v>
      </c>
      <c r="R34" s="17">
        <f>SUM(D34:O34)</f>
        <v>-2151651.5</v>
      </c>
      <c r="S34" s="17"/>
    </row>
    <row r="35" spans="1:19">
      <c r="A35" s="77">
        <f t="shared" si="1"/>
        <v>24</v>
      </c>
      <c r="B35" s="17"/>
      <c r="C35" s="20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53"/>
      <c r="P35" s="153"/>
      <c r="Q35" s="153"/>
      <c r="R35" s="223"/>
      <c r="S35" s="17"/>
    </row>
    <row r="36" spans="1:19">
      <c r="A36" s="17"/>
      <c r="B36" s="17"/>
      <c r="C36" s="20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53"/>
      <c r="P36" s="153"/>
      <c r="Q36" s="153"/>
      <c r="R36" s="153"/>
      <c r="S36" s="17"/>
    </row>
    <row r="37" spans="1:19">
      <c r="A37" s="17"/>
      <c r="B37" s="17" t="s">
        <v>318</v>
      </c>
      <c r="C37" s="209"/>
      <c r="D37" s="220"/>
      <c r="E37" s="220"/>
      <c r="F37" s="220"/>
      <c r="G37" s="220"/>
      <c r="H37" s="220"/>
      <c r="I37" s="220"/>
      <c r="J37" s="17"/>
      <c r="K37" s="17"/>
      <c r="L37" s="17"/>
      <c r="M37" s="17"/>
      <c r="N37" s="17"/>
      <c r="O37" s="17"/>
      <c r="P37" s="17"/>
      <c r="Q37" s="17"/>
      <c r="R37" s="220"/>
      <c r="S37" s="17"/>
    </row>
    <row r="38" spans="1:19">
      <c r="A38" s="17"/>
      <c r="B38" s="17"/>
      <c r="C38" s="17"/>
      <c r="D38" s="153"/>
      <c r="E38" s="153"/>
      <c r="F38" s="153"/>
      <c r="G38" s="153"/>
      <c r="H38" s="153"/>
      <c r="I38" s="153"/>
      <c r="J38" s="17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1:19">
      <c r="A39" s="17"/>
      <c r="B39" s="17"/>
      <c r="C39" s="1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8"/>
      <c r="S39" s="153"/>
    </row>
    <row r="40" spans="1:19">
      <c r="A40" s="17"/>
      <c r="B40" s="17"/>
      <c r="C40" s="1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</row>
    <row r="41" spans="1:19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14"/>
      <c r="S41" s="17"/>
    </row>
    <row r="42" spans="1:19">
      <c r="A42" s="17"/>
      <c r="B42" s="17"/>
      <c r="C42" s="17"/>
      <c r="D42" s="21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53"/>
      <c r="P43" s="153"/>
      <c r="Q43" s="153"/>
      <c r="R43" s="153"/>
      <c r="S43" s="17"/>
    </row>
    <row r="44" spans="1:19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53"/>
      <c r="P44" s="153"/>
      <c r="Q44" s="153"/>
      <c r="R44" s="153"/>
      <c r="S44" s="17"/>
    </row>
    <row r="45" spans="1:19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53"/>
      <c r="P45" s="153"/>
      <c r="Q45" s="153"/>
      <c r="R45" s="153"/>
      <c r="S45" s="17"/>
    </row>
    <row r="46" spans="1:19">
      <c r="A46" s="17"/>
      <c r="B46" s="17"/>
      <c r="C46" s="15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>
      <c r="A50" s="17"/>
    </row>
    <row r="52" spans="1:19">
      <c r="C52" s="158"/>
    </row>
  </sheetData>
  <mergeCells count="4">
    <mergeCell ref="A1:R1"/>
    <mergeCell ref="A2:R2"/>
    <mergeCell ref="A3:R3"/>
    <mergeCell ref="A4:R4"/>
  </mergeCells>
  <printOptions horizontalCentered="1"/>
  <pageMargins left="0.5" right="0.5" top="0.75" bottom="0.63" header="0.25" footer="0.25"/>
  <pageSetup scale="42" fitToHeight="2" orientation="landscape" verticalDpi="300" r:id="rId1"/>
  <headerFooter alignWithMargins="0">
    <oddHeader>&amp;R&amp;11CASE NO. 2017-00349
ATTACHMENT 1
TO STAFF DR NO. 1-46
(SUPPLEMENT 04-05-18)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7"/>
  <sheetViews>
    <sheetView view="pageBreakPreview" zoomScale="60" zoomScaleNormal="70" workbookViewId="0">
      <pane xSplit="3" ySplit="11" topLeftCell="D12" activePane="bottomRight" state="frozen"/>
      <selection activeCell="M24" sqref="M24:M25"/>
      <selection pane="topRight" activeCell="M24" sqref="M24:M25"/>
      <selection pane="bottomLeft" activeCell="M24" sqref="M24:M25"/>
      <selection pane="bottomRight" activeCell="V32" sqref="V32"/>
    </sheetView>
  </sheetViews>
  <sheetFormatPr defaultColWidth="7.109375" defaultRowHeight="15"/>
  <cols>
    <col min="1" max="1" width="6.21875" style="154" customWidth="1"/>
    <col min="2" max="2" width="7.21875" style="154" customWidth="1"/>
    <col min="3" max="3" width="38.88671875" style="154" customWidth="1"/>
    <col min="4" max="5" width="11.109375" style="154" customWidth="1"/>
    <col min="6" max="6" width="11.77734375" style="154" bestFit="1" customWidth="1"/>
    <col min="7" max="7" width="11.33203125" style="154" bestFit="1" customWidth="1"/>
    <col min="8" max="8" width="11.109375" style="154" customWidth="1"/>
    <col min="9" max="9" width="12" style="154" bestFit="1" customWidth="1"/>
    <col min="10" max="13" width="11.33203125" style="154" bestFit="1" customWidth="1"/>
    <col min="14" max="14" width="12.44140625" style="154" customWidth="1"/>
    <col min="15" max="15" width="12.5546875" style="154" customWidth="1"/>
    <col min="16" max="17" width="10.5546875" style="154" customWidth="1"/>
    <col min="18" max="18" width="12.44140625" style="154" customWidth="1"/>
    <col min="19" max="19" width="12.5546875" style="154" customWidth="1"/>
    <col min="20" max="16384" width="7.109375" style="154"/>
  </cols>
  <sheetData>
    <row r="1" spans="1:20">
      <c r="A1" s="268" t="s">
        <v>352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17"/>
      <c r="T1" s="17"/>
    </row>
    <row r="2" spans="1:20">
      <c r="A2" s="268" t="s">
        <v>353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7"/>
      <c r="T2" s="17"/>
    </row>
    <row r="3" spans="1:20" ht="15.75">
      <c r="A3" s="268" t="s">
        <v>320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17"/>
      <c r="T3" s="17"/>
    </row>
    <row r="4" spans="1:20">
      <c r="A4" s="268" t="s">
        <v>355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17"/>
      <c r="T4" s="17"/>
    </row>
    <row r="5" spans="1:20">
      <c r="A5" s="17"/>
      <c r="B5" s="201"/>
      <c r="C5" s="201"/>
      <c r="D5" s="201"/>
      <c r="E5" s="201"/>
      <c r="F5" s="201"/>
      <c r="G5" s="202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17"/>
      <c r="S5" s="17"/>
      <c r="T5" s="17"/>
    </row>
    <row r="6" spans="1:20" ht="15.75">
      <c r="A6" s="156" t="str">
        <f>'C.2.2 B 09'!A6</f>
        <v>Data:___X____Base Period________Forecasted Period</v>
      </c>
      <c r="B6" s="17"/>
      <c r="C6" s="156"/>
      <c r="D6" s="17"/>
      <c r="E6" s="17"/>
      <c r="F6" s="20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57" t="s">
        <v>213</v>
      </c>
      <c r="S6" s="17"/>
      <c r="T6" s="17"/>
    </row>
    <row r="7" spans="1:20">
      <c r="A7" s="156" t="str">
        <f>'C.2.2 B 09'!A7</f>
        <v>Type of Filing:___X____Original________Updated ________Revised</v>
      </c>
      <c r="B7" s="17"/>
      <c r="C7" s="15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59" t="s">
        <v>214</v>
      </c>
      <c r="S7" s="17"/>
      <c r="T7" s="17"/>
    </row>
    <row r="8" spans="1:20">
      <c r="A8" s="160" t="str">
        <f>'C.2.2 B 09'!A8</f>
        <v>Workpaper Reference No(s).____________________</v>
      </c>
      <c r="B8" s="161"/>
      <c r="C8" s="205"/>
      <c r="D8" s="162"/>
      <c r="E8" s="162"/>
      <c r="F8" s="162"/>
      <c r="G8" s="162"/>
      <c r="H8" s="162"/>
      <c r="I8" s="162"/>
      <c r="J8" s="162"/>
      <c r="K8" s="162"/>
      <c r="L8" s="162"/>
      <c r="M8" s="161"/>
      <c r="N8" s="161"/>
      <c r="O8" s="161"/>
      <c r="P8" s="153"/>
      <c r="Q8" s="153"/>
      <c r="R8" s="163" t="str">
        <f>'C.1'!J9</f>
        <v>Witness: Waller, Martin</v>
      </c>
      <c r="S8" s="17"/>
      <c r="T8" s="17"/>
    </row>
    <row r="9" spans="1:20">
      <c r="A9" s="164" t="s">
        <v>9</v>
      </c>
      <c r="B9" s="165" t="s">
        <v>215</v>
      </c>
      <c r="C9" s="166"/>
      <c r="D9" s="206" t="str">
        <f>'C.2.2 B 09'!D9</f>
        <v>actual</v>
      </c>
      <c r="E9" s="206" t="str">
        <f>'C.2.2 B 09'!F9</f>
        <v>actual</v>
      </c>
      <c r="F9" s="206" t="str">
        <f>'C.2.2 B 09'!F9</f>
        <v>actual</v>
      </c>
      <c r="G9" s="206" t="str">
        <f>'C.2.2 B 09'!G9</f>
        <v>actual</v>
      </c>
      <c r="H9" s="206" t="str">
        <f>'C.2.2 B 09'!H9</f>
        <v>actual</v>
      </c>
      <c r="I9" s="206" t="str">
        <f>'C.2.2 B 09'!I9</f>
        <v>actual</v>
      </c>
      <c r="J9" s="206" t="s">
        <v>216</v>
      </c>
      <c r="K9" s="206" t="s">
        <v>216</v>
      </c>
      <c r="L9" s="206" t="s">
        <v>216</v>
      </c>
      <c r="M9" s="206" t="str">
        <f>'C.2.2 B 09'!M9</f>
        <v>actual</v>
      </c>
      <c r="N9" s="206" t="str">
        <f>'C.2.2 B 09'!N9</f>
        <v>actual</v>
      </c>
      <c r="O9" s="206" t="str">
        <f>'C.2.2 B 09'!O9</f>
        <v>actual</v>
      </c>
      <c r="P9" s="206" t="str">
        <f>'C.2.2 B 09'!P9</f>
        <v>actual</v>
      </c>
      <c r="Q9" s="206" t="str">
        <f>'C.2.2 B 09'!Q9</f>
        <v>actual</v>
      </c>
      <c r="R9" s="207"/>
      <c r="S9" s="77"/>
      <c r="T9" s="77"/>
    </row>
    <row r="10" spans="1:20">
      <c r="A10" s="168" t="s">
        <v>12</v>
      </c>
      <c r="B10" s="169" t="s">
        <v>12</v>
      </c>
      <c r="C10" s="170" t="s">
        <v>217</v>
      </c>
      <c r="D10" s="208">
        <f>'C.2.2 B 09'!D10</f>
        <v>42736</v>
      </c>
      <c r="E10" s="208">
        <f>'C.2.2 B 09'!E10</f>
        <v>42767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>
        <f>'C.2.2 B 09'!P10</f>
        <v>43101</v>
      </c>
      <c r="Q10" s="208">
        <f>'C.2.2 B 09'!Q10</f>
        <v>43132</v>
      </c>
      <c r="R10" s="208" t="str">
        <f>'C.2.2 B 09'!R10</f>
        <v>Total</v>
      </c>
      <c r="S10" s="219"/>
      <c r="T10" s="77"/>
    </row>
    <row r="11" spans="1:20">
      <c r="A11" s="17"/>
      <c r="B11" s="17"/>
      <c r="C11" s="17"/>
      <c r="D11" s="64" t="s">
        <v>219</v>
      </c>
      <c r="E11" s="64" t="s">
        <v>219</v>
      </c>
      <c r="F11" s="64" t="s">
        <v>219</v>
      </c>
      <c r="G11" s="64" t="s">
        <v>219</v>
      </c>
      <c r="H11" s="64" t="s">
        <v>219</v>
      </c>
      <c r="I11" s="64" t="s">
        <v>219</v>
      </c>
      <c r="J11" s="64" t="s">
        <v>219</v>
      </c>
      <c r="K11" s="64" t="s">
        <v>219</v>
      </c>
      <c r="L11" s="64" t="s">
        <v>219</v>
      </c>
      <c r="M11" s="64" t="s">
        <v>219</v>
      </c>
      <c r="N11" s="64" t="s">
        <v>219</v>
      </c>
      <c r="O11" s="64" t="s">
        <v>219</v>
      </c>
      <c r="P11" s="64"/>
      <c r="Q11" s="64"/>
      <c r="R11" s="64" t="s">
        <v>219</v>
      </c>
      <c r="S11" s="64"/>
      <c r="T11" s="17"/>
    </row>
    <row r="12" spans="1:20">
      <c r="A12" s="17"/>
      <c r="B12" s="174" t="s">
        <v>208</v>
      </c>
      <c r="C12" s="175" t="s">
        <v>220</v>
      </c>
      <c r="D12" s="177">
        <v>5426768.3300000001</v>
      </c>
      <c r="E12" s="177">
        <v>3782311.2399999998</v>
      </c>
      <c r="F12" s="177">
        <v>2891979.9100000006</v>
      </c>
      <c r="G12" s="177">
        <v>1810941.75</v>
      </c>
      <c r="H12" s="177">
        <v>761290.12</v>
      </c>
      <c r="I12" s="177">
        <v>1666564.2499999998</v>
      </c>
      <c r="J12" s="177">
        <v>395067.6</v>
      </c>
      <c r="K12" s="113">
        <v>634057.24</v>
      </c>
      <c r="L12" s="113">
        <v>-7779944.8499999996</v>
      </c>
      <c r="M12" s="113">
        <v>1938222.99</v>
      </c>
      <c r="N12" s="113">
        <v>2768304.9000000004</v>
      </c>
      <c r="O12" s="113">
        <v>-4706527.8900000006</v>
      </c>
      <c r="P12" s="113">
        <v>3834544.8</v>
      </c>
      <c r="Q12" s="113">
        <v>3389683.01</v>
      </c>
      <c r="R12" s="17">
        <f>SUM(D12:O12)</f>
        <v>9589035.589999998</v>
      </c>
      <c r="S12" s="64"/>
      <c r="T12" s="17"/>
    </row>
    <row r="13" spans="1:20">
      <c r="A13" s="17"/>
      <c r="B13" s="17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7">
        <f t="shared" ref="R13:R53" si="0">SUM(D13:O13)</f>
        <v>0</v>
      </c>
      <c r="S13" s="64"/>
      <c r="T13" s="17"/>
    </row>
    <row r="14" spans="1:20">
      <c r="A14" s="77">
        <v>1</v>
      </c>
      <c r="B14" s="174">
        <v>4030</v>
      </c>
      <c r="C14" s="17" t="s">
        <v>59</v>
      </c>
      <c r="D14" s="177">
        <v>-9.0949470177292824E-13</v>
      </c>
      <c r="E14" s="177">
        <v>1.4210854715202004E-13</v>
      </c>
      <c r="F14" s="177">
        <v>0</v>
      </c>
      <c r="G14" s="177">
        <v>-1.7053025658242404E-13</v>
      </c>
      <c r="H14" s="177">
        <v>-3.1263880373444408E-13</v>
      </c>
      <c r="I14" s="177">
        <v>-4.1211478674085811E-13</v>
      </c>
      <c r="J14" s="113">
        <v>0</v>
      </c>
      <c r="K14" s="113">
        <v>0</v>
      </c>
      <c r="L14" s="113">
        <v>0</v>
      </c>
      <c r="M14" s="113">
        <v>0</v>
      </c>
      <c r="N14" s="113">
        <v>-1.7053025658242404E-13</v>
      </c>
      <c r="O14" s="113">
        <v>-1.0000000000218279E-2</v>
      </c>
      <c r="P14" s="113">
        <v>-8.5265128291212022E-14</v>
      </c>
      <c r="Q14" s="113">
        <v>-2.9842794901924208E-13</v>
      </c>
      <c r="R14" s="17">
        <f t="shared" si="0"/>
        <v>-1.0000000002051479E-2</v>
      </c>
      <c r="S14" s="158"/>
      <c r="T14" s="17"/>
    </row>
    <row r="15" spans="1:20">
      <c r="A15" s="77">
        <f>A14+1</f>
        <v>2</v>
      </c>
      <c r="B15" s="174" t="s">
        <v>321</v>
      </c>
      <c r="C15" s="17" t="s">
        <v>222</v>
      </c>
      <c r="D15" s="177">
        <v>0</v>
      </c>
      <c r="E15" s="177">
        <v>0</v>
      </c>
      <c r="F15" s="177">
        <v>0</v>
      </c>
      <c r="G15" s="177">
        <v>0</v>
      </c>
      <c r="H15" s="177">
        <v>0</v>
      </c>
      <c r="I15" s="177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7">
        <f t="shared" si="0"/>
        <v>0</v>
      </c>
      <c r="S15" s="158"/>
      <c r="T15" s="17"/>
    </row>
    <row r="16" spans="1:20">
      <c r="A16" s="264">
        <f>A15+1</f>
        <v>3</v>
      </c>
      <c r="B16" s="174">
        <v>4081</v>
      </c>
      <c r="C16" s="17" t="s">
        <v>223</v>
      </c>
      <c r="D16" s="177">
        <v>-1.000000002568413E-2</v>
      </c>
      <c r="E16" s="177">
        <v>1.9999999990268691E-2</v>
      </c>
      <c r="F16" s="177">
        <v>-5.9117155615240335E-12</v>
      </c>
      <c r="G16" s="177">
        <v>240932.20000000007</v>
      </c>
      <c r="H16" s="177">
        <v>-240932.21</v>
      </c>
      <c r="I16" s="177">
        <v>-2.9786034749790247E-12</v>
      </c>
      <c r="J16" s="113">
        <v>0</v>
      </c>
      <c r="K16" s="113">
        <v>0</v>
      </c>
      <c r="L16" s="113">
        <v>0</v>
      </c>
      <c r="M16" s="113">
        <v>9.9999999879559626E-3</v>
      </c>
      <c r="N16" s="113">
        <v>-9.9999999856663635E-3</v>
      </c>
      <c r="O16" s="113">
        <v>0</v>
      </c>
      <c r="P16" s="113">
        <v>0</v>
      </c>
      <c r="Q16" s="113">
        <v>-5.8002935787726528E-11</v>
      </c>
      <c r="R16" s="17">
        <f t="shared" si="0"/>
        <v>2.8414826047651331E-11</v>
      </c>
      <c r="S16" s="17"/>
      <c r="T16" s="17"/>
    </row>
    <row r="17" spans="1:20">
      <c r="A17" s="264">
        <f>A16+1</f>
        <v>4</v>
      </c>
      <c r="B17" s="174">
        <v>8160</v>
      </c>
      <c r="C17" t="s">
        <v>251</v>
      </c>
      <c r="D17" s="177"/>
      <c r="E17" s="177"/>
      <c r="F17" s="177"/>
      <c r="G17" s="177"/>
      <c r="H17" s="177"/>
      <c r="I17" s="177"/>
      <c r="J17" s="113"/>
      <c r="K17" s="113"/>
      <c r="L17" s="113"/>
      <c r="M17" s="113"/>
      <c r="N17" s="113"/>
      <c r="O17" s="113">
        <v>61.75</v>
      </c>
      <c r="P17" s="113">
        <v>0</v>
      </c>
      <c r="Q17" s="113"/>
      <c r="R17" s="17">
        <f t="shared" si="0"/>
        <v>61.75</v>
      </c>
      <c r="S17" s="17"/>
      <c r="T17" s="17"/>
    </row>
    <row r="18" spans="1:20">
      <c r="A18" s="264">
        <f t="shared" ref="A18:A50" si="1">A17+1</f>
        <v>5</v>
      </c>
      <c r="B18" s="174">
        <v>8170</v>
      </c>
      <c r="C18" s="17" t="s">
        <v>252</v>
      </c>
      <c r="D18" s="177">
        <v>38.979999999999997</v>
      </c>
      <c r="E18" s="177">
        <v>41.37</v>
      </c>
      <c r="F18" s="177">
        <v>41.85</v>
      </c>
      <c r="G18" s="177">
        <v>39.78</v>
      </c>
      <c r="H18" s="177">
        <v>40.81</v>
      </c>
      <c r="I18" s="177">
        <v>46.65</v>
      </c>
      <c r="J18" s="113">
        <v>-3.95</v>
      </c>
      <c r="K18" s="113">
        <v>45.13</v>
      </c>
      <c r="L18" s="113"/>
      <c r="M18" s="113">
        <v>47.79</v>
      </c>
      <c r="N18" s="113">
        <v>145.16999999999999</v>
      </c>
      <c r="O18" s="113">
        <v>45.59</v>
      </c>
      <c r="P18" s="113">
        <v>47.02</v>
      </c>
      <c r="Q18" s="113">
        <v>48.37</v>
      </c>
      <c r="R18" s="17">
        <f t="shared" si="0"/>
        <v>529.17000000000007</v>
      </c>
      <c r="S18" s="17"/>
      <c r="T18" s="17"/>
    </row>
    <row r="19" spans="1:20">
      <c r="A19" s="264">
        <f t="shared" si="1"/>
        <v>6</v>
      </c>
      <c r="B19" s="174">
        <v>8180</v>
      </c>
      <c r="C19" s="17" t="s">
        <v>253</v>
      </c>
      <c r="D19" s="177">
        <v>40.56</v>
      </c>
      <c r="E19" s="177">
        <v>43.050000000000011</v>
      </c>
      <c r="F19" s="177">
        <v>43.849999999999994</v>
      </c>
      <c r="G19" s="177">
        <v>41.389999999999986</v>
      </c>
      <c r="H19" s="177">
        <v>42.460000000000036</v>
      </c>
      <c r="I19" s="177">
        <v>48.539999999999964</v>
      </c>
      <c r="J19" s="113">
        <v>-4.1099999999999994</v>
      </c>
      <c r="K19" s="113">
        <v>46.96999999999997</v>
      </c>
      <c r="L19" s="113"/>
      <c r="M19" s="113">
        <v>49.69</v>
      </c>
      <c r="N19" s="113">
        <v>100.12</v>
      </c>
      <c r="O19" s="113">
        <v>47.399999999999977</v>
      </c>
      <c r="P19" s="113">
        <v>48.879999999999995</v>
      </c>
      <c r="Q19" s="113">
        <v>50.289999999999964</v>
      </c>
      <c r="R19" s="17">
        <f t="shared" si="0"/>
        <v>499.91999999999996</v>
      </c>
      <c r="S19" s="17"/>
      <c r="T19" s="17"/>
    </row>
    <row r="20" spans="1:20">
      <c r="A20" s="264">
        <f t="shared" si="1"/>
        <v>7</v>
      </c>
      <c r="B20" s="174">
        <v>8190</v>
      </c>
      <c r="C20" s="17" t="s">
        <v>254</v>
      </c>
      <c r="D20" s="177">
        <v>128.16</v>
      </c>
      <c r="E20" s="177">
        <v>845.37</v>
      </c>
      <c r="F20" s="177">
        <v>139.44999999999999</v>
      </c>
      <c r="G20" s="177">
        <v>9.6199999999999992</v>
      </c>
      <c r="H20" s="177">
        <v>12.11</v>
      </c>
      <c r="I20" s="177">
        <v>1762.6</v>
      </c>
      <c r="J20" s="113">
        <v>714.45</v>
      </c>
      <c r="K20" s="113">
        <v>8.84</v>
      </c>
      <c r="L20" s="113">
        <v>233.07</v>
      </c>
      <c r="M20" s="113">
        <v>2831.94</v>
      </c>
      <c r="N20" s="113">
        <v>186.06</v>
      </c>
      <c r="O20" s="113">
        <v>155.68</v>
      </c>
      <c r="P20" s="113">
        <v>383.55</v>
      </c>
      <c r="Q20" s="113">
        <v>10.26</v>
      </c>
      <c r="R20" s="17">
        <f t="shared" si="0"/>
        <v>7027.35</v>
      </c>
      <c r="S20" s="17"/>
      <c r="T20" s="17"/>
    </row>
    <row r="21" spans="1:20">
      <c r="A21" s="264">
        <f t="shared" si="1"/>
        <v>8</v>
      </c>
      <c r="B21" s="174">
        <v>8210</v>
      </c>
      <c r="C21" s="17" t="s">
        <v>256</v>
      </c>
      <c r="D21" s="177">
        <v>541.9799999999999</v>
      </c>
      <c r="E21" s="177">
        <v>411.51</v>
      </c>
      <c r="F21" s="177">
        <v>340.43</v>
      </c>
      <c r="G21" s="177">
        <v>175.55</v>
      </c>
      <c r="H21" s="177">
        <v>119.37</v>
      </c>
      <c r="I21" s="177">
        <v>128.78</v>
      </c>
      <c r="J21" s="113">
        <v>151.13</v>
      </c>
      <c r="K21" s="113">
        <v>203.14000000000001</v>
      </c>
      <c r="L21" s="113">
        <v>162.45000000000002</v>
      </c>
      <c r="M21" s="113">
        <v>162.07</v>
      </c>
      <c r="N21" s="113">
        <v>200.76</v>
      </c>
      <c r="O21" s="113">
        <v>264.95</v>
      </c>
      <c r="P21" s="113">
        <v>519.27</v>
      </c>
      <c r="Q21" s="113">
        <v>411.45000000000005</v>
      </c>
      <c r="R21" s="17">
        <f t="shared" si="0"/>
        <v>2862.119999999999</v>
      </c>
      <c r="S21" s="17"/>
      <c r="T21" s="17"/>
    </row>
    <row r="22" spans="1:20">
      <c r="A22" s="264">
        <f t="shared" si="1"/>
        <v>9</v>
      </c>
      <c r="B22" s="174">
        <v>8240</v>
      </c>
      <c r="C22" s="17" t="s">
        <v>257</v>
      </c>
      <c r="D22" s="177">
        <f>0</f>
        <v>0</v>
      </c>
      <c r="E22" s="177">
        <f>0</f>
        <v>0</v>
      </c>
      <c r="F22" s="177">
        <f>0</f>
        <v>0</v>
      </c>
      <c r="G22" s="177">
        <f>0</f>
        <v>0</v>
      </c>
      <c r="H22" s="177">
        <f>0</f>
        <v>0</v>
      </c>
      <c r="I22" s="177">
        <f>0</f>
        <v>0</v>
      </c>
      <c r="J22" s="113"/>
      <c r="K22" s="113"/>
      <c r="L22" s="113"/>
      <c r="M22" s="113">
        <v>0</v>
      </c>
      <c r="N22" s="113">
        <v>11.34</v>
      </c>
      <c r="O22" s="113">
        <v>0</v>
      </c>
      <c r="P22" s="113">
        <v>0</v>
      </c>
      <c r="Q22" s="113"/>
      <c r="R22" s="17">
        <f t="shared" si="0"/>
        <v>11.34</v>
      </c>
      <c r="S22" s="17"/>
      <c r="T22" s="17"/>
    </row>
    <row r="23" spans="1:20">
      <c r="A23" s="264">
        <f t="shared" si="1"/>
        <v>10</v>
      </c>
      <c r="B23" s="174">
        <v>8250</v>
      </c>
      <c r="C23" s="17" t="s">
        <v>258</v>
      </c>
      <c r="D23" s="177">
        <v>2034.2600000000002</v>
      </c>
      <c r="E23" s="177">
        <v>-180.12</v>
      </c>
      <c r="F23" s="177">
        <v>1203.19</v>
      </c>
      <c r="G23" s="177">
        <v>2816.67</v>
      </c>
      <c r="H23" s="177">
        <v>1847.3300000000004</v>
      </c>
      <c r="I23" s="177">
        <v>708.87</v>
      </c>
      <c r="J23" s="113">
        <v>251.34</v>
      </c>
      <c r="K23" s="113">
        <v>395.22999999999996</v>
      </c>
      <c r="L23" s="113">
        <v>197.23000000000002</v>
      </c>
      <c r="M23" s="113">
        <v>1046.6899999999998</v>
      </c>
      <c r="N23" s="113">
        <v>765.35</v>
      </c>
      <c r="O23" s="113">
        <v>1257.5</v>
      </c>
      <c r="P23" s="113">
        <v>3345.04</v>
      </c>
      <c r="Q23" s="113">
        <v>956.67000000000007</v>
      </c>
      <c r="R23" s="17">
        <f t="shared" si="0"/>
        <v>12343.54</v>
      </c>
      <c r="S23" s="17"/>
      <c r="T23" s="17"/>
    </row>
    <row r="24" spans="1:20">
      <c r="A24" s="264">
        <f t="shared" si="1"/>
        <v>11</v>
      </c>
      <c r="B24" s="174">
        <v>8500</v>
      </c>
      <c r="C24" s="17" t="s">
        <v>140</v>
      </c>
      <c r="D24" s="177">
        <v>4.38</v>
      </c>
      <c r="E24" s="177">
        <v>29.66</v>
      </c>
      <c r="F24" s="177">
        <v>0</v>
      </c>
      <c r="G24" s="177">
        <v>0</v>
      </c>
      <c r="H24" s="177">
        <v>8377.74</v>
      </c>
      <c r="I24" s="177">
        <v>0</v>
      </c>
      <c r="J24" s="113"/>
      <c r="K24" s="113"/>
      <c r="L24" s="113"/>
      <c r="M24" s="113">
        <v>0</v>
      </c>
      <c r="N24" s="113">
        <v>0</v>
      </c>
      <c r="O24" s="113">
        <v>0</v>
      </c>
      <c r="P24" s="113">
        <v>0</v>
      </c>
      <c r="Q24" s="113"/>
      <c r="R24" s="17">
        <f t="shared" si="0"/>
        <v>8411.7800000000007</v>
      </c>
      <c r="S24" s="17"/>
      <c r="T24" s="17"/>
    </row>
    <row r="25" spans="1:20">
      <c r="A25" s="264">
        <f t="shared" si="1"/>
        <v>12</v>
      </c>
      <c r="B25" s="174">
        <v>8560</v>
      </c>
      <c r="C25" s="17" t="s">
        <v>265</v>
      </c>
      <c r="D25" s="177">
        <v>52.150000000000034</v>
      </c>
      <c r="E25" s="177">
        <v>55.350000000000023</v>
      </c>
      <c r="F25" s="177">
        <v>-5.5900000000000318</v>
      </c>
      <c r="G25" s="177">
        <v>115.19</v>
      </c>
      <c r="H25" s="177">
        <v>188.96999999999997</v>
      </c>
      <c r="I25" s="177">
        <v>62.399999999999977</v>
      </c>
      <c r="J25" s="113">
        <v>-5.2799999999999976</v>
      </c>
      <c r="K25" s="113">
        <v>60.379999999999995</v>
      </c>
      <c r="L25" s="113">
        <v>84.82</v>
      </c>
      <c r="M25" s="113">
        <v>63.889999999999986</v>
      </c>
      <c r="N25" s="113">
        <v>276.48</v>
      </c>
      <c r="O25" s="113">
        <v>60.94</v>
      </c>
      <c r="P25" s="113">
        <v>62.850000000000023</v>
      </c>
      <c r="Q25" s="113">
        <v>64.649999999999977</v>
      </c>
      <c r="R25" s="17">
        <f t="shared" si="0"/>
        <v>1009.6999999999998</v>
      </c>
      <c r="S25" s="17"/>
      <c r="T25" s="17"/>
    </row>
    <row r="26" spans="1:20">
      <c r="A26" s="264">
        <f t="shared" si="1"/>
        <v>13</v>
      </c>
      <c r="B26" s="174">
        <v>8570</v>
      </c>
      <c r="C26" s="17" t="s">
        <v>266</v>
      </c>
      <c r="D26" s="177">
        <v>77.97</v>
      </c>
      <c r="E26" s="177">
        <v>82.74</v>
      </c>
      <c r="F26" s="177">
        <v>83.69</v>
      </c>
      <c r="G26" s="177">
        <v>79.56</v>
      </c>
      <c r="H26" s="177">
        <v>81.62</v>
      </c>
      <c r="I26" s="177">
        <v>93.29</v>
      </c>
      <c r="J26" s="113">
        <v>-7.9</v>
      </c>
      <c r="K26" s="113">
        <v>90.25</v>
      </c>
      <c r="L26" s="113"/>
      <c r="M26" s="113">
        <v>95.57</v>
      </c>
      <c r="N26" s="113">
        <v>192.61</v>
      </c>
      <c r="O26" s="113">
        <v>91.18</v>
      </c>
      <c r="P26" s="113">
        <v>94.04</v>
      </c>
      <c r="Q26" s="113">
        <v>96.74</v>
      </c>
      <c r="R26" s="17">
        <f t="shared" si="0"/>
        <v>960.57999999999993</v>
      </c>
      <c r="S26" s="17"/>
      <c r="T26" s="224"/>
    </row>
    <row r="27" spans="1:20">
      <c r="A27" s="264">
        <f t="shared" si="1"/>
        <v>14</v>
      </c>
      <c r="B27" s="174">
        <v>8650</v>
      </c>
      <c r="C27" s="225" t="s">
        <v>322</v>
      </c>
      <c r="D27" s="177">
        <v>0</v>
      </c>
      <c r="E27" s="177">
        <v>0</v>
      </c>
      <c r="F27" s="177">
        <v>0</v>
      </c>
      <c r="G27" s="177">
        <v>5332.5</v>
      </c>
      <c r="H27" s="177">
        <v>0</v>
      </c>
      <c r="I27" s="177">
        <v>0</v>
      </c>
      <c r="J27" s="113"/>
      <c r="K27" s="113"/>
      <c r="L27" s="113"/>
      <c r="M27" s="113">
        <v>0</v>
      </c>
      <c r="N27" s="113">
        <v>0</v>
      </c>
      <c r="O27" s="113">
        <v>0</v>
      </c>
      <c r="P27" s="113">
        <v>0</v>
      </c>
      <c r="Q27" s="113"/>
      <c r="R27" s="17">
        <f t="shared" si="0"/>
        <v>5332.5</v>
      </c>
      <c r="S27" s="17"/>
      <c r="T27" s="224"/>
    </row>
    <row r="28" spans="1:20">
      <c r="A28" s="264">
        <f t="shared" si="1"/>
        <v>15</v>
      </c>
      <c r="B28" s="174">
        <v>8700</v>
      </c>
      <c r="C28" s="17" t="s">
        <v>270</v>
      </c>
      <c r="D28" s="177">
        <v>284070.41000000009</v>
      </c>
      <c r="E28" s="177">
        <v>213573.84000000005</v>
      </c>
      <c r="F28" s="177">
        <v>232792.85000000003</v>
      </c>
      <c r="G28" s="177">
        <v>266021.45999999985</v>
      </c>
      <c r="H28" s="177">
        <v>223520.58</v>
      </c>
      <c r="I28" s="177">
        <v>229136.60999999993</v>
      </c>
      <c r="J28" s="113">
        <v>277331.64999999997</v>
      </c>
      <c r="K28" s="113">
        <v>285482.23999999993</v>
      </c>
      <c r="L28" s="113">
        <v>422989.64000000025</v>
      </c>
      <c r="M28" s="113">
        <v>206057.91000000003</v>
      </c>
      <c r="N28" s="113">
        <v>234087.13999999996</v>
      </c>
      <c r="O28" s="113">
        <v>220995.22000000003</v>
      </c>
      <c r="P28" s="113">
        <v>293118.20999999985</v>
      </c>
      <c r="Q28" s="113">
        <v>240515.67999999996</v>
      </c>
      <c r="R28" s="17">
        <f t="shared" si="0"/>
        <v>3096059.5500000003</v>
      </c>
      <c r="S28" s="17"/>
      <c r="T28" s="224"/>
    </row>
    <row r="29" spans="1:20">
      <c r="A29" s="264">
        <f t="shared" si="1"/>
        <v>16</v>
      </c>
      <c r="B29" s="174">
        <v>8711</v>
      </c>
      <c r="C29" s="17" t="s">
        <v>272</v>
      </c>
      <c r="D29" s="177">
        <v>11656.150000000001</v>
      </c>
      <c r="E29" s="177">
        <v>3070.17</v>
      </c>
      <c r="F29" s="177">
        <v>19229.599999999999</v>
      </c>
      <c r="G29" s="177">
        <v>4460.67</v>
      </c>
      <c r="H29" s="177">
        <v>0</v>
      </c>
      <c r="I29" s="177">
        <v>6557.9699999999993</v>
      </c>
      <c r="J29" s="113">
        <v>3085.09</v>
      </c>
      <c r="K29" s="113"/>
      <c r="L29" s="113">
        <v>21204</v>
      </c>
      <c r="M29" s="113">
        <v>0</v>
      </c>
      <c r="N29" s="113">
        <v>0</v>
      </c>
      <c r="O29" s="113">
        <v>37381.82</v>
      </c>
      <c r="P29" s="113">
        <v>16631.21</v>
      </c>
      <c r="Q29" s="113">
        <v>13456.7</v>
      </c>
      <c r="R29" s="17">
        <f t="shared" si="0"/>
        <v>106645.47</v>
      </c>
      <c r="S29" s="17"/>
      <c r="T29" s="224"/>
    </row>
    <row r="30" spans="1:20">
      <c r="A30" s="264">
        <f t="shared" si="1"/>
        <v>17</v>
      </c>
      <c r="B30" s="174">
        <v>8740</v>
      </c>
      <c r="C30" s="17" t="s">
        <v>274</v>
      </c>
      <c r="D30" s="177">
        <v>10200.090000000002</v>
      </c>
      <c r="E30" s="177">
        <v>9564.3299999999981</v>
      </c>
      <c r="F30" s="177">
        <v>4077.5199999999986</v>
      </c>
      <c r="G30" s="177">
        <v>7526.2899999999991</v>
      </c>
      <c r="H30" s="177">
        <v>11353.000000000002</v>
      </c>
      <c r="I30" s="177">
        <v>9116.6899999999987</v>
      </c>
      <c r="J30" s="113">
        <v>7131.4500000000007</v>
      </c>
      <c r="K30" s="113">
        <v>13802.529999999999</v>
      </c>
      <c r="L30" s="113">
        <v>10806.010000000002</v>
      </c>
      <c r="M30" s="113">
        <v>12692.229999999996</v>
      </c>
      <c r="N30" s="113">
        <v>10681.77</v>
      </c>
      <c r="O30" s="113">
        <v>8320.85</v>
      </c>
      <c r="P30" s="113">
        <v>14446.550000000005</v>
      </c>
      <c r="Q30" s="113">
        <v>8226.41</v>
      </c>
      <c r="R30" s="17">
        <f t="shared" si="0"/>
        <v>115272.76000000001</v>
      </c>
      <c r="S30" s="17"/>
      <c r="T30" s="224"/>
    </row>
    <row r="31" spans="1:20">
      <c r="A31" s="264">
        <f t="shared" si="1"/>
        <v>18</v>
      </c>
      <c r="B31" s="174">
        <v>8750</v>
      </c>
      <c r="C31" s="17" t="s">
        <v>275</v>
      </c>
      <c r="D31" s="177">
        <v>7224.27</v>
      </c>
      <c r="E31" s="177">
        <v>9359.5400000000009</v>
      </c>
      <c r="F31" s="177">
        <v>10704.849999999999</v>
      </c>
      <c r="G31" s="177">
        <v>9177.7899999999991</v>
      </c>
      <c r="H31" s="177">
        <v>17655.87</v>
      </c>
      <c r="I31" s="177">
        <v>10259</v>
      </c>
      <c r="J31" s="113">
        <v>16943.36</v>
      </c>
      <c r="K31" s="113">
        <v>8975.99</v>
      </c>
      <c r="L31" s="113">
        <v>11470.5</v>
      </c>
      <c r="M31" s="113">
        <v>12570.529999999999</v>
      </c>
      <c r="N31" s="113">
        <v>13827.49</v>
      </c>
      <c r="O31" s="113">
        <v>11892.380000000001</v>
      </c>
      <c r="P31" s="113">
        <v>12539.320000000002</v>
      </c>
      <c r="Q31" s="113">
        <v>9849.65</v>
      </c>
      <c r="R31" s="17">
        <f t="shared" si="0"/>
        <v>140061.57</v>
      </c>
      <c r="S31" s="17"/>
      <c r="T31" s="224"/>
    </row>
    <row r="32" spans="1:20">
      <c r="A32" s="264">
        <f t="shared" si="1"/>
        <v>19</v>
      </c>
      <c r="B32" s="174">
        <v>8760</v>
      </c>
      <c r="C32" s="154" t="s">
        <v>276</v>
      </c>
      <c r="D32" s="177">
        <v>5809.56</v>
      </c>
      <c r="E32" s="177">
        <v>-6411.82</v>
      </c>
      <c r="F32" s="177">
        <v>0</v>
      </c>
      <c r="G32" s="177">
        <v>0</v>
      </c>
      <c r="H32" s="177">
        <v>0</v>
      </c>
      <c r="I32" s="177">
        <v>0</v>
      </c>
      <c r="J32" s="113">
        <v>3027.36</v>
      </c>
      <c r="K32" s="113">
        <v>-171.36</v>
      </c>
      <c r="L32" s="113"/>
      <c r="M32" s="113">
        <v>0</v>
      </c>
      <c r="N32" s="113">
        <v>0</v>
      </c>
      <c r="O32" s="113">
        <v>0</v>
      </c>
      <c r="P32" s="113">
        <v>0</v>
      </c>
      <c r="Q32" s="113"/>
      <c r="R32" s="17">
        <f t="shared" si="0"/>
        <v>2253.7400000000007</v>
      </c>
      <c r="S32" s="17"/>
      <c r="T32" s="224"/>
    </row>
    <row r="33" spans="1:20">
      <c r="A33" s="264">
        <f t="shared" si="1"/>
        <v>20</v>
      </c>
      <c r="B33" s="174">
        <v>8770</v>
      </c>
      <c r="C33" s="17" t="s">
        <v>277</v>
      </c>
      <c r="D33" s="177">
        <v>0</v>
      </c>
      <c r="E33" s="177">
        <v>0</v>
      </c>
      <c r="F33" s="177">
        <v>21.24</v>
      </c>
      <c r="G33" s="177">
        <v>154.77000000000001</v>
      </c>
      <c r="H33" s="177">
        <v>197.76</v>
      </c>
      <c r="I33" s="177">
        <v>-19.96</v>
      </c>
      <c r="J33" s="113"/>
      <c r="K33" s="113">
        <v>10219.630000000001</v>
      </c>
      <c r="L33" s="113">
        <v>15400</v>
      </c>
      <c r="M33" s="113">
        <v>0</v>
      </c>
      <c r="N33" s="113">
        <v>701.31</v>
      </c>
      <c r="O33" s="113">
        <v>0</v>
      </c>
      <c r="P33" s="113">
        <v>240</v>
      </c>
      <c r="Q33" s="113">
        <v>3984.12</v>
      </c>
      <c r="R33" s="17">
        <f t="shared" si="0"/>
        <v>26674.750000000004</v>
      </c>
      <c r="S33" s="17"/>
      <c r="T33" s="224"/>
    </row>
    <row r="34" spans="1:20">
      <c r="A34" s="264">
        <f t="shared" si="1"/>
        <v>21</v>
      </c>
      <c r="B34" s="174" t="s">
        <v>356</v>
      </c>
      <c r="C34" s="17" t="s">
        <v>278</v>
      </c>
      <c r="D34" s="177"/>
      <c r="E34" s="177"/>
      <c r="F34" s="177"/>
      <c r="G34" s="177"/>
      <c r="H34" s="177"/>
      <c r="I34" s="177"/>
      <c r="J34" s="113"/>
      <c r="K34" s="113"/>
      <c r="L34" s="113"/>
      <c r="M34" s="113">
        <v>0</v>
      </c>
      <c r="N34" s="113">
        <v>119.41</v>
      </c>
      <c r="O34" s="113">
        <v>-37.06</v>
      </c>
      <c r="P34" s="113">
        <v>0</v>
      </c>
      <c r="Q34" s="113"/>
      <c r="R34" s="17">
        <f t="shared" si="0"/>
        <v>82.35</v>
      </c>
      <c r="S34" s="17"/>
      <c r="T34" s="224"/>
    </row>
    <row r="35" spans="1:20">
      <c r="A35" s="264">
        <f t="shared" si="1"/>
        <v>22</v>
      </c>
      <c r="B35" s="174">
        <v>8800</v>
      </c>
      <c r="C35" s="17" t="s">
        <v>280</v>
      </c>
      <c r="D35" s="177">
        <v>7.22</v>
      </c>
      <c r="E35" s="177">
        <v>0</v>
      </c>
      <c r="F35" s="177">
        <v>201.67</v>
      </c>
      <c r="G35" s="177">
        <v>0</v>
      </c>
      <c r="H35" s="177">
        <v>0</v>
      </c>
      <c r="I35" s="177">
        <v>0</v>
      </c>
      <c r="J35" s="113"/>
      <c r="K35" s="113"/>
      <c r="L35" s="113"/>
      <c r="M35" s="113">
        <v>0</v>
      </c>
      <c r="N35" s="113">
        <v>0</v>
      </c>
      <c r="O35" s="113">
        <v>172.88</v>
      </c>
      <c r="P35" s="113">
        <v>0</v>
      </c>
      <c r="Q35" s="113"/>
      <c r="R35" s="17">
        <f t="shared" si="0"/>
        <v>381.77</v>
      </c>
      <c r="S35" s="17"/>
      <c r="T35" s="224"/>
    </row>
    <row r="36" spans="1:20">
      <c r="A36" s="264">
        <f t="shared" si="1"/>
        <v>23</v>
      </c>
      <c r="B36" s="174">
        <v>8810</v>
      </c>
      <c r="C36" s="17" t="s">
        <v>281</v>
      </c>
      <c r="D36" s="177">
        <v>26101.8</v>
      </c>
      <c r="E36" s="177">
        <v>39903.569999999992</v>
      </c>
      <c r="F36" s="177">
        <v>7661.8200000000015</v>
      </c>
      <c r="G36" s="177">
        <v>22113.65</v>
      </c>
      <c r="H36" s="177">
        <v>23129.929999999997</v>
      </c>
      <c r="I36" s="177">
        <v>22121.93</v>
      </c>
      <c r="J36" s="113">
        <v>22456.720000000005</v>
      </c>
      <c r="K36" s="113">
        <v>22972.78</v>
      </c>
      <c r="L36" s="113">
        <v>22340.750000000007</v>
      </c>
      <c r="M36" s="113">
        <v>21343.64000000001</v>
      </c>
      <c r="N36" s="113">
        <v>22380.360000000004</v>
      </c>
      <c r="O36" s="113">
        <v>24797.260000000006</v>
      </c>
      <c r="P36" s="113">
        <v>23863.190000000002</v>
      </c>
      <c r="Q36" s="113">
        <v>23776.410000000003</v>
      </c>
      <c r="R36" s="17">
        <f t="shared" si="0"/>
        <v>277324.21000000002</v>
      </c>
      <c r="S36" s="17"/>
      <c r="T36" s="224"/>
    </row>
    <row r="37" spans="1:20">
      <c r="A37" s="264">
        <f t="shared" si="1"/>
        <v>24</v>
      </c>
      <c r="B37" s="174">
        <v>9010</v>
      </c>
      <c r="C37" s="154" t="s">
        <v>291</v>
      </c>
      <c r="D37" s="177">
        <v>2224.7800000000002</v>
      </c>
      <c r="E37" s="177">
        <v>2129.21</v>
      </c>
      <c r="F37" s="177">
        <v>2392.91</v>
      </c>
      <c r="G37" s="177">
        <v>2130.86</v>
      </c>
      <c r="H37" s="177">
        <v>2375.35</v>
      </c>
      <c r="I37" s="177">
        <v>1986.12</v>
      </c>
      <c r="J37" s="113">
        <v>1526.17</v>
      </c>
      <c r="K37" s="113">
        <v>2692.45</v>
      </c>
      <c r="L37" s="113">
        <v>2644.7599999999998</v>
      </c>
      <c r="M37" s="113">
        <v>2271.92</v>
      </c>
      <c r="N37" s="113">
        <v>2352.5700000000002</v>
      </c>
      <c r="O37" s="113">
        <v>1933.93</v>
      </c>
      <c r="P37" s="113">
        <v>1990.21</v>
      </c>
      <c r="Q37" s="113">
        <v>2055.58</v>
      </c>
      <c r="R37" s="17">
        <f t="shared" si="0"/>
        <v>26661.03</v>
      </c>
      <c r="S37" s="17"/>
      <c r="T37" s="224"/>
    </row>
    <row r="38" spans="1:20">
      <c r="A38" s="264">
        <f t="shared" si="1"/>
        <v>25</v>
      </c>
      <c r="B38" s="174">
        <v>9020</v>
      </c>
      <c r="C38" s="154" t="s">
        <v>292</v>
      </c>
      <c r="D38" s="177">
        <v>0</v>
      </c>
      <c r="E38" s="177">
        <v>0</v>
      </c>
      <c r="F38" s="177">
        <v>0</v>
      </c>
      <c r="G38" s="177">
        <v>0</v>
      </c>
      <c r="H38" s="177">
        <v>-90</v>
      </c>
      <c r="I38" s="177">
        <v>0</v>
      </c>
      <c r="J38" s="113"/>
      <c r="K38" s="113"/>
      <c r="L38" s="113"/>
      <c r="M38" s="113">
        <v>0</v>
      </c>
      <c r="N38" s="113">
        <v>0</v>
      </c>
      <c r="O38" s="113">
        <v>0</v>
      </c>
      <c r="P38" s="113">
        <v>0</v>
      </c>
      <c r="Q38" s="113"/>
      <c r="R38" s="17">
        <f t="shared" si="0"/>
        <v>-90</v>
      </c>
      <c r="S38" s="17"/>
      <c r="T38" s="224"/>
    </row>
    <row r="39" spans="1:20">
      <c r="A39" s="264">
        <f t="shared" si="1"/>
        <v>26</v>
      </c>
      <c r="B39" s="174">
        <v>9030</v>
      </c>
      <c r="C39" s="17" t="s">
        <v>293</v>
      </c>
      <c r="D39" s="177">
        <v>258815.49</v>
      </c>
      <c r="E39" s="177">
        <v>236243.71</v>
      </c>
      <c r="F39" s="177">
        <v>-219998.26999999996</v>
      </c>
      <c r="G39" s="177">
        <v>155498.62</v>
      </c>
      <c r="H39" s="177">
        <v>160887.69</v>
      </c>
      <c r="I39" s="177">
        <v>154332.61000000002</v>
      </c>
      <c r="J39" s="113">
        <v>153006.69999999998</v>
      </c>
      <c r="K39" s="113">
        <v>162107.64999999997</v>
      </c>
      <c r="L39" s="113">
        <v>156654.51</v>
      </c>
      <c r="M39" s="113">
        <v>150806.17000000001</v>
      </c>
      <c r="N39" s="113">
        <v>150710.75</v>
      </c>
      <c r="O39" s="113">
        <v>162680.50999999998</v>
      </c>
      <c r="P39" s="113">
        <v>164974.76999999999</v>
      </c>
      <c r="Q39" s="113">
        <v>161951</v>
      </c>
      <c r="R39" s="17">
        <f t="shared" si="0"/>
        <v>1681746.14</v>
      </c>
      <c r="S39" s="17"/>
      <c r="T39" s="224"/>
    </row>
    <row r="40" spans="1:20">
      <c r="A40" s="264">
        <f t="shared" si="1"/>
        <v>27</v>
      </c>
      <c r="B40" s="174">
        <v>9100</v>
      </c>
      <c r="C40" s="17" t="s">
        <v>296</v>
      </c>
      <c r="D40" s="177">
        <v>204.4</v>
      </c>
      <c r="E40" s="177">
        <v>150.75</v>
      </c>
      <c r="F40" s="177">
        <v>130.11000000000001</v>
      </c>
      <c r="G40" s="177">
        <v>108.7</v>
      </c>
      <c r="H40" s="177">
        <v>10.050000000000001</v>
      </c>
      <c r="I40" s="177">
        <v>0</v>
      </c>
      <c r="J40" s="113">
        <v>357.25</v>
      </c>
      <c r="K40" s="113">
        <v>1061.3899999999999</v>
      </c>
      <c r="L40" s="113">
        <v>-53.4</v>
      </c>
      <c r="M40" s="113">
        <v>237.08</v>
      </c>
      <c r="N40" s="113">
        <v>0</v>
      </c>
      <c r="O40" s="113">
        <v>0</v>
      </c>
      <c r="P40" s="113">
        <v>79.75</v>
      </c>
      <c r="Q40" s="113"/>
      <c r="R40" s="17">
        <f t="shared" si="0"/>
        <v>2206.33</v>
      </c>
      <c r="S40" s="17"/>
      <c r="T40" s="224"/>
    </row>
    <row r="41" spans="1:20">
      <c r="A41" s="264">
        <f t="shared" si="1"/>
        <v>28</v>
      </c>
      <c r="B41" s="174">
        <v>9110</v>
      </c>
      <c r="C41" s="17" t="s">
        <v>297</v>
      </c>
      <c r="D41" s="177">
        <v>9137.02</v>
      </c>
      <c r="E41" s="177">
        <v>9790.74</v>
      </c>
      <c r="F41" s="177">
        <v>8775.6</v>
      </c>
      <c r="G41" s="177">
        <v>15140.27</v>
      </c>
      <c r="H41" s="177">
        <v>7192.99</v>
      </c>
      <c r="I41" s="177">
        <v>12703.889999999998</v>
      </c>
      <c r="J41" s="113">
        <v>11316.16</v>
      </c>
      <c r="K41" s="113">
        <v>13503.169999999998</v>
      </c>
      <c r="L41" s="113">
        <v>14768.6</v>
      </c>
      <c r="M41" s="113">
        <v>10522.030000000002</v>
      </c>
      <c r="N41" s="113">
        <v>11159.000000000002</v>
      </c>
      <c r="O41" s="113">
        <v>12978.349999999999</v>
      </c>
      <c r="P41" s="113">
        <v>14900.01</v>
      </c>
      <c r="Q41" s="113">
        <v>10718.38</v>
      </c>
      <c r="R41" s="17">
        <f t="shared" si="0"/>
        <v>136987.82</v>
      </c>
      <c r="S41" s="17"/>
      <c r="T41" s="224"/>
    </row>
    <row r="42" spans="1:20">
      <c r="A42" s="264">
        <f t="shared" si="1"/>
        <v>29</v>
      </c>
      <c r="B42" s="174">
        <v>9120</v>
      </c>
      <c r="C42" s="17" t="s">
        <v>298</v>
      </c>
      <c r="D42" s="177">
        <v>395</v>
      </c>
      <c r="E42" s="177">
        <v>0</v>
      </c>
      <c r="F42" s="177">
        <v>0</v>
      </c>
      <c r="G42" s="177">
        <v>0</v>
      </c>
      <c r="H42" s="177">
        <v>0</v>
      </c>
      <c r="I42" s="177">
        <v>0</v>
      </c>
      <c r="J42" s="113"/>
      <c r="K42" s="113"/>
      <c r="L42" s="113">
        <v>2468.2199999999998</v>
      </c>
      <c r="M42" s="113">
        <v>361.43</v>
      </c>
      <c r="N42" s="113">
        <v>0</v>
      </c>
      <c r="O42" s="113">
        <v>211.63</v>
      </c>
      <c r="P42" s="113">
        <v>0</v>
      </c>
      <c r="Q42" s="113"/>
      <c r="R42" s="17">
        <f t="shared" si="0"/>
        <v>3436.2799999999997</v>
      </c>
      <c r="S42" s="17"/>
      <c r="T42" s="224"/>
    </row>
    <row r="43" spans="1:20">
      <c r="A43" s="264">
        <f t="shared" si="1"/>
        <v>30</v>
      </c>
      <c r="B43" s="174">
        <v>9130</v>
      </c>
      <c r="C43" s="17" t="s">
        <v>299</v>
      </c>
      <c r="D43" s="177">
        <v>92.5</v>
      </c>
      <c r="E43" s="177">
        <v>0</v>
      </c>
      <c r="F43" s="177">
        <v>0</v>
      </c>
      <c r="G43" s="177">
        <v>206.34</v>
      </c>
      <c r="H43" s="177">
        <v>0</v>
      </c>
      <c r="I43" s="177">
        <v>0</v>
      </c>
      <c r="J43" s="113">
        <v>115.35</v>
      </c>
      <c r="K43" s="113">
        <v>4827.33</v>
      </c>
      <c r="L43" s="113">
        <v>-131.12</v>
      </c>
      <c r="M43" s="113">
        <v>205.08</v>
      </c>
      <c r="N43" s="113">
        <v>542.26</v>
      </c>
      <c r="O43" s="113">
        <v>27.47</v>
      </c>
      <c r="P43" s="113">
        <v>0</v>
      </c>
      <c r="Q43" s="113"/>
      <c r="R43" s="17">
        <f t="shared" si="0"/>
        <v>5885.2100000000009</v>
      </c>
      <c r="S43" s="17"/>
      <c r="T43" s="224"/>
    </row>
    <row r="44" spans="1:20">
      <c r="A44" s="264">
        <f t="shared" si="1"/>
        <v>31</v>
      </c>
      <c r="B44" s="174">
        <v>9200</v>
      </c>
      <c r="C44" s="17" t="s">
        <v>300</v>
      </c>
      <c r="D44" s="177">
        <v>-4731.29</v>
      </c>
      <c r="E44" s="177">
        <v>-25367.87</v>
      </c>
      <c r="F44" s="177">
        <v>-6325.79</v>
      </c>
      <c r="G44" s="177">
        <v>-4895.53</v>
      </c>
      <c r="H44" s="177">
        <v>-26382.78</v>
      </c>
      <c r="I44" s="177">
        <v>-5662.56</v>
      </c>
      <c r="J44" s="113">
        <v>-5459.85</v>
      </c>
      <c r="K44" s="113">
        <v>-16184.17</v>
      </c>
      <c r="L44" s="113">
        <v>-6754.95</v>
      </c>
      <c r="M44" s="113">
        <v>-71128.490000000005</v>
      </c>
      <c r="N44" s="113">
        <v>-16142.85</v>
      </c>
      <c r="O44" s="113">
        <v>-5866.78</v>
      </c>
      <c r="P44" s="113">
        <v>-9381.69</v>
      </c>
      <c r="Q44" s="113">
        <v>-31796</v>
      </c>
      <c r="R44" s="17">
        <f t="shared" si="0"/>
        <v>-194902.91</v>
      </c>
      <c r="S44" s="17"/>
      <c r="T44" s="224"/>
    </row>
    <row r="45" spans="1:20">
      <c r="A45" s="264">
        <f t="shared" si="1"/>
        <v>32</v>
      </c>
      <c r="B45" s="174">
        <v>9210</v>
      </c>
      <c r="C45" s="17" t="s">
        <v>301</v>
      </c>
      <c r="D45" s="177">
        <v>0</v>
      </c>
      <c r="E45" s="177">
        <v>1331.8400000000001</v>
      </c>
      <c r="F45" s="177">
        <v>7.58</v>
      </c>
      <c r="G45" s="177">
        <v>0</v>
      </c>
      <c r="H45" s="177">
        <v>9.56</v>
      </c>
      <c r="I45" s="177">
        <v>0</v>
      </c>
      <c r="J45" s="113"/>
      <c r="K45" s="113">
        <v>114.53</v>
      </c>
      <c r="L45" s="113">
        <v>68140.509999999995</v>
      </c>
      <c r="M45" s="113">
        <v>69.64</v>
      </c>
      <c r="N45" s="113">
        <v>0</v>
      </c>
      <c r="O45" s="113">
        <v>-109271.7</v>
      </c>
      <c r="P45" s="113">
        <v>25.27</v>
      </c>
      <c r="Q45" s="113">
        <v>280.61</v>
      </c>
      <c r="R45" s="17">
        <f t="shared" si="0"/>
        <v>-39598.040000000008</v>
      </c>
      <c r="S45" s="17"/>
      <c r="T45" s="17"/>
    </row>
    <row r="46" spans="1:20">
      <c r="A46" s="264">
        <f t="shared" si="1"/>
        <v>33</v>
      </c>
      <c r="B46" s="174">
        <v>9220</v>
      </c>
      <c r="C46" s="17" t="s">
        <v>302</v>
      </c>
      <c r="D46" s="177">
        <v>-831246.35</v>
      </c>
      <c r="E46" s="177">
        <v>-694191.90999999968</v>
      </c>
      <c r="F46" s="177">
        <v>-477225.28000000044</v>
      </c>
      <c r="G46" s="177">
        <v>-708629.43999999983</v>
      </c>
      <c r="H46" s="177">
        <v>-704519.55000000016</v>
      </c>
      <c r="I46" s="177">
        <v>-482659.37999999989</v>
      </c>
      <c r="J46" s="113">
        <v>-877309.77000000014</v>
      </c>
      <c r="K46" s="113">
        <v>-603351.18000000005</v>
      </c>
      <c r="L46" s="113">
        <v>-790403.43000000017</v>
      </c>
      <c r="M46" s="113">
        <v>-478247.79999999993</v>
      </c>
      <c r="N46" s="113">
        <v>-503601.91000000003</v>
      </c>
      <c r="O46" s="113">
        <v>-544340.66999999993</v>
      </c>
      <c r="P46" s="113">
        <v>-756389.60000000009</v>
      </c>
      <c r="Q46" s="113">
        <v>-597520.22000000067</v>
      </c>
      <c r="R46" s="17">
        <f t="shared" si="0"/>
        <v>-7695726.6700000009</v>
      </c>
      <c r="S46" s="158"/>
      <c r="T46" s="17"/>
    </row>
    <row r="47" spans="1:20">
      <c r="A47" s="264">
        <f t="shared" si="1"/>
        <v>34</v>
      </c>
      <c r="B47" s="174">
        <v>9230</v>
      </c>
      <c r="C47" s="17" t="s">
        <v>303</v>
      </c>
      <c r="D47" s="177">
        <v>6769.3</v>
      </c>
      <c r="E47" s="177">
        <v>4064.37</v>
      </c>
      <c r="F47" s="177">
        <v>5669.0599999999995</v>
      </c>
      <c r="G47" s="177">
        <v>7466.16</v>
      </c>
      <c r="H47" s="177">
        <v>8921.7900000000009</v>
      </c>
      <c r="I47" s="177">
        <v>12968.37</v>
      </c>
      <c r="J47" s="113">
        <v>12578</v>
      </c>
      <c r="K47" s="113">
        <v>15173.630000000001</v>
      </c>
      <c r="L47" s="113">
        <v>33275.279999999999</v>
      </c>
      <c r="M47" s="113">
        <v>5210.1499999999996</v>
      </c>
      <c r="N47" s="113">
        <v>3239.45</v>
      </c>
      <c r="O47" s="113">
        <v>26565.590000000004</v>
      </c>
      <c r="P47" s="113">
        <v>1630</v>
      </c>
      <c r="Q47" s="113">
        <v>1731.1899999999998</v>
      </c>
      <c r="R47" s="17">
        <f t="shared" si="0"/>
        <v>141901.15</v>
      </c>
      <c r="S47" s="17"/>
      <c r="T47" s="17"/>
    </row>
    <row r="48" spans="1:20">
      <c r="A48" s="264">
        <f t="shared" si="1"/>
        <v>35</v>
      </c>
      <c r="B48" s="174">
        <v>9240</v>
      </c>
      <c r="C48" s="17" t="s">
        <v>304</v>
      </c>
      <c r="D48" s="177">
        <v>-1252.8800000000001</v>
      </c>
      <c r="E48" s="177">
        <v>-958.93999999999994</v>
      </c>
      <c r="F48" s="177">
        <v>-970.97</v>
      </c>
      <c r="G48" s="177">
        <v>-1169.99</v>
      </c>
      <c r="H48" s="177">
        <v>-1134.3499999999999</v>
      </c>
      <c r="I48" s="177">
        <v>-1172.28</v>
      </c>
      <c r="J48" s="113">
        <v>-1198.1199999999999</v>
      </c>
      <c r="K48" s="113">
        <v>-1215.05</v>
      </c>
      <c r="L48" s="113">
        <v>-1194.1399999999999</v>
      </c>
      <c r="M48" s="113">
        <v>-1158.8899999999999</v>
      </c>
      <c r="N48" s="113">
        <v>-1054.4199999999998</v>
      </c>
      <c r="O48" s="113">
        <v>-1842.22</v>
      </c>
      <c r="P48" s="113">
        <v>-1027.6899999999998</v>
      </c>
      <c r="Q48" s="113">
        <v>-1105.1799999999998</v>
      </c>
      <c r="R48" s="17">
        <f t="shared" si="0"/>
        <v>-14322.249999999996</v>
      </c>
      <c r="S48" s="17"/>
      <c r="T48" s="17"/>
    </row>
    <row r="49" spans="1:20">
      <c r="A49" s="264">
        <f t="shared" si="1"/>
        <v>36</v>
      </c>
      <c r="B49" s="174">
        <v>9250</v>
      </c>
      <c r="C49" s="17" t="s">
        <v>305</v>
      </c>
      <c r="D49" s="177">
        <v>21554.92</v>
      </c>
      <c r="E49" s="177">
        <v>27630.63</v>
      </c>
      <c r="F49" s="177">
        <v>21837.949999999997</v>
      </c>
      <c r="G49" s="177">
        <v>21426.63</v>
      </c>
      <c r="H49" s="177">
        <v>21366.97</v>
      </c>
      <c r="I49" s="177">
        <v>5987.1699999999983</v>
      </c>
      <c r="J49" s="113">
        <v>21986.250000000004</v>
      </c>
      <c r="K49" s="113">
        <v>30004.6</v>
      </c>
      <c r="L49" s="113">
        <v>-2473.7499999999995</v>
      </c>
      <c r="M49" s="113">
        <v>27189.859999999997</v>
      </c>
      <c r="N49" s="113">
        <v>20914.79</v>
      </c>
      <c r="O49" s="113">
        <v>-50828.29</v>
      </c>
      <c r="P49" s="113">
        <v>19633.169999999998</v>
      </c>
      <c r="Q49" s="113">
        <v>19705.46</v>
      </c>
      <c r="R49" s="17">
        <f t="shared" si="0"/>
        <v>166597.73000000001</v>
      </c>
      <c r="S49" s="17"/>
      <c r="T49" s="17"/>
    </row>
    <row r="50" spans="1:20">
      <c r="A50" s="264">
        <f t="shared" si="1"/>
        <v>37</v>
      </c>
      <c r="B50" s="226">
        <v>9260</v>
      </c>
      <c r="C50" s="17" t="s">
        <v>306</v>
      </c>
      <c r="D50" s="177">
        <v>190049.16000000003</v>
      </c>
      <c r="E50" s="177">
        <v>168788.92</v>
      </c>
      <c r="F50" s="177">
        <v>389170.68000000028</v>
      </c>
      <c r="G50" s="177">
        <v>194652.47</v>
      </c>
      <c r="H50" s="177">
        <v>237294.73000000004</v>
      </c>
      <c r="I50" s="177">
        <v>21492.699999999946</v>
      </c>
      <c r="J50" s="113">
        <v>352010.54999999987</v>
      </c>
      <c r="K50" s="113">
        <v>45078.889999999992</v>
      </c>
      <c r="L50" s="113">
        <v>18170.440000000006</v>
      </c>
      <c r="M50" s="113">
        <v>96699.860000000015</v>
      </c>
      <c r="N50" s="113">
        <v>48204.989999999991</v>
      </c>
      <c r="O50" s="113">
        <v>202243.81999999986</v>
      </c>
      <c r="P50" s="113">
        <v>197785.26</v>
      </c>
      <c r="Q50" s="113">
        <v>132531.79000000004</v>
      </c>
      <c r="R50" s="17">
        <f t="shared" si="0"/>
        <v>1963857.21</v>
      </c>
      <c r="S50" s="17"/>
      <c r="T50" s="17"/>
    </row>
    <row r="51" spans="1:20">
      <c r="A51" s="264">
        <f>A50+1</f>
        <v>38</v>
      </c>
      <c r="B51" s="226">
        <v>9280</v>
      </c>
      <c r="C51" t="s">
        <v>308</v>
      </c>
      <c r="D51" s="177"/>
      <c r="E51" s="177"/>
      <c r="F51" s="177"/>
      <c r="G51" s="177"/>
      <c r="H51" s="177"/>
      <c r="I51" s="177"/>
      <c r="J51" s="113"/>
      <c r="K51" s="113"/>
      <c r="L51" s="113"/>
      <c r="M51" s="113"/>
      <c r="N51" s="113"/>
      <c r="O51" s="113">
        <v>0</v>
      </c>
      <c r="P51" s="113">
        <v>441.4</v>
      </c>
      <c r="Q51" s="113"/>
      <c r="R51" s="17">
        <f t="shared" si="0"/>
        <v>0</v>
      </c>
      <c r="S51" s="17"/>
      <c r="T51" s="17"/>
    </row>
    <row r="52" spans="1:20">
      <c r="A52" s="264">
        <f>A51+1</f>
        <v>39</v>
      </c>
      <c r="B52" s="174">
        <v>9302</v>
      </c>
      <c r="C52" s="17" t="s">
        <v>309</v>
      </c>
      <c r="D52" s="177">
        <v>0</v>
      </c>
      <c r="E52" s="177">
        <v>0</v>
      </c>
      <c r="F52" s="177">
        <v>0</v>
      </c>
      <c r="G52" s="177">
        <v>0</v>
      </c>
      <c r="H52" s="177">
        <v>7500</v>
      </c>
      <c r="I52" s="177">
        <v>0</v>
      </c>
      <c r="J52" s="113"/>
      <c r="K52" s="113">
        <v>4055</v>
      </c>
      <c r="L52" s="113"/>
      <c r="M52" s="113">
        <v>0</v>
      </c>
      <c r="N52" s="113">
        <v>0</v>
      </c>
      <c r="O52" s="113">
        <v>0</v>
      </c>
      <c r="P52" s="113">
        <v>0</v>
      </c>
      <c r="Q52" s="113"/>
      <c r="R52" s="17">
        <f t="shared" si="0"/>
        <v>11555</v>
      </c>
      <c r="S52" s="17"/>
      <c r="T52" s="17"/>
    </row>
    <row r="53" spans="1:20">
      <c r="A53" s="264">
        <f>A52+1</f>
        <v>40</v>
      </c>
      <c r="B53" s="174">
        <v>9310</v>
      </c>
      <c r="C53" s="17" t="s">
        <v>199</v>
      </c>
      <c r="D53" s="177">
        <f>0</f>
        <v>0</v>
      </c>
      <c r="E53" s="177">
        <f>0</f>
        <v>0</v>
      </c>
      <c r="F53" s="177">
        <f>0</f>
        <v>0</v>
      </c>
      <c r="G53" s="177">
        <f>0</f>
        <v>0</v>
      </c>
      <c r="H53" s="177">
        <f>0</f>
        <v>0</v>
      </c>
      <c r="I53" s="177">
        <f>0</f>
        <v>0</v>
      </c>
      <c r="J53" s="113"/>
      <c r="K53" s="113"/>
      <c r="L53" s="113"/>
      <c r="M53" s="113">
        <v>0</v>
      </c>
      <c r="N53" s="113">
        <v>0</v>
      </c>
      <c r="O53" s="113">
        <v>0</v>
      </c>
      <c r="P53" s="113">
        <v>0</v>
      </c>
      <c r="Q53" s="113"/>
      <c r="R53" s="17">
        <f t="shared" si="0"/>
        <v>0</v>
      </c>
      <c r="S53" s="17"/>
      <c r="T53" s="17"/>
    </row>
    <row r="54" spans="1:20">
      <c r="A54" s="264">
        <f>A53+1</f>
        <v>41</v>
      </c>
      <c r="B54" s="17"/>
      <c r="C54" s="209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7"/>
      <c r="P54" s="17"/>
      <c r="Q54" s="17"/>
      <c r="R54" s="17"/>
      <c r="S54" s="17"/>
      <c r="T54" s="17"/>
    </row>
    <row r="55" spans="1:20" ht="15.75" thickBot="1">
      <c r="A55" s="264">
        <f t="shared" ref="A55:A59" si="2">A54+1</f>
        <v>42</v>
      </c>
      <c r="B55" s="17" t="s">
        <v>311</v>
      </c>
      <c r="C55" s="209"/>
      <c r="D55" s="210">
        <f t="shared" ref="D55:Q55" si="3">SUM(D14:D54)</f>
        <v>-1.9999999785795808E-2</v>
      </c>
      <c r="E55" s="210">
        <f t="shared" si="3"/>
        <v>3.0000000348081812E-2</v>
      </c>
      <c r="F55" s="210">
        <f t="shared" si="3"/>
        <v>-1.1641532182693481E-10</v>
      </c>
      <c r="G55" s="210">
        <f t="shared" si="3"/>
        <v>240932.18000000005</v>
      </c>
      <c r="H55" s="210">
        <f t="shared" si="3"/>
        <v>-240932.21000000014</v>
      </c>
      <c r="I55" s="210">
        <f t="shared" si="3"/>
        <v>1.0000000052968971E-2</v>
      </c>
      <c r="J55" s="210">
        <f t="shared" si="3"/>
        <v>0</v>
      </c>
      <c r="K55" s="210">
        <f t="shared" si="3"/>
        <v>-1.0000000023865141E-2</v>
      </c>
      <c r="L55" s="210">
        <f t="shared" si="3"/>
        <v>4.7293724492192268E-11</v>
      </c>
      <c r="M55" s="210">
        <f t="shared" si="3"/>
        <v>2.0372681319713593E-10</v>
      </c>
      <c r="N55" s="210">
        <f t="shared" si="3"/>
        <v>-1.0000000074796844E-2</v>
      </c>
      <c r="O55" s="210">
        <f t="shared" si="3"/>
        <v>-3.0000000144354999E-2</v>
      </c>
      <c r="P55" s="210">
        <f t="shared" si="3"/>
        <v>-1.0000000149034349E-2</v>
      </c>
      <c r="Q55" s="210">
        <f t="shared" si="3"/>
        <v>9.9999992817174643E-3</v>
      </c>
      <c r="R55" s="210">
        <f>SUM(R12:R54)</f>
        <v>9589035.5299999975</v>
      </c>
      <c r="S55" s="17"/>
      <c r="T55" s="17"/>
    </row>
    <row r="56" spans="1:20" ht="15.75" thickTop="1">
      <c r="A56" s="264">
        <f t="shared" si="2"/>
        <v>43</v>
      </c>
      <c r="B56" s="17"/>
      <c r="C56" s="20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>
      <c r="A57" s="264">
        <f t="shared" si="2"/>
        <v>44</v>
      </c>
      <c r="B57" s="174">
        <f>B46</f>
        <v>9220</v>
      </c>
      <c r="C57" s="33" t="str">
        <f>C46</f>
        <v>A&amp;G-Administrative expense transferred-Credit</v>
      </c>
      <c r="D57" s="211">
        <f t="shared" ref="D57:K57" si="4">-(D55-D46)</f>
        <v>-831246.33000000019</v>
      </c>
      <c r="E57" s="211">
        <f t="shared" si="4"/>
        <v>-694191.94000000006</v>
      </c>
      <c r="F57" s="211">
        <f t="shared" si="4"/>
        <v>-477225.28000000032</v>
      </c>
      <c r="G57" s="211">
        <f t="shared" si="4"/>
        <v>-949561.61999999988</v>
      </c>
      <c r="H57" s="211">
        <f t="shared" si="4"/>
        <v>-463587.34</v>
      </c>
      <c r="I57" s="211">
        <f t="shared" si="4"/>
        <v>-482659.38999999996</v>
      </c>
      <c r="J57" s="211">
        <f t="shared" si="4"/>
        <v>-877309.77000000014</v>
      </c>
      <c r="K57" s="211">
        <f t="shared" si="4"/>
        <v>-603351.17000000004</v>
      </c>
      <c r="L57" s="33">
        <f t="shared" ref="L57:Q57" si="5">L46</f>
        <v>-790403.43000000017</v>
      </c>
      <c r="M57" s="33">
        <f t="shared" si="5"/>
        <v>-478247.79999999993</v>
      </c>
      <c r="N57" s="33">
        <f t="shared" si="5"/>
        <v>-503601.91000000003</v>
      </c>
      <c r="O57" s="33">
        <f t="shared" si="5"/>
        <v>-544340.66999999993</v>
      </c>
      <c r="P57" s="33">
        <f t="shared" si="5"/>
        <v>-756389.60000000009</v>
      </c>
      <c r="Q57" s="33">
        <f t="shared" si="5"/>
        <v>-597520.22000000067</v>
      </c>
      <c r="R57" s="17">
        <f t="shared" ref="R57" si="6">SUM(D57:O57)</f>
        <v>-7695726.6500000013</v>
      </c>
      <c r="S57" s="17"/>
      <c r="T57" s="17"/>
    </row>
    <row r="58" spans="1:20">
      <c r="A58" s="264">
        <f t="shared" si="2"/>
        <v>45</v>
      </c>
      <c r="B58" s="17"/>
      <c r="C58" s="212" t="s">
        <v>316</v>
      </c>
      <c r="D58" s="213">
        <f>D59/D57</f>
        <v>0.50250001103764252</v>
      </c>
      <c r="E58" s="213">
        <f t="shared" ref="E58:Q58" si="7">E59/E57</f>
        <v>0.50249998581084065</v>
      </c>
      <c r="F58" s="213">
        <f t="shared" si="7"/>
        <v>0.50249999329457118</v>
      </c>
      <c r="G58" s="213">
        <f t="shared" si="7"/>
        <v>0.37500070822154763</v>
      </c>
      <c r="H58" s="213">
        <f t="shared" si="7"/>
        <v>0.76365560370997188</v>
      </c>
      <c r="I58" s="213">
        <f t="shared" si="7"/>
        <v>0.50249999280030588</v>
      </c>
      <c r="J58" s="213">
        <f t="shared" si="7"/>
        <v>0.50250000065541267</v>
      </c>
      <c r="K58" s="213">
        <f t="shared" si="7"/>
        <v>0.50249999515207699</v>
      </c>
      <c r="L58" s="213">
        <f t="shared" si="7"/>
        <v>0.5024999954769932</v>
      </c>
      <c r="M58" s="213">
        <f t="shared" si="7"/>
        <v>0.49779998987972351</v>
      </c>
      <c r="N58" s="213">
        <f t="shared" si="7"/>
        <v>0.49779999841541506</v>
      </c>
      <c r="O58" s="213">
        <f t="shared" si="7"/>
        <v>0.49779998984826923</v>
      </c>
      <c r="P58" s="213">
        <f t="shared" si="7"/>
        <v>0.49779999619243831</v>
      </c>
      <c r="Q58" s="213">
        <f t="shared" si="7"/>
        <v>0.497800007504348</v>
      </c>
      <c r="R58" s="213">
        <f t="shared" ref="R58" si="8">R59/R57</f>
        <v>0.50156790847034549</v>
      </c>
      <c r="S58" s="17"/>
      <c r="T58" s="17"/>
    </row>
    <row r="59" spans="1:20">
      <c r="A59" s="264">
        <f t="shared" si="2"/>
        <v>46</v>
      </c>
      <c r="B59" s="17"/>
      <c r="C59" s="17" t="s">
        <v>317</v>
      </c>
      <c r="D59" s="17">
        <v>-417701.29</v>
      </c>
      <c r="E59" s="17">
        <v>-348831.44</v>
      </c>
      <c r="F59" s="17">
        <v>-239805.7</v>
      </c>
      <c r="G59" s="17">
        <v>-356086.28</v>
      </c>
      <c r="H59" s="17">
        <v>-354021.07</v>
      </c>
      <c r="I59" s="17">
        <v>-242536.34</v>
      </c>
      <c r="J59" s="17">
        <v>-440848.16</v>
      </c>
      <c r="K59" s="17">
        <v>-303183.96000000002</v>
      </c>
      <c r="L59" s="17">
        <v>-397177.72</v>
      </c>
      <c r="M59" s="17">
        <v>-238071.75</v>
      </c>
      <c r="N59" s="17">
        <v>-250693.03</v>
      </c>
      <c r="O59" s="17">
        <f>-270972.78</f>
        <v>-270972.78000000003</v>
      </c>
      <c r="P59" s="17">
        <v>-376530.74</v>
      </c>
      <c r="Q59" s="17">
        <v>-297445.57</v>
      </c>
      <c r="R59" s="17">
        <f>SUM(D59:O59)</f>
        <v>-3859929.5199999996</v>
      </c>
      <c r="S59" s="17"/>
      <c r="T59" s="17"/>
    </row>
    <row r="60" spans="1:20">
      <c r="A60" s="17"/>
      <c r="B60" s="17"/>
      <c r="C60" s="209"/>
      <c r="D60" s="227"/>
      <c r="E60" s="227"/>
      <c r="F60" s="227"/>
      <c r="G60" s="227"/>
      <c r="H60" s="227"/>
      <c r="I60" s="227"/>
      <c r="J60" s="153"/>
      <c r="K60" s="153"/>
      <c r="L60" s="153"/>
      <c r="M60" s="153"/>
      <c r="N60" s="153"/>
      <c r="O60" s="153"/>
      <c r="P60" s="153"/>
      <c r="Q60" s="153"/>
      <c r="R60" s="153"/>
      <c r="S60" s="17"/>
      <c r="T60" s="17"/>
    </row>
    <row r="61" spans="1:20">
      <c r="A61" s="17"/>
      <c r="B61" s="17"/>
      <c r="C61" s="20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53"/>
      <c r="O61" s="153"/>
      <c r="P61" s="153"/>
      <c r="Q61" s="153"/>
      <c r="R61" s="17"/>
      <c r="S61" s="17"/>
      <c r="T61" s="17"/>
    </row>
    <row r="62" spans="1:20">
      <c r="A62" s="17"/>
      <c r="B62" s="17" t="s">
        <v>318</v>
      </c>
      <c r="C62" s="20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53"/>
      <c r="O62" s="153"/>
      <c r="P62" s="153"/>
      <c r="Q62" s="153"/>
      <c r="R62" s="17"/>
      <c r="S62" s="17"/>
      <c r="T62" s="17"/>
    </row>
    <row r="63" spans="1:20">
      <c r="A63" s="17"/>
      <c r="B63" s="17"/>
      <c r="C63" s="20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53"/>
      <c r="O63" s="153"/>
      <c r="P63" s="153"/>
      <c r="Q63" s="153"/>
      <c r="R63" s="17"/>
      <c r="S63" s="17"/>
      <c r="T63" s="17"/>
    </row>
    <row r="64" spans="1:2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S64" s="17"/>
      <c r="T64" s="17"/>
    </row>
    <row r="65" spans="1:2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13"/>
      <c r="S65" s="17"/>
      <c r="T65" s="17"/>
    </row>
    <row r="66" spans="1:20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5"/>
      <c r="S66" s="214"/>
      <c r="T66" s="17"/>
    </row>
    <row r="67" spans="1:20">
      <c r="A67" s="17"/>
      <c r="B67" s="17"/>
      <c r="C67" s="17"/>
      <c r="D67" s="17"/>
      <c r="E67" s="21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57"/>
      <c r="P68" s="157"/>
      <c r="Q68" s="157"/>
      <c r="R68" s="17"/>
      <c r="S68" s="17"/>
      <c r="T68" s="17"/>
    </row>
    <row r="69" spans="1:20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57"/>
      <c r="P69" s="157"/>
      <c r="Q69" s="157"/>
      <c r="R69" s="17"/>
      <c r="S69" s="17"/>
      <c r="T69" s="17"/>
    </row>
    <row r="70" spans="1:20">
      <c r="A70" s="17"/>
      <c r="B70" s="17"/>
      <c r="C70" s="15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57"/>
      <c r="P70" s="157"/>
      <c r="Q70" s="157"/>
      <c r="R70" s="17"/>
      <c r="S70" s="158"/>
      <c r="T70" s="17"/>
    </row>
    <row r="71" spans="1:20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57"/>
      <c r="P71" s="157"/>
      <c r="Q71" s="157"/>
      <c r="R71" s="17"/>
      <c r="S71" s="17"/>
      <c r="T71" s="17"/>
    </row>
    <row r="72" spans="1:20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57"/>
      <c r="P72" s="157"/>
      <c r="Q72" s="157"/>
      <c r="R72" s="17"/>
      <c r="S72" s="17"/>
      <c r="T72" s="17"/>
    </row>
    <row r="73" spans="1:20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57"/>
      <c r="P73" s="157"/>
      <c r="Q73" s="157"/>
      <c r="R73" s="17"/>
      <c r="S73" s="17"/>
      <c r="T73" s="17"/>
    </row>
    <row r="74" spans="1:20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7" spans="1:20">
      <c r="C77" s="158"/>
    </row>
  </sheetData>
  <mergeCells count="4">
    <mergeCell ref="A1:R1"/>
    <mergeCell ref="A2:R2"/>
    <mergeCell ref="A3:R3"/>
    <mergeCell ref="A4:R4"/>
  </mergeCells>
  <printOptions horizontalCentered="1"/>
  <pageMargins left="0.5" right="0.5" top="0.75" bottom="0.59" header="0.25" footer="0.25"/>
  <pageSetup scale="45" fitToHeight="2" orientation="landscape" verticalDpi="300" r:id="rId1"/>
  <headerFooter alignWithMargins="0">
    <oddHeader>&amp;RCASE NO. 2017-00349
ATTACHMENT 1
TO STAFF DR NO. 1-46
(SUPPLEMENT 04-05-18)</oddHeader>
    <oddFooter>&amp;RSchedule &amp;A
Page &amp;P of &amp;N</oddFooter>
  </headerFooter>
  <rowBreaks count="1" manualBreakCount="1">
    <brk id="6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70" zoomScaleNormal="90" zoomScaleSheetLayoutView="70" workbookViewId="0">
      <selection activeCell="I43" sqref="I43"/>
    </sheetView>
  </sheetViews>
  <sheetFormatPr defaultColWidth="13.88671875" defaultRowHeight="15"/>
  <cols>
    <col min="1" max="1" width="3.6640625" style="229" customWidth="1"/>
    <col min="2" max="2" width="16.21875" style="229" customWidth="1"/>
    <col min="3" max="3" width="11" style="229" customWidth="1"/>
    <col min="4" max="4" width="12.33203125" style="229" customWidth="1"/>
    <col min="5" max="5" width="13.109375" style="229" customWidth="1"/>
    <col min="6" max="6" width="12.5546875" style="229" customWidth="1"/>
    <col min="7" max="7" width="13.109375" style="229" customWidth="1"/>
    <col min="8" max="8" width="8.6640625" style="229" customWidth="1"/>
    <col min="9" max="9" width="13.88671875" style="229" customWidth="1"/>
    <col min="10" max="10" width="15.109375" style="229" customWidth="1"/>
    <col min="11" max="16384" width="13.88671875" style="229"/>
  </cols>
  <sheetData>
    <row r="1" spans="1:16">
      <c r="A1" s="269" t="s">
        <v>352</v>
      </c>
      <c r="B1" s="269"/>
      <c r="C1" s="269"/>
      <c r="D1" s="269"/>
      <c r="E1" s="269"/>
      <c r="F1" s="269"/>
      <c r="G1" s="269"/>
      <c r="H1" s="269"/>
      <c r="I1" s="228"/>
      <c r="M1" s="230"/>
      <c r="O1" s="230"/>
      <c r="P1" s="230"/>
    </row>
    <row r="2" spans="1:16">
      <c r="A2" s="269" t="s">
        <v>353</v>
      </c>
      <c r="B2" s="269"/>
      <c r="C2" s="269"/>
      <c r="D2" s="269"/>
      <c r="E2" s="269"/>
      <c r="F2" s="269"/>
      <c r="G2" s="269"/>
      <c r="H2" s="269"/>
      <c r="I2" s="228"/>
      <c r="P2" s="230"/>
    </row>
    <row r="3" spans="1:16">
      <c r="A3" s="269" t="s">
        <v>323</v>
      </c>
      <c r="B3" s="269"/>
      <c r="C3" s="269"/>
      <c r="D3" s="269"/>
      <c r="E3" s="269"/>
      <c r="F3" s="269"/>
      <c r="G3" s="269"/>
      <c r="H3" s="269"/>
      <c r="I3" s="228"/>
    </row>
    <row r="4" spans="1:16">
      <c r="A4" s="269" t="s">
        <v>355</v>
      </c>
      <c r="B4" s="269"/>
      <c r="C4" s="269"/>
      <c r="D4" s="269"/>
      <c r="E4" s="269"/>
      <c r="F4" s="269"/>
      <c r="G4" s="269"/>
      <c r="H4" s="269"/>
      <c r="I4" s="228"/>
      <c r="M4" s="230"/>
      <c r="O4" s="230"/>
      <c r="P4" s="230"/>
    </row>
    <row r="5" spans="1:16">
      <c r="A5" s="269" t="s">
        <v>354</v>
      </c>
      <c r="B5" s="269"/>
      <c r="C5" s="269"/>
      <c r="D5" s="269"/>
      <c r="E5" s="269"/>
      <c r="F5" s="269"/>
      <c r="G5" s="269"/>
      <c r="H5" s="269"/>
      <c r="I5" s="228"/>
      <c r="M5" s="230"/>
      <c r="O5" s="230"/>
      <c r="P5" s="230"/>
    </row>
    <row r="6" spans="1:16">
      <c r="A6" s="3"/>
      <c r="B6" s="231"/>
      <c r="C6" s="231"/>
      <c r="D6" s="232"/>
      <c r="P6" s="230"/>
    </row>
    <row r="7" spans="1:16">
      <c r="B7" s="232"/>
      <c r="C7" s="232"/>
      <c r="D7" s="232"/>
      <c r="H7" s="4" t="s">
        <v>324</v>
      </c>
      <c r="I7" s="3"/>
    </row>
    <row r="8" spans="1:16">
      <c r="A8" s="3" t="s">
        <v>3</v>
      </c>
      <c r="B8" s="232"/>
      <c r="C8" s="232"/>
      <c r="D8" s="232"/>
      <c r="H8" s="5" t="s">
        <v>325</v>
      </c>
      <c r="I8" s="3"/>
      <c r="M8" s="230"/>
      <c r="O8" s="230"/>
      <c r="P8" s="230"/>
    </row>
    <row r="9" spans="1:16">
      <c r="A9" s="53" t="s">
        <v>5</v>
      </c>
      <c r="B9" s="233"/>
      <c r="C9" s="233"/>
      <c r="D9" s="233"/>
      <c r="E9" s="234"/>
      <c r="F9" s="234"/>
      <c r="G9" s="234"/>
      <c r="H9" s="8" t="s">
        <v>326</v>
      </c>
      <c r="I9" s="232"/>
      <c r="M9" s="230"/>
      <c r="P9" s="230"/>
    </row>
    <row r="10" spans="1:16">
      <c r="E10" s="232"/>
      <c r="F10" s="231"/>
      <c r="G10" s="232"/>
      <c r="H10" s="231"/>
      <c r="I10" s="232"/>
    </row>
    <row r="11" spans="1:16">
      <c r="A11" s="230" t="s">
        <v>9</v>
      </c>
      <c r="E11" s="235" t="s">
        <v>327</v>
      </c>
      <c r="F11" s="10"/>
      <c r="G11" s="9" t="s">
        <v>328</v>
      </c>
      <c r="H11" s="9" t="s">
        <v>329</v>
      </c>
      <c r="I11" s="173"/>
    </row>
    <row r="12" spans="1:16">
      <c r="A12" s="236" t="s">
        <v>12</v>
      </c>
      <c r="B12" s="236" t="s">
        <v>13</v>
      </c>
      <c r="C12" s="233"/>
      <c r="D12" s="233"/>
      <c r="E12" s="12" t="s">
        <v>68</v>
      </c>
      <c r="F12" s="12" t="s">
        <v>43</v>
      </c>
      <c r="G12" s="12" t="s">
        <v>330</v>
      </c>
      <c r="H12" s="12" t="s">
        <v>44</v>
      </c>
      <c r="I12" s="235"/>
    </row>
    <row r="13" spans="1:16">
      <c r="E13" s="10" t="s">
        <v>72</v>
      </c>
      <c r="F13" s="10" t="s">
        <v>331</v>
      </c>
      <c r="G13" s="10" t="s">
        <v>332</v>
      </c>
      <c r="H13" s="10"/>
      <c r="I13" s="235"/>
    </row>
    <row r="14" spans="1:16">
      <c r="E14" s="10"/>
      <c r="F14" s="10"/>
      <c r="G14" s="10"/>
      <c r="H14" s="10"/>
      <c r="I14" s="235"/>
    </row>
    <row r="15" spans="1:16">
      <c r="A15" s="9">
        <v>1</v>
      </c>
      <c r="B15" s="229" t="s">
        <v>333</v>
      </c>
      <c r="E15" s="237">
        <f>+'C.2'!D14-SUM('C.2'!D17:D27)</f>
        <v>39646974.439999983</v>
      </c>
      <c r="F15" s="237">
        <f>+G15-E15</f>
        <v>-1918802.5167694986</v>
      </c>
      <c r="G15" s="237">
        <f>'C.2'!O14-SUM('C.2'!O17:O27)</f>
        <v>37728171.923230484</v>
      </c>
      <c r="H15" s="10" t="s">
        <v>334</v>
      </c>
      <c r="I15" s="235"/>
    </row>
    <row r="16" spans="1:16">
      <c r="A16" s="9"/>
      <c r="E16" s="238"/>
      <c r="F16" s="238"/>
      <c r="G16" s="238"/>
      <c r="H16" s="10"/>
      <c r="I16" s="10"/>
    </row>
    <row r="17" spans="1:34">
      <c r="A17" s="9">
        <v>2</v>
      </c>
      <c r="B17" s="229" t="s">
        <v>335</v>
      </c>
      <c r="E17" s="239">
        <f>+E32</f>
        <v>8306018.5154064409</v>
      </c>
      <c r="F17" s="239">
        <f>+G17-E17</f>
        <v>1654322.6766520552</v>
      </c>
      <c r="G17" s="239">
        <f>+G32</f>
        <v>9960341.1920584962</v>
      </c>
      <c r="H17" s="10" t="s">
        <v>52</v>
      </c>
      <c r="I17" s="10"/>
    </row>
    <row r="18" spans="1:34">
      <c r="A18" s="9"/>
      <c r="E18" s="238"/>
      <c r="F18" s="238"/>
      <c r="G18" s="238"/>
      <c r="H18" s="10"/>
      <c r="I18" s="10"/>
    </row>
    <row r="19" spans="1:34">
      <c r="A19" s="9">
        <v>3</v>
      </c>
      <c r="B19" s="229" t="s">
        <v>336</v>
      </c>
      <c r="E19" s="237">
        <f>+E15-E17</f>
        <v>31340955.924593542</v>
      </c>
      <c r="F19" s="237">
        <f>+F15-F17</f>
        <v>-3573125.1934215538</v>
      </c>
      <c r="G19" s="237">
        <f>+G15-G17</f>
        <v>27767830.731171988</v>
      </c>
      <c r="H19" s="10"/>
      <c r="I19" s="10"/>
    </row>
    <row r="20" spans="1:34">
      <c r="A20" s="9"/>
      <c r="E20" s="238"/>
      <c r="F20" s="238"/>
      <c r="G20" s="238"/>
      <c r="H20" s="10"/>
      <c r="I20" s="10"/>
    </row>
    <row r="21" spans="1:34">
      <c r="A21" s="9">
        <v>4</v>
      </c>
      <c r="B21" s="229" t="s">
        <v>337</v>
      </c>
      <c r="E21" s="240">
        <f>0.06+0.35*(1-0.06)</f>
        <v>0.38899999999999996</v>
      </c>
      <c r="F21" s="240"/>
      <c r="G21" s="240">
        <v>0.38900000000000001</v>
      </c>
      <c r="H21" s="10" t="s">
        <v>338</v>
      </c>
      <c r="I21" s="10"/>
    </row>
    <row r="22" spans="1:34">
      <c r="A22" s="9"/>
      <c r="E22" s="238"/>
      <c r="F22" s="238"/>
      <c r="G22" s="238"/>
      <c r="H22" s="10"/>
      <c r="I22" s="10"/>
    </row>
    <row r="23" spans="1:34" ht="16.5" thickBot="1">
      <c r="A23" s="9">
        <v>5</v>
      </c>
      <c r="B23" s="241" t="s">
        <v>339</v>
      </c>
      <c r="E23" s="242">
        <f>+E19*E21</f>
        <v>12191631.854666887</v>
      </c>
      <c r="F23" s="242">
        <f>+G23-E23</f>
        <v>-1389945.7002409827</v>
      </c>
      <c r="G23" s="243">
        <f>+G19*G21</f>
        <v>10801686.154425904</v>
      </c>
      <c r="H23" s="10"/>
      <c r="I23" s="10"/>
    </row>
    <row r="24" spans="1:34" ht="16.5" thickTop="1">
      <c r="A24" s="9"/>
      <c r="B24" s="241"/>
      <c r="E24" s="244"/>
      <c r="F24" s="238"/>
      <c r="G24" s="245"/>
      <c r="H24" s="10"/>
      <c r="I24" s="10"/>
    </row>
    <row r="25" spans="1:34" ht="15.75">
      <c r="A25" s="9"/>
      <c r="B25" s="241"/>
      <c r="E25" s="244"/>
      <c r="F25" s="238"/>
      <c r="G25" s="245"/>
      <c r="H25" s="10"/>
      <c r="I25" s="10"/>
    </row>
    <row r="26" spans="1:34">
      <c r="A26" s="9"/>
      <c r="E26" s="238"/>
      <c r="F26" s="238"/>
      <c r="G26" s="238"/>
      <c r="H26" s="10"/>
      <c r="I26" s="10"/>
    </row>
    <row r="27" spans="1:34">
      <c r="A27" s="9"/>
      <c r="B27" s="246" t="s">
        <v>340</v>
      </c>
      <c r="E27" s="238"/>
      <c r="F27" s="238"/>
      <c r="G27" s="238"/>
      <c r="H27" s="10"/>
      <c r="I27" s="10"/>
    </row>
    <row r="28" spans="1:34" s="1" customFormat="1">
      <c r="A28" s="9">
        <v>6</v>
      </c>
      <c r="B28" s="247" t="s">
        <v>341</v>
      </c>
      <c r="E28" s="248">
        <v>369386897.00335014</v>
      </c>
      <c r="F28" s="249"/>
      <c r="G28" s="250">
        <v>430095329.87132108</v>
      </c>
      <c r="H28" s="9" t="s">
        <v>342</v>
      </c>
      <c r="J28" s="229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29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47" t="s">
        <v>343</v>
      </c>
      <c r="E30" s="251">
        <v>2.2485958713719913E-2</v>
      </c>
      <c r="G30" s="251">
        <v>2.3158450000000001E-2</v>
      </c>
      <c r="H30" s="9" t="s">
        <v>344</v>
      </c>
      <c r="I30" s="252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29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53" t="s">
        <v>345</v>
      </c>
      <c r="E32" s="254">
        <f>+E28*E30</f>
        <v>8306018.5154064409</v>
      </c>
      <c r="G32" s="254">
        <f>+G28*G30</f>
        <v>9960341.1920584962</v>
      </c>
      <c r="J32" s="229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29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29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55" t="s">
        <v>346</v>
      </c>
      <c r="C35" s="17"/>
      <c r="D35" s="17"/>
      <c r="E35" s="17"/>
      <c r="F35" s="17"/>
      <c r="I35" s="256"/>
      <c r="J35" s="252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57" t="s">
        <v>347</v>
      </c>
      <c r="C36" s="258"/>
      <c r="D36" s="258"/>
      <c r="E36" s="259">
        <v>0.06</v>
      </c>
      <c r="F36" s="258"/>
      <c r="I36" s="256"/>
      <c r="J36" s="252"/>
    </row>
    <row r="37" spans="1:34">
      <c r="A37" s="9">
        <v>11</v>
      </c>
      <c r="B37" s="257" t="s">
        <v>348</v>
      </c>
      <c r="C37" s="258"/>
      <c r="D37" s="258"/>
      <c r="E37" s="259">
        <v>0.35</v>
      </c>
      <c r="F37" s="258"/>
      <c r="I37" s="256"/>
      <c r="J37" s="252"/>
    </row>
    <row r="38" spans="1:34">
      <c r="B38" s="258"/>
      <c r="C38" s="258"/>
      <c r="D38" s="258"/>
      <c r="E38" s="259"/>
      <c r="F38" s="258"/>
      <c r="I38" s="252"/>
      <c r="J38" s="252"/>
    </row>
    <row r="39" spans="1:34">
      <c r="E39" s="260"/>
    </row>
    <row r="40" spans="1:34">
      <c r="E40" s="260"/>
    </row>
    <row r="41" spans="1:34">
      <c r="G41" s="261"/>
    </row>
    <row r="43" spans="1:34">
      <c r="E43" s="260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80" orientation="portrait" verticalDpi="300" r:id="rId1"/>
  <headerFooter alignWithMargins="0">
    <oddHeader>&amp;R&amp;9CASE NO. 2017-00349
ATTACHMENT 1
TO STAFF DR NO. 1-46
(SUPPLEMENT 04-05-18)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2018-04-03T19:14:35Z</cp:lastPrinted>
  <dcterms:created xsi:type="dcterms:W3CDTF">2017-11-15T21:26:56Z</dcterms:created>
  <dcterms:modified xsi:type="dcterms:W3CDTF">2018-04-03T19:14:38Z</dcterms:modified>
</cp:coreProperties>
</file>