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7 KY Rate Case\Rebuttal Testimony\Watson\"/>
    </mc:Choice>
  </mc:AlternateContent>
  <bookViews>
    <workbookView xWindow="120" yWindow="45" windowWidth="28620" windowHeight="12660"/>
  </bookViews>
  <sheets>
    <sheet name="Exhibit DAW-R-2 Comparison" sheetId="1" r:id="rId1"/>
  </sheets>
  <calcPr calcId="152511"/>
</workbook>
</file>

<file path=xl/calcChain.xml><?xml version="1.0" encoding="utf-8"?>
<calcChain xmlns="http://schemas.openxmlformats.org/spreadsheetml/2006/main">
  <c r="D27" i="1" l="1"/>
  <c r="F27" i="1"/>
  <c r="F35" i="1"/>
  <c r="D35" i="1"/>
  <c r="D50" i="1"/>
  <c r="F50" i="1"/>
  <c r="D58" i="1"/>
  <c r="F58" i="1"/>
  <c r="U57" i="1"/>
  <c r="U56" i="1"/>
  <c r="U55" i="1"/>
  <c r="U54" i="1"/>
  <c r="U53" i="1"/>
  <c r="R15" i="1"/>
  <c r="U49" i="1"/>
  <c r="U48" i="1"/>
  <c r="U47" i="1"/>
  <c r="U46" i="1"/>
  <c r="W46" i="1" s="1"/>
  <c r="U45" i="1"/>
  <c r="U44" i="1"/>
  <c r="U43" i="1"/>
  <c r="U42" i="1"/>
  <c r="U41" i="1"/>
  <c r="U40" i="1"/>
  <c r="U39" i="1"/>
  <c r="U38" i="1"/>
  <c r="U34" i="1"/>
  <c r="U33" i="1"/>
  <c r="U32" i="1"/>
  <c r="U31" i="1"/>
  <c r="W31" i="1" s="1"/>
  <c r="U30" i="1"/>
  <c r="U26" i="1"/>
  <c r="U25" i="1"/>
  <c r="U24" i="1"/>
  <c r="U23" i="1"/>
  <c r="U22" i="1"/>
  <c r="U21" i="1"/>
  <c r="W21" i="1" s="1"/>
  <c r="U20" i="1"/>
  <c r="U19" i="1"/>
  <c r="U18" i="1"/>
  <c r="U17" i="1"/>
  <c r="U16" i="1"/>
  <c r="W16" i="1" s="1"/>
  <c r="U15" i="1"/>
  <c r="U14" i="1"/>
  <c r="U13" i="1"/>
  <c r="U12" i="1"/>
  <c r="P57" i="1"/>
  <c r="P56" i="1"/>
  <c r="P55" i="1"/>
  <c r="P54" i="1"/>
  <c r="P53" i="1"/>
  <c r="P49" i="1"/>
  <c r="P48" i="1"/>
  <c r="P47" i="1"/>
  <c r="P46" i="1"/>
  <c r="R46" i="1" s="1"/>
  <c r="P45" i="1"/>
  <c r="P44" i="1"/>
  <c r="P43" i="1"/>
  <c r="P42" i="1"/>
  <c r="R42" i="1" s="1"/>
  <c r="P41" i="1"/>
  <c r="P40" i="1"/>
  <c r="P39" i="1"/>
  <c r="P38" i="1"/>
  <c r="P34" i="1"/>
  <c r="P33" i="1"/>
  <c r="P32" i="1"/>
  <c r="P31" i="1"/>
  <c r="R31" i="1" s="1"/>
  <c r="P30" i="1"/>
  <c r="P26" i="1"/>
  <c r="P25" i="1"/>
  <c r="P24" i="1"/>
  <c r="P23" i="1"/>
  <c r="P22" i="1"/>
  <c r="P21" i="1"/>
  <c r="P20" i="1"/>
  <c r="P19" i="1"/>
  <c r="P18" i="1"/>
  <c r="P17" i="1"/>
  <c r="P16" i="1"/>
  <c r="R16" i="1" s="1"/>
  <c r="P15" i="1"/>
  <c r="P14" i="1"/>
  <c r="P13" i="1"/>
  <c r="P12" i="1"/>
  <c r="M57" i="1"/>
  <c r="M56" i="1"/>
  <c r="M55" i="1"/>
  <c r="M54" i="1"/>
  <c r="M53" i="1"/>
  <c r="M49" i="1"/>
  <c r="R49" i="1" s="1"/>
  <c r="M48" i="1"/>
  <c r="M47" i="1"/>
  <c r="M46" i="1"/>
  <c r="M45" i="1"/>
  <c r="M44" i="1"/>
  <c r="M43" i="1"/>
  <c r="M42" i="1"/>
  <c r="M41" i="1"/>
  <c r="M40" i="1"/>
  <c r="M39" i="1"/>
  <c r="M38" i="1"/>
  <c r="M34" i="1"/>
  <c r="W34" i="1" s="1"/>
  <c r="M33" i="1"/>
  <c r="W33" i="1" s="1"/>
  <c r="M32" i="1"/>
  <c r="R32" i="1" s="1"/>
  <c r="M31" i="1"/>
  <c r="M30" i="1"/>
  <c r="M26" i="1"/>
  <c r="M25" i="1"/>
  <c r="M24" i="1"/>
  <c r="M23" i="1"/>
  <c r="M22" i="1"/>
  <c r="M21" i="1"/>
  <c r="M20" i="1"/>
  <c r="M19" i="1"/>
  <c r="W19" i="1" s="1"/>
  <c r="M18" i="1"/>
  <c r="W18" i="1" s="1"/>
  <c r="M17" i="1"/>
  <c r="R17" i="1" s="1"/>
  <c r="M16" i="1"/>
  <c r="M15" i="1"/>
  <c r="M14" i="1"/>
  <c r="M13" i="1"/>
  <c r="R13" i="1" s="1"/>
  <c r="M12" i="1"/>
  <c r="W55" i="1" l="1"/>
  <c r="R14" i="1"/>
  <c r="R26" i="1"/>
  <c r="R44" i="1"/>
  <c r="W39" i="1"/>
  <c r="R34" i="1"/>
  <c r="W56" i="1"/>
  <c r="M27" i="1"/>
  <c r="R24" i="1"/>
  <c r="R23" i="1"/>
  <c r="R41" i="1"/>
  <c r="R45" i="1"/>
  <c r="R56" i="1"/>
  <c r="Y22" i="1"/>
  <c r="Y40" i="1"/>
  <c r="Y53" i="1"/>
  <c r="R47" i="1"/>
  <c r="R57" i="1"/>
  <c r="W15" i="1"/>
  <c r="W23" i="1"/>
  <c r="W30" i="1"/>
  <c r="W41" i="1"/>
  <c r="W45" i="1"/>
  <c r="R25" i="1"/>
  <c r="R43" i="1"/>
  <c r="P27" i="1"/>
  <c r="R19" i="1"/>
  <c r="W12" i="1"/>
  <c r="M35" i="1"/>
  <c r="W13" i="1"/>
  <c r="W25" i="1"/>
  <c r="W43" i="1"/>
  <c r="W24" i="1"/>
  <c r="W42" i="1"/>
  <c r="W57" i="1"/>
  <c r="P35" i="1"/>
  <c r="W14" i="1"/>
  <c r="W26" i="1"/>
  <c r="W44" i="1"/>
  <c r="R30" i="1"/>
  <c r="R18" i="1"/>
  <c r="W17" i="1"/>
  <c r="Y18" i="1"/>
  <c r="Y33" i="1"/>
  <c r="Y48" i="1"/>
  <c r="R20" i="1"/>
  <c r="P50" i="1"/>
  <c r="R53" i="1"/>
  <c r="Y19" i="1"/>
  <c r="Y34" i="1"/>
  <c r="Y49" i="1"/>
  <c r="W48" i="1"/>
  <c r="Y55" i="1"/>
  <c r="F59" i="1"/>
  <c r="R48" i="1"/>
  <c r="M50" i="1"/>
  <c r="R21" i="1"/>
  <c r="R39" i="1"/>
  <c r="R54" i="1"/>
  <c r="W20" i="1"/>
  <c r="U50" i="1"/>
  <c r="R12" i="1"/>
  <c r="R27" i="1" s="1"/>
  <c r="U58" i="1"/>
  <c r="W49" i="1"/>
  <c r="R33" i="1"/>
  <c r="W32" i="1"/>
  <c r="W35" i="1" s="1"/>
  <c r="W47" i="1"/>
  <c r="M58" i="1"/>
  <c r="R22" i="1"/>
  <c r="R40" i="1"/>
  <c r="R55" i="1"/>
  <c r="Y21" i="1"/>
  <c r="Y39" i="1"/>
  <c r="W54" i="1"/>
  <c r="W53" i="1"/>
  <c r="W58" i="1" s="1"/>
  <c r="R58" i="1"/>
  <c r="Y20" i="1"/>
  <c r="Y38" i="1"/>
  <c r="U35" i="1"/>
  <c r="P58" i="1"/>
  <c r="P59" i="1" s="1"/>
  <c r="Y54" i="1"/>
  <c r="D59" i="1"/>
  <c r="Y23" i="1"/>
  <c r="Y41" i="1"/>
  <c r="Y56" i="1"/>
  <c r="W22" i="1"/>
  <c r="W40" i="1"/>
  <c r="U27" i="1"/>
  <c r="Y12" i="1"/>
  <c r="Y24" i="1"/>
  <c r="Y42" i="1"/>
  <c r="Y57" i="1"/>
  <c r="Y13" i="1"/>
  <c r="Y25" i="1"/>
  <c r="Y43" i="1"/>
  <c r="W38" i="1"/>
  <c r="Y14" i="1"/>
  <c r="Y26" i="1"/>
  <c r="Y44" i="1"/>
  <c r="Y15" i="1"/>
  <c r="Y30" i="1"/>
  <c r="Y45" i="1"/>
  <c r="R38" i="1"/>
  <c r="Y16" i="1"/>
  <c r="Y31" i="1"/>
  <c r="Y46" i="1"/>
  <c r="Y17" i="1"/>
  <c r="Y32" i="1"/>
  <c r="Y47" i="1"/>
  <c r="M59" i="1" l="1"/>
  <c r="R35" i="1"/>
  <c r="W27" i="1"/>
  <c r="Y58" i="1"/>
  <c r="R50" i="1"/>
  <c r="Y35" i="1"/>
  <c r="U59" i="1"/>
  <c r="R59" i="1"/>
  <c r="Y50" i="1"/>
  <c r="Y27" i="1"/>
  <c r="W50" i="1"/>
  <c r="W59" i="1" l="1"/>
  <c r="Y59" i="1"/>
</calcChain>
</file>

<file path=xl/sharedStrings.xml><?xml version="1.0" encoding="utf-8"?>
<sst xmlns="http://schemas.openxmlformats.org/spreadsheetml/2006/main" count="112" uniqueCount="93">
  <si>
    <t>Allocated</t>
  </si>
  <si>
    <t>As Filed</t>
  </si>
  <si>
    <t>AG Adjusted</t>
  </si>
  <si>
    <t>Plant In Service</t>
  </si>
  <si>
    <t>Book Depreciation</t>
  </si>
  <si>
    <t xml:space="preserve">Net </t>
  </si>
  <si>
    <t>Account</t>
  </si>
  <si>
    <t>Description</t>
  </si>
  <si>
    <t>Salvage %</t>
  </si>
  <si>
    <t>STORAGE PLANT</t>
  </si>
  <si>
    <t>Rights-Of-Way</t>
  </si>
  <si>
    <t>Structures And Improvements</t>
  </si>
  <si>
    <t>Compressor Station Equipment</t>
  </si>
  <si>
    <t>Measuring And Reg. Station</t>
  </si>
  <si>
    <t>Other Structures</t>
  </si>
  <si>
    <t>Wells</t>
  </si>
  <si>
    <t>Well Construction</t>
  </si>
  <si>
    <t>Well Equipment</t>
  </si>
  <si>
    <t>Cushion Gas</t>
  </si>
  <si>
    <t>Storage Leaseholds An</t>
  </si>
  <si>
    <t>Storage Rights</t>
  </si>
  <si>
    <t>Storage Field Lines</t>
  </si>
  <si>
    <t>Purification Equipment</t>
  </si>
  <si>
    <t>Total Storage</t>
  </si>
  <si>
    <t>TRANSMISSION PLANT</t>
  </si>
  <si>
    <t>Meas. &amp; Reg. Sta. Structures</t>
  </si>
  <si>
    <t>Mains - Cathodic Protection</t>
  </si>
  <si>
    <t>Mains - Steel</t>
  </si>
  <si>
    <t>Total Transmission</t>
  </si>
  <si>
    <t>DISTRIBUTION PLANT</t>
  </si>
  <si>
    <t>Land Rights</t>
  </si>
  <si>
    <t>Structures &amp; Improvements</t>
  </si>
  <si>
    <t>37601-02</t>
  </si>
  <si>
    <t>Mains - Steel &amp; Plastic</t>
  </si>
  <si>
    <t>Services</t>
  </si>
  <si>
    <t>Meters</t>
  </si>
  <si>
    <t>Meter Installations</t>
  </si>
  <si>
    <t>House Regulators</t>
  </si>
  <si>
    <t>House Regulator Installations</t>
  </si>
  <si>
    <t>Industrial Measuring</t>
  </si>
  <si>
    <t>Total Distribution</t>
  </si>
  <si>
    <t>GENERAL PLANT DEPRECIATED</t>
  </si>
  <si>
    <t>Improvements - Leased</t>
  </si>
  <si>
    <t>Transportation Equipment</t>
  </si>
  <si>
    <t>Wkg Trailers</t>
  </si>
  <si>
    <t>Power Operated Equipment</t>
  </si>
  <si>
    <t>Total General Depreciated</t>
  </si>
  <si>
    <t>Total Study Depreciated</t>
  </si>
  <si>
    <t>M&amp;R Station Equipment</t>
  </si>
  <si>
    <t>Measuring &amp; Regulating</t>
  </si>
  <si>
    <t>M&amp;R. Structures</t>
  </si>
  <si>
    <t>M&amp;R Equipment-City Gate</t>
  </si>
  <si>
    <t>AG Kollen</t>
  </si>
  <si>
    <t>Rate w</t>
  </si>
  <si>
    <t>Rsv Alloc</t>
  </si>
  <si>
    <t>Rate</t>
  </si>
  <si>
    <t>No Alloc</t>
  </si>
  <si>
    <t>W Rsv</t>
  </si>
  <si>
    <t>Alloc</t>
  </si>
  <si>
    <t>Accrual w</t>
  </si>
  <si>
    <t>Accrual</t>
  </si>
  <si>
    <t>Difference</t>
  </si>
  <si>
    <t>Atmos</t>
  </si>
  <si>
    <t>Kollen</t>
  </si>
  <si>
    <t>Kollen Alloc</t>
  </si>
  <si>
    <t>Filed &amp; Alloc</t>
  </si>
  <si>
    <t>Atmos Filed</t>
  </si>
  <si>
    <t>Kollen Filed</t>
  </si>
  <si>
    <t xml:space="preserve">Atmos Kentucky </t>
  </si>
  <si>
    <t>Depreciation Study as of September 30, 2014</t>
  </si>
  <si>
    <t>Comparison of Proposals</t>
  </si>
  <si>
    <t>Kollen Adj for</t>
  </si>
  <si>
    <t>Reserve Allocation</t>
  </si>
  <si>
    <t>( c )</t>
  </si>
  <si>
    <t>( e )</t>
  </si>
  <si>
    <t>( d )</t>
  </si>
  <si>
    <t>( a )</t>
  </si>
  <si>
    <t>( b )</t>
  </si>
  <si>
    <t>( f )</t>
  </si>
  <si>
    <t>( g )</t>
  </si>
  <si>
    <t>( h )</t>
  </si>
  <si>
    <t>( I )</t>
  </si>
  <si>
    <t>( j )</t>
  </si>
  <si>
    <t>( k )</t>
  </si>
  <si>
    <t>( l )</t>
  </si>
  <si>
    <t>( m )</t>
  </si>
  <si>
    <t>f=(a*e)</t>
  </si>
  <si>
    <t>h=(a*g)</t>
  </si>
  <si>
    <t>k=(a*j)</t>
  </si>
  <si>
    <t>i=(h-f)</t>
  </si>
  <si>
    <t>l=(k-f)</t>
  </si>
  <si>
    <t>m=(k-h)</t>
  </si>
  <si>
    <t>EXHIBIT DAW-R-2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</si>
</sst>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3" applyFont="1"/>
    <xf numFmtId="43" fontId="0" fillId="0" borderId="0" xfId="1" applyFont="1"/>
    <xf numFmtId="44" fontId="0" fillId="0" borderId="0" xfId="2" applyFont="1"/>
    <xf numFmtId="43" fontId="0" fillId="0" borderId="2" xfId="1" applyFont="1" applyBorder="1"/>
    <xf numFmtId="10" fontId="0" fillId="0" borderId="0" xfId="3" applyNumberFormat="1" applyFont="1"/>
    <xf numFmtId="10" fontId="0" fillId="0" borderId="2" xfId="3" applyNumberFormat="1" applyFont="1" applyBorder="1"/>
    <xf numFmtId="10" fontId="0" fillId="0" borderId="3" xfId="3" applyNumberFormat="1" applyFont="1" applyBorder="1"/>
    <xf numFmtId="44" fontId="0" fillId="0" borderId="0" xfId="0" applyNumberFormat="1"/>
    <xf numFmtId="43" fontId="0" fillId="0" borderId="0" xfId="0" applyNumberFormat="1"/>
    <xf numFmtId="43" fontId="0" fillId="0" borderId="2" xfId="0" applyNumberFormat="1" applyBorder="1"/>
    <xf numFmtId="43" fontId="0" fillId="0" borderId="3" xfId="3" applyNumberFormat="1" applyFont="1" applyBorder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0" fontId="2" fillId="0" borderId="0" xfId="3" applyNumberFormat="1" applyFont="1"/>
    <xf numFmtId="44" fontId="2" fillId="0" borderId="3" xfId="2" applyFont="1" applyBorder="1"/>
    <xf numFmtId="0" fontId="3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workbookViewId="0"/>
  </sheetViews>
  <sheetFormatPr defaultRowHeight="15" x14ac:dyDescent="0.25"/>
  <cols>
    <col min="1" max="1" width="8.7109375" customWidth="1"/>
    <col min="2" max="2" width="29" customWidth="1"/>
    <col min="3" max="3" width="1.7109375" customWidth="1"/>
    <col min="4" max="4" width="16.28515625" style="2" bestFit="1" customWidth="1"/>
    <col min="5" max="5" width="1.7109375" customWidth="1"/>
    <col min="6" max="6" width="17.5703125" style="2" bestFit="1" customWidth="1"/>
    <col min="7" max="7" width="1.7109375" customWidth="1"/>
    <col min="8" max="8" width="9.7109375" bestFit="1" customWidth="1"/>
    <col min="9" max="9" width="1.7109375" customWidth="1"/>
    <col min="10" max="10" width="12" bestFit="1" customWidth="1"/>
    <col min="11" max="11" width="5.7109375" customWidth="1"/>
    <col min="12" max="12" width="9.5703125" bestFit="1" customWidth="1"/>
    <col min="13" max="13" width="15.28515625" bestFit="1" customWidth="1"/>
    <col min="14" max="14" width="5.7109375" customWidth="1"/>
    <col min="16" max="16" width="15.28515625" style="2" bestFit="1" customWidth="1"/>
    <col min="17" max="17" width="5.7109375" customWidth="1"/>
    <col min="18" max="18" width="15" bestFit="1" customWidth="1"/>
    <col min="19" max="19" width="5.7109375" customWidth="1"/>
    <col min="21" max="21" width="15.28515625" bestFit="1" customWidth="1"/>
    <col min="22" max="22" width="5.7109375" customWidth="1"/>
    <col min="23" max="23" width="15" bestFit="1" customWidth="1"/>
    <col min="24" max="24" width="5.7109375" customWidth="1"/>
    <col min="25" max="25" width="12.5703125" bestFit="1" customWidth="1"/>
  </cols>
  <sheetData>
    <row r="1" spans="1:26" ht="23.25" x14ac:dyDescent="0.35">
      <c r="B1" s="12"/>
      <c r="C1" s="12"/>
      <c r="D1" s="13"/>
      <c r="E1" s="12"/>
      <c r="F1" s="13"/>
      <c r="G1" s="12"/>
      <c r="H1" s="12"/>
      <c r="I1" s="12"/>
      <c r="J1" s="12"/>
      <c r="K1" s="12"/>
      <c r="L1" s="12"/>
      <c r="M1" s="12"/>
      <c r="N1" s="12"/>
      <c r="O1" s="12"/>
      <c r="P1" s="13"/>
      <c r="Q1" s="12"/>
      <c r="R1" s="12"/>
      <c r="S1" s="12"/>
      <c r="T1" s="12"/>
      <c r="U1" s="12"/>
      <c r="V1" s="12"/>
      <c r="X1" s="12"/>
      <c r="Y1" s="24" t="s">
        <v>92</v>
      </c>
      <c r="Z1" s="12"/>
    </row>
    <row r="2" spans="1:26" x14ac:dyDescent="0.25">
      <c r="A2" s="12" t="s">
        <v>68</v>
      </c>
      <c r="B2" s="12"/>
      <c r="C2" s="12"/>
      <c r="D2" s="13"/>
      <c r="E2" s="12"/>
      <c r="F2" s="13"/>
      <c r="G2" s="12"/>
      <c r="H2" s="12"/>
      <c r="I2" s="12"/>
      <c r="J2" s="12"/>
      <c r="K2" s="12"/>
      <c r="L2" s="12"/>
      <c r="M2" s="12"/>
      <c r="N2" s="12"/>
      <c r="O2" s="12"/>
      <c r="P2" s="13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5">
      <c r="A3" s="12" t="s">
        <v>69</v>
      </c>
      <c r="B3" s="12"/>
      <c r="C3" s="12"/>
      <c r="D3" s="13"/>
      <c r="E3" s="12"/>
      <c r="F3" s="13"/>
      <c r="G3" s="12"/>
      <c r="H3" s="12"/>
      <c r="I3" s="12"/>
      <c r="J3" s="12"/>
      <c r="K3" s="12"/>
      <c r="L3" s="12"/>
      <c r="M3" s="12"/>
      <c r="N3" s="12"/>
      <c r="O3" s="12"/>
      <c r="P3" s="13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12" t="s">
        <v>70</v>
      </c>
      <c r="B4" s="12"/>
      <c r="C4" s="12"/>
      <c r="D4" s="13"/>
      <c r="E4" s="12"/>
      <c r="F4" s="13"/>
      <c r="G4" s="12"/>
      <c r="H4" s="12"/>
      <c r="I4" s="12"/>
      <c r="J4" s="12"/>
      <c r="K4" s="12"/>
      <c r="L4" s="12"/>
      <c r="M4" s="12"/>
      <c r="N4" s="12"/>
      <c r="O4" s="12"/>
      <c r="P4" s="13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12"/>
      <c r="B5" s="12"/>
      <c r="C5" s="12"/>
      <c r="D5" s="13"/>
      <c r="E5" s="12"/>
      <c r="F5" s="13"/>
      <c r="G5" s="12"/>
      <c r="H5" s="12"/>
      <c r="I5" s="12"/>
      <c r="J5" s="12"/>
      <c r="K5" s="12"/>
      <c r="L5" s="12"/>
      <c r="M5" s="12"/>
      <c r="N5" s="12"/>
      <c r="O5" s="12"/>
      <c r="P5" s="13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2"/>
      <c r="B6" s="12"/>
      <c r="C6" s="12"/>
      <c r="D6" s="13"/>
      <c r="E6" s="12"/>
      <c r="F6" s="13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5">
      <c r="A7" s="14"/>
      <c r="B7" s="14"/>
      <c r="C7" s="14"/>
      <c r="D7" s="15"/>
      <c r="E7" s="14"/>
      <c r="F7" s="15" t="s">
        <v>0</v>
      </c>
      <c r="G7" s="14"/>
      <c r="H7" s="14" t="s">
        <v>1</v>
      </c>
      <c r="I7" s="14"/>
      <c r="J7" s="14" t="s">
        <v>2</v>
      </c>
      <c r="K7" s="14"/>
      <c r="L7" s="14" t="s">
        <v>1</v>
      </c>
      <c r="M7" s="14" t="s">
        <v>1</v>
      </c>
      <c r="N7" s="14"/>
      <c r="O7" s="14" t="s">
        <v>52</v>
      </c>
      <c r="P7" s="15" t="s">
        <v>52</v>
      </c>
      <c r="Q7" s="14"/>
      <c r="R7" s="14" t="s">
        <v>61</v>
      </c>
      <c r="S7" s="14"/>
      <c r="T7" s="14" t="s">
        <v>52</v>
      </c>
      <c r="U7" s="14" t="s">
        <v>52</v>
      </c>
      <c r="V7" s="14"/>
      <c r="W7" s="14" t="s">
        <v>61</v>
      </c>
      <c r="X7" s="14"/>
      <c r="Y7" s="14" t="s">
        <v>61</v>
      </c>
      <c r="Z7" s="12"/>
    </row>
    <row r="8" spans="1:26" x14ac:dyDescent="0.25">
      <c r="A8" s="14"/>
      <c r="B8" s="14"/>
      <c r="C8" s="14"/>
      <c r="D8" s="15" t="s">
        <v>3</v>
      </c>
      <c r="E8" s="14"/>
      <c r="F8" s="15" t="s">
        <v>4</v>
      </c>
      <c r="G8" s="14"/>
      <c r="H8" s="14" t="s">
        <v>5</v>
      </c>
      <c r="I8" s="14"/>
      <c r="J8" s="14" t="s">
        <v>5</v>
      </c>
      <c r="K8" s="14"/>
      <c r="L8" s="14" t="s">
        <v>53</v>
      </c>
      <c r="M8" s="14" t="s">
        <v>59</v>
      </c>
      <c r="N8" s="14"/>
      <c r="O8" s="14" t="s">
        <v>55</v>
      </c>
      <c r="P8" s="15" t="s">
        <v>60</v>
      </c>
      <c r="Q8" s="14"/>
      <c r="R8" s="14" t="s">
        <v>62</v>
      </c>
      <c r="S8" s="14"/>
      <c r="T8" s="14" t="s">
        <v>57</v>
      </c>
      <c r="U8" s="14" t="s">
        <v>57</v>
      </c>
      <c r="V8" s="14"/>
      <c r="W8" s="14" t="s">
        <v>62</v>
      </c>
      <c r="X8" s="14"/>
      <c r="Y8" s="14" t="s">
        <v>63</v>
      </c>
      <c r="Z8" s="12"/>
    </row>
    <row r="9" spans="1:26" x14ac:dyDescent="0.25">
      <c r="A9" s="16" t="s">
        <v>6</v>
      </c>
      <c r="B9" s="16" t="s">
        <v>7</v>
      </c>
      <c r="C9" s="14"/>
      <c r="D9" s="17">
        <v>41912</v>
      </c>
      <c r="E9" s="14"/>
      <c r="F9" s="17">
        <v>41912</v>
      </c>
      <c r="G9" s="14"/>
      <c r="H9" s="16" t="s">
        <v>8</v>
      </c>
      <c r="I9" s="14"/>
      <c r="J9" s="16" t="s">
        <v>8</v>
      </c>
      <c r="K9" s="14"/>
      <c r="L9" s="16" t="s">
        <v>54</v>
      </c>
      <c r="M9" s="16" t="s">
        <v>54</v>
      </c>
      <c r="N9" s="16"/>
      <c r="O9" s="16" t="s">
        <v>56</v>
      </c>
      <c r="P9" s="18" t="s">
        <v>56</v>
      </c>
      <c r="Q9" s="16"/>
      <c r="R9" s="19" t="s">
        <v>63</v>
      </c>
      <c r="S9" s="19"/>
      <c r="T9" s="19" t="s">
        <v>58</v>
      </c>
      <c r="U9" s="19" t="s">
        <v>58</v>
      </c>
      <c r="V9" s="14"/>
      <c r="W9" s="19" t="s">
        <v>64</v>
      </c>
      <c r="X9" s="14"/>
      <c r="Y9" s="16" t="s">
        <v>65</v>
      </c>
      <c r="Z9" s="12"/>
    </row>
    <row r="10" spans="1:26" x14ac:dyDescent="0.25">
      <c r="A10" s="12"/>
      <c r="B10" s="12"/>
      <c r="C10" s="12"/>
      <c r="D10" s="15" t="s">
        <v>76</v>
      </c>
      <c r="E10" s="14"/>
      <c r="F10" s="15" t="s">
        <v>77</v>
      </c>
      <c r="G10" s="14"/>
      <c r="H10" s="20" t="s">
        <v>73</v>
      </c>
      <c r="I10" s="14"/>
      <c r="J10" s="20" t="s">
        <v>75</v>
      </c>
      <c r="K10" s="14"/>
      <c r="L10" s="20" t="s">
        <v>74</v>
      </c>
      <c r="M10" s="20" t="s">
        <v>78</v>
      </c>
      <c r="N10" s="14"/>
      <c r="O10" s="20" t="s">
        <v>79</v>
      </c>
      <c r="P10" s="15" t="s">
        <v>80</v>
      </c>
      <c r="Q10" s="14"/>
      <c r="R10" s="20" t="s">
        <v>81</v>
      </c>
      <c r="S10" s="14"/>
      <c r="T10" s="20" t="s">
        <v>82</v>
      </c>
      <c r="U10" s="20" t="s">
        <v>83</v>
      </c>
      <c r="V10" s="14"/>
      <c r="W10" s="20" t="s">
        <v>84</v>
      </c>
      <c r="X10" s="14"/>
      <c r="Y10" s="20" t="s">
        <v>85</v>
      </c>
      <c r="Z10" s="12"/>
    </row>
    <row r="11" spans="1:26" x14ac:dyDescent="0.25">
      <c r="A11" s="12" t="s">
        <v>9</v>
      </c>
      <c r="B11" s="12"/>
      <c r="C11" s="12"/>
      <c r="D11" s="13"/>
      <c r="E11" s="12"/>
      <c r="F11" s="13"/>
      <c r="G11" s="12"/>
      <c r="H11" s="12"/>
      <c r="I11" s="12"/>
      <c r="J11" s="12"/>
      <c r="K11" s="12"/>
      <c r="L11" s="12"/>
      <c r="M11" s="20" t="s">
        <v>86</v>
      </c>
      <c r="N11" s="12"/>
      <c r="O11" s="12"/>
      <c r="P11" s="20" t="s">
        <v>87</v>
      </c>
      <c r="Q11" s="12"/>
      <c r="R11" s="20" t="s">
        <v>89</v>
      </c>
      <c r="S11" s="12"/>
      <c r="T11" s="12"/>
      <c r="U11" s="20" t="s">
        <v>88</v>
      </c>
      <c r="V11" s="12"/>
      <c r="W11" s="20" t="s">
        <v>90</v>
      </c>
      <c r="X11" s="12"/>
      <c r="Y11" s="20" t="s">
        <v>91</v>
      </c>
      <c r="Z11" s="12"/>
    </row>
    <row r="12" spans="1:26" x14ac:dyDescent="0.25">
      <c r="A12">
        <v>35020</v>
      </c>
      <c r="B12" t="s">
        <v>10</v>
      </c>
      <c r="D12" s="3">
        <v>4681.58</v>
      </c>
      <c r="F12" s="3">
        <v>4489.5836621841709</v>
      </c>
      <c r="H12" s="1">
        <v>0</v>
      </c>
      <c r="I12" s="1"/>
      <c r="J12" s="1">
        <v>0</v>
      </c>
      <c r="L12" s="5">
        <v>2.5157324324561999E-3</v>
      </c>
      <c r="M12" s="2">
        <f>D12*L12</f>
        <v>11.777602641138296</v>
      </c>
      <c r="N12" s="5"/>
      <c r="O12" s="5">
        <v>2.5157324324561999E-3</v>
      </c>
      <c r="P12" s="2">
        <f>D12*O12</f>
        <v>11.777602641138296</v>
      </c>
      <c r="Q12" s="5"/>
      <c r="R12" s="9">
        <f>P12-M12</f>
        <v>0</v>
      </c>
      <c r="S12" s="9"/>
      <c r="T12" s="5">
        <v>0</v>
      </c>
      <c r="U12" s="8">
        <f t="shared" ref="U12:U26" si="0">D12*T12</f>
        <v>0</v>
      </c>
      <c r="W12" s="8">
        <f t="shared" ref="W12:W26" si="1">U12-M12</f>
        <v>-11.777602641138296</v>
      </c>
      <c r="Y12" s="8">
        <f t="shared" ref="Y12:Y26" si="2">U12-P12</f>
        <v>-11.777602641138296</v>
      </c>
    </row>
    <row r="13" spans="1:26" x14ac:dyDescent="0.25">
      <c r="A13">
        <v>35100</v>
      </c>
      <c r="B13" t="s">
        <v>11</v>
      </c>
      <c r="D13" s="2">
        <v>17916.189999999999</v>
      </c>
      <c r="F13" s="2">
        <v>4801.2124557377902</v>
      </c>
      <c r="H13" s="1">
        <v>-0.05</v>
      </c>
      <c r="I13" s="1"/>
      <c r="J13" s="1">
        <v>0.09</v>
      </c>
      <c r="L13" s="5">
        <v>1.6724785783125657E-2</v>
      </c>
      <c r="M13" s="2">
        <f t="shared" ref="M13:M26" si="3">D13*L13</f>
        <v>299.64443979977807</v>
      </c>
      <c r="N13" s="5"/>
      <c r="O13" s="5">
        <v>1.3730648377465163E-2</v>
      </c>
      <c r="P13" s="2">
        <f t="shared" ref="P13:P26" si="4">D13*O13</f>
        <v>246.00090515385756</v>
      </c>
      <c r="Q13" s="5"/>
      <c r="R13" s="9">
        <f t="shared" ref="R13:R26" si="5">P13-M13</f>
        <v>-53.643534645920511</v>
      </c>
      <c r="S13" s="9"/>
      <c r="T13" s="5">
        <v>1.3963612942751094E-2</v>
      </c>
      <c r="U13" s="9">
        <f t="shared" si="0"/>
        <v>250.17474256878771</v>
      </c>
      <c r="W13" s="2">
        <f t="shared" si="1"/>
        <v>-49.469697230990363</v>
      </c>
      <c r="Y13" s="9">
        <f t="shared" si="2"/>
        <v>4.1738374149301478</v>
      </c>
    </row>
    <row r="14" spans="1:26" x14ac:dyDescent="0.25">
      <c r="A14">
        <v>35102</v>
      </c>
      <c r="B14" t="s">
        <v>12</v>
      </c>
      <c r="D14" s="2">
        <v>153261.30000000002</v>
      </c>
      <c r="F14" s="2">
        <v>106869.71619903177</v>
      </c>
      <c r="H14" s="1">
        <v>-0.05</v>
      </c>
      <c r="I14" s="1"/>
      <c r="J14" s="1">
        <v>0</v>
      </c>
      <c r="L14" s="5">
        <v>1.2602260985524097E-2</v>
      </c>
      <c r="M14" s="2">
        <f t="shared" si="3"/>
        <v>1931.4389015807044</v>
      </c>
      <c r="N14" s="5"/>
      <c r="O14" s="5">
        <v>1.0815699658770914E-2</v>
      </c>
      <c r="P14" s="2">
        <f t="shared" si="4"/>
        <v>1657.628190112787</v>
      </c>
      <c r="Q14" s="5"/>
      <c r="R14" s="9">
        <f t="shared" si="5"/>
        <v>-273.81071146791737</v>
      </c>
      <c r="S14" s="9"/>
      <c r="T14" s="5">
        <v>1.182847003088917E-2</v>
      </c>
      <c r="U14" s="9">
        <f t="shared" si="0"/>
        <v>1812.8466939451146</v>
      </c>
      <c r="W14" s="2">
        <f t="shared" si="1"/>
        <v>-118.59220763558983</v>
      </c>
      <c r="Y14" s="9">
        <f t="shared" si="2"/>
        <v>155.21850383232754</v>
      </c>
    </row>
    <row r="15" spans="1:26" x14ac:dyDescent="0.25">
      <c r="A15">
        <v>35103</v>
      </c>
      <c r="B15" t="s">
        <v>50</v>
      </c>
      <c r="D15" s="2">
        <v>23138.379999999997</v>
      </c>
      <c r="F15" s="2">
        <v>19902.193831973367</v>
      </c>
      <c r="H15" s="1">
        <v>-0.05</v>
      </c>
      <c r="I15" s="1"/>
      <c r="J15" s="1">
        <v>0</v>
      </c>
      <c r="L15" s="5">
        <v>9.1881615959726135E-3</v>
      </c>
      <c r="M15" s="2">
        <f t="shared" si="3"/>
        <v>212.59917450902077</v>
      </c>
      <c r="N15" s="5"/>
      <c r="O15" s="5">
        <v>6.7684702116605037E-3</v>
      </c>
      <c r="P15" s="2">
        <f t="shared" si="4"/>
        <v>156.61143577608115</v>
      </c>
      <c r="Q15" s="5"/>
      <c r="R15" s="9">
        <f t="shared" si="5"/>
        <v>-55.987738732939619</v>
      </c>
      <c r="S15" s="9"/>
      <c r="T15" s="5">
        <v>4.5110109810143064E-3</v>
      </c>
      <c r="U15" s="9">
        <f t="shared" si="0"/>
        <v>104.3774862628818</v>
      </c>
      <c r="W15" s="2">
        <f t="shared" si="1"/>
        <v>-108.22168824613897</v>
      </c>
      <c r="Y15" s="9">
        <f t="shared" si="2"/>
        <v>-52.233949513199349</v>
      </c>
    </row>
    <row r="16" spans="1:26" x14ac:dyDescent="0.25">
      <c r="A16">
        <v>35104</v>
      </c>
      <c r="B16" t="s">
        <v>14</v>
      </c>
      <c r="D16" s="2">
        <v>137442.53</v>
      </c>
      <c r="F16" s="2">
        <v>93318.668968058919</v>
      </c>
      <c r="H16" s="1">
        <v>-0.05</v>
      </c>
      <c r="I16" s="1"/>
      <c r="J16" s="1">
        <v>0.15</v>
      </c>
      <c r="L16" s="5">
        <v>1.3001774611302639E-2</v>
      </c>
      <c r="M16" s="2">
        <f t="shared" si="3"/>
        <v>1786.9967970672014</v>
      </c>
      <c r="N16" s="5"/>
      <c r="O16" s="5">
        <v>5.99339264420013E-3</v>
      </c>
      <c r="P16" s="2">
        <f t="shared" si="4"/>
        <v>823.74704830225573</v>
      </c>
      <c r="Q16" s="5"/>
      <c r="R16" s="9">
        <f t="shared" si="5"/>
        <v>-963.24974876494571</v>
      </c>
      <c r="S16" s="9"/>
      <c r="T16" s="5">
        <v>8.4654560767624398E-3</v>
      </c>
      <c r="U16" s="9">
        <f t="shared" si="0"/>
        <v>1163.5137007941039</v>
      </c>
      <c r="W16" s="2">
        <f t="shared" si="1"/>
        <v>-623.48309627309754</v>
      </c>
      <c r="Y16" s="9">
        <f t="shared" si="2"/>
        <v>339.76665249184816</v>
      </c>
    </row>
    <row r="17" spans="1:25" x14ac:dyDescent="0.25">
      <c r="A17">
        <v>35200</v>
      </c>
      <c r="B17" t="s">
        <v>15</v>
      </c>
      <c r="D17" s="2">
        <v>5870417.9300000006</v>
      </c>
      <c r="F17" s="2">
        <v>692694.71887880377</v>
      </c>
      <c r="H17" s="1">
        <v>-0.3</v>
      </c>
      <c r="I17" s="1"/>
      <c r="J17" s="1">
        <v>-0.02</v>
      </c>
      <c r="L17" s="5">
        <v>1.9282011215931805E-2</v>
      </c>
      <c r="M17" s="2">
        <f t="shared" si="3"/>
        <v>113193.46436846719</v>
      </c>
      <c r="N17" s="5"/>
      <c r="O17" s="5">
        <v>1.4714370113589028E-2</v>
      </c>
      <c r="P17" s="2">
        <f t="shared" si="4"/>
        <v>86379.502143469173</v>
      </c>
      <c r="Q17" s="5"/>
      <c r="R17" s="9">
        <f t="shared" si="5"/>
        <v>-26813.962224998017</v>
      </c>
      <c r="S17" s="9"/>
      <c r="T17" s="5">
        <v>1.496744432955225E-2</v>
      </c>
      <c r="U17" s="9">
        <f t="shared" si="0"/>
        <v>87865.153558480364</v>
      </c>
      <c r="W17" s="2">
        <f t="shared" si="1"/>
        <v>-25328.310809986826</v>
      </c>
      <c r="Y17" s="9">
        <f t="shared" si="2"/>
        <v>1485.6514150111907</v>
      </c>
    </row>
    <row r="18" spans="1:25" x14ac:dyDescent="0.25">
      <c r="A18">
        <v>35201</v>
      </c>
      <c r="B18" t="s">
        <v>16</v>
      </c>
      <c r="D18" s="2">
        <v>1699998.54</v>
      </c>
      <c r="F18" s="2">
        <v>1323427.9575445745</v>
      </c>
      <c r="H18" s="1">
        <v>-0.3</v>
      </c>
      <c r="I18" s="1"/>
      <c r="J18" s="1">
        <v>-0.08</v>
      </c>
      <c r="L18" s="5">
        <v>1.5141195000384735E-2</v>
      </c>
      <c r="M18" s="2">
        <f t="shared" si="3"/>
        <v>25740.00939450935</v>
      </c>
      <c r="N18" s="5"/>
      <c r="O18" s="5">
        <v>8.7538808073600819E-3</v>
      </c>
      <c r="P18" s="2">
        <f t="shared" si="4"/>
        <v>14881.58459184616</v>
      </c>
      <c r="Q18" s="5"/>
      <c r="R18" s="9">
        <f t="shared" si="5"/>
        <v>-10858.42480266319</v>
      </c>
      <c r="S18" s="9"/>
      <c r="T18" s="5">
        <v>1.0570736212011548E-2</v>
      </c>
      <c r="U18" s="9">
        <f t="shared" si="0"/>
        <v>17970.236127144763</v>
      </c>
      <c r="W18" s="2">
        <f t="shared" si="1"/>
        <v>-7769.7732673645878</v>
      </c>
      <c r="Y18" s="9">
        <f t="shared" si="2"/>
        <v>3088.6515352986025</v>
      </c>
    </row>
    <row r="19" spans="1:25" x14ac:dyDescent="0.25">
      <c r="A19">
        <v>35202</v>
      </c>
      <c r="B19" t="s">
        <v>17</v>
      </c>
      <c r="D19" s="2">
        <v>424750.23999999993</v>
      </c>
      <c r="F19" s="2">
        <v>468302.73287541</v>
      </c>
      <c r="H19" s="1">
        <v>-0.3</v>
      </c>
      <c r="I19" s="1"/>
      <c r="J19" s="1">
        <v>-0.23</v>
      </c>
      <c r="L19" s="5">
        <v>9.2690615714588649E-3</v>
      </c>
      <c r="M19" s="2">
        <f t="shared" si="3"/>
        <v>3937.0361270519293</v>
      </c>
      <c r="N19" s="5"/>
      <c r="O19" s="5">
        <v>5.9832137798433056E-3</v>
      </c>
      <c r="P19" s="2">
        <f t="shared" si="4"/>
        <v>2541.3714889597509</v>
      </c>
      <c r="Q19" s="5"/>
      <c r="R19" s="9">
        <f t="shared" si="5"/>
        <v>-1395.6646380921784</v>
      </c>
      <c r="S19" s="9"/>
      <c r="T19" s="5">
        <v>3.5332017089540844E-3</v>
      </c>
      <c r="U19" s="9">
        <f t="shared" si="0"/>
        <v>1500.7282738466572</v>
      </c>
      <c r="W19" s="2">
        <f t="shared" si="1"/>
        <v>-2436.3078532052723</v>
      </c>
      <c r="Y19" s="9">
        <f t="shared" si="2"/>
        <v>-1040.6432151130937</v>
      </c>
    </row>
    <row r="20" spans="1:25" x14ac:dyDescent="0.25">
      <c r="A20">
        <v>35203</v>
      </c>
      <c r="B20" t="s">
        <v>18</v>
      </c>
      <c r="D20" s="2">
        <v>1694832.96</v>
      </c>
      <c r="F20" s="2">
        <v>613056.49568877881</v>
      </c>
      <c r="H20" s="1">
        <v>0</v>
      </c>
      <c r="I20" s="1"/>
      <c r="J20" s="1">
        <v>0</v>
      </c>
      <c r="L20" s="5">
        <v>1.7979693089914314E-2</v>
      </c>
      <c r="M20" s="2">
        <f t="shared" si="3"/>
        <v>30472.57645947102</v>
      </c>
      <c r="N20" s="5"/>
      <c r="O20" s="5">
        <v>1.7979693089914314E-2</v>
      </c>
      <c r="P20" s="2">
        <f t="shared" si="4"/>
        <v>30472.57645947102</v>
      </c>
      <c r="Q20" s="5"/>
      <c r="R20" s="9">
        <f t="shared" si="5"/>
        <v>0</v>
      </c>
      <c r="S20" s="9"/>
      <c r="T20" s="5">
        <v>1.6890001979422812E-2</v>
      </c>
      <c r="U20" s="9">
        <f t="shared" si="0"/>
        <v>28625.732049191021</v>
      </c>
      <c r="W20" s="2">
        <f t="shared" si="1"/>
        <v>-1846.8444102799986</v>
      </c>
      <c r="Y20" s="9">
        <f t="shared" si="2"/>
        <v>-1846.8444102799986</v>
      </c>
    </row>
    <row r="21" spans="1:25" x14ac:dyDescent="0.25">
      <c r="A21">
        <v>35210</v>
      </c>
      <c r="B21" t="s">
        <v>19</v>
      </c>
      <c r="D21" s="2">
        <v>178530.09</v>
      </c>
      <c r="F21" s="2">
        <v>168277.06229529626</v>
      </c>
      <c r="H21" s="1">
        <v>0</v>
      </c>
      <c r="I21" s="1"/>
      <c r="J21" s="1">
        <v>0</v>
      </c>
      <c r="L21" s="5">
        <v>3.5313268033126603E-3</v>
      </c>
      <c r="M21" s="2">
        <f t="shared" si="3"/>
        <v>630.44809201482155</v>
      </c>
      <c r="N21" s="5"/>
      <c r="O21" s="5">
        <v>3.5313268033126603E-3</v>
      </c>
      <c r="P21" s="2">
        <f t="shared" si="4"/>
        <v>630.44809201482155</v>
      </c>
      <c r="Q21" s="5"/>
      <c r="R21" s="9">
        <f t="shared" si="5"/>
        <v>0</v>
      </c>
      <c r="S21" s="9"/>
      <c r="T21" s="5">
        <v>6.8600051086310863E-4</v>
      </c>
      <c r="U21" s="9">
        <f t="shared" si="0"/>
        <v>122.47173294443675</v>
      </c>
      <c r="W21" s="2">
        <f t="shared" si="1"/>
        <v>-507.97635907038477</v>
      </c>
      <c r="Y21" s="9">
        <f t="shared" si="2"/>
        <v>-507.97635907038477</v>
      </c>
    </row>
    <row r="22" spans="1:25" x14ac:dyDescent="0.25">
      <c r="A22">
        <v>35211</v>
      </c>
      <c r="B22" t="s">
        <v>20</v>
      </c>
      <c r="D22" s="2">
        <v>54614.270000000004</v>
      </c>
      <c r="F22" s="2">
        <v>42652.150486678474</v>
      </c>
      <c r="H22" s="1">
        <v>0</v>
      </c>
      <c r="I22" s="1"/>
      <c r="J22" s="1">
        <v>0</v>
      </c>
      <c r="L22" s="5">
        <v>8.7969466751675104E-3</v>
      </c>
      <c r="M22" s="2">
        <f t="shared" si="3"/>
        <v>480.43882089320073</v>
      </c>
      <c r="N22" s="5"/>
      <c r="O22" s="5">
        <v>8.7969466751675104E-3</v>
      </c>
      <c r="P22" s="2">
        <f t="shared" si="4"/>
        <v>480.43882089320073</v>
      </c>
      <c r="Q22" s="5"/>
      <c r="R22" s="9">
        <f t="shared" si="5"/>
        <v>0</v>
      </c>
      <c r="S22" s="9"/>
      <c r="T22" s="5">
        <v>5.4424843461742308E-3</v>
      </c>
      <c r="U22" s="9">
        <f t="shared" si="0"/>
        <v>297.23730955273294</v>
      </c>
      <c r="W22" s="2">
        <f t="shared" si="1"/>
        <v>-183.20151134046779</v>
      </c>
      <c r="Y22" s="9">
        <f t="shared" si="2"/>
        <v>-183.20151134046779</v>
      </c>
    </row>
    <row r="23" spans="1:25" x14ac:dyDescent="0.25">
      <c r="A23">
        <v>35300</v>
      </c>
      <c r="B23" t="s">
        <v>21</v>
      </c>
      <c r="D23" s="2">
        <v>387955.11</v>
      </c>
      <c r="F23" s="2">
        <v>335918.64663727407</v>
      </c>
      <c r="H23" s="1">
        <v>-0.05</v>
      </c>
      <c r="I23" s="1"/>
      <c r="J23" s="1">
        <v>-0.05</v>
      </c>
      <c r="L23" s="5">
        <v>8.0588648484953996E-3</v>
      </c>
      <c r="M23" s="2">
        <f t="shared" si="3"/>
        <v>3126.4777987731659</v>
      </c>
      <c r="N23" s="5"/>
      <c r="O23" s="5">
        <v>8.0588648484953996E-3</v>
      </c>
      <c r="P23" s="2">
        <f t="shared" si="4"/>
        <v>3126.4777987731659</v>
      </c>
      <c r="Q23" s="5"/>
      <c r="R23" s="9">
        <f t="shared" si="5"/>
        <v>0</v>
      </c>
      <c r="S23" s="9"/>
      <c r="T23" s="5">
        <v>4.0060212134506125E-3</v>
      </c>
      <c r="U23" s="9">
        <f t="shared" si="0"/>
        <v>1554.1564005265657</v>
      </c>
      <c r="W23" s="2">
        <f t="shared" si="1"/>
        <v>-1572.3213982466002</v>
      </c>
      <c r="Y23" s="9">
        <f t="shared" si="2"/>
        <v>-1572.3213982466002</v>
      </c>
    </row>
    <row r="24" spans="1:25" x14ac:dyDescent="0.25">
      <c r="A24">
        <v>35400</v>
      </c>
      <c r="B24" t="s">
        <v>12</v>
      </c>
      <c r="D24" s="2">
        <v>923446.05000000016</v>
      </c>
      <c r="F24" s="2">
        <v>428968.83802256093</v>
      </c>
      <c r="H24" s="1">
        <v>-0.05</v>
      </c>
      <c r="I24" s="1"/>
      <c r="J24" s="1">
        <v>0</v>
      </c>
      <c r="L24" s="5">
        <v>1.8035593897316009E-2</v>
      </c>
      <c r="M24" s="2">
        <f t="shared" si="3"/>
        <v>16654.897943880576</v>
      </c>
      <c r="N24" s="5"/>
      <c r="O24" s="5">
        <v>1.6495326358189646E-2</v>
      </c>
      <c r="P24" s="2">
        <f t="shared" si="4"/>
        <v>15232.543968931117</v>
      </c>
      <c r="Q24" s="5"/>
      <c r="R24" s="9">
        <f t="shared" si="5"/>
        <v>-1422.3539749494594</v>
      </c>
      <c r="S24" s="9"/>
      <c r="T24" s="5">
        <v>1.650521651354411E-2</v>
      </c>
      <c r="U24" s="9">
        <f t="shared" si="0"/>
        <v>15241.676993827083</v>
      </c>
      <c r="W24" s="2">
        <f t="shared" si="1"/>
        <v>-1413.2209500534937</v>
      </c>
      <c r="Y24" s="9">
        <f t="shared" si="2"/>
        <v>9.1330248959657183</v>
      </c>
    </row>
    <row r="25" spans="1:25" x14ac:dyDescent="0.25">
      <c r="A25">
        <v>35500</v>
      </c>
      <c r="B25" t="s">
        <v>49</v>
      </c>
      <c r="D25" s="2">
        <v>240883.03000000003</v>
      </c>
      <c r="F25" s="2">
        <v>200648.7060876766</v>
      </c>
      <c r="H25" s="1">
        <v>0</v>
      </c>
      <c r="I25" s="1"/>
      <c r="J25" s="1">
        <v>-0.01</v>
      </c>
      <c r="L25" s="5">
        <v>5.0780137099190742E-3</v>
      </c>
      <c r="M25" s="2">
        <f t="shared" si="3"/>
        <v>1223.2073288268477</v>
      </c>
      <c r="N25" s="5"/>
      <c r="O25" s="5">
        <v>5.3820345582605046E-3</v>
      </c>
      <c r="P25" s="2">
        <f t="shared" si="4"/>
        <v>1296.4407919585021</v>
      </c>
      <c r="Q25" s="5"/>
      <c r="R25" s="9">
        <f t="shared" si="5"/>
        <v>73.233463131654389</v>
      </c>
      <c r="S25" s="9"/>
      <c r="T25" s="5">
        <v>3.1783705725276969E-3</v>
      </c>
      <c r="U25" s="9">
        <f t="shared" si="0"/>
        <v>765.61553397330647</v>
      </c>
      <c r="W25" s="2">
        <f t="shared" si="1"/>
        <v>-457.59179485354127</v>
      </c>
      <c r="Y25" s="9">
        <f t="shared" si="2"/>
        <v>-530.82525798519566</v>
      </c>
    </row>
    <row r="26" spans="1:25" x14ac:dyDescent="0.25">
      <c r="A26">
        <v>35600</v>
      </c>
      <c r="B26" t="s">
        <v>22</v>
      </c>
      <c r="D26" s="2">
        <v>414663.4499999999</v>
      </c>
      <c r="F26" s="2">
        <v>152275.43636596034</v>
      </c>
      <c r="H26" s="1">
        <v>-0.04</v>
      </c>
      <c r="I26" s="1"/>
      <c r="J26" s="1">
        <v>-0.01</v>
      </c>
      <c r="L26" s="5">
        <v>2.0453714899022566E-2</v>
      </c>
      <c r="M26" s="2">
        <f t="shared" si="3"/>
        <v>8481.4079853450967</v>
      </c>
      <c r="N26" s="5"/>
      <c r="O26" s="5">
        <v>1.9541652353998275E-2</v>
      </c>
      <c r="P26" s="2">
        <f t="shared" si="4"/>
        <v>8103.2089838095435</v>
      </c>
      <c r="Q26" s="5"/>
      <c r="R26" s="9">
        <f t="shared" si="5"/>
        <v>-378.19900153555318</v>
      </c>
      <c r="S26" s="9"/>
      <c r="T26" s="5">
        <v>1.8587645776444062E-2</v>
      </c>
      <c r="U26" s="9">
        <f t="shared" si="0"/>
        <v>7707.6173250382217</v>
      </c>
      <c r="W26" s="2">
        <f t="shared" si="1"/>
        <v>-773.790660306875</v>
      </c>
      <c r="Y26" s="9">
        <f t="shared" si="2"/>
        <v>-395.59165877132182</v>
      </c>
    </row>
    <row r="27" spans="1:25" x14ac:dyDescent="0.25">
      <c r="B27" s="21" t="s">
        <v>23</v>
      </c>
      <c r="D27" s="4">
        <f>SUM(D12:D26)</f>
        <v>12226531.649999999</v>
      </c>
      <c r="F27" s="4">
        <f>SUM(F12:F26)</f>
        <v>4655604.12</v>
      </c>
      <c r="L27" s="6">
        <v>1.7027103613217333E-2</v>
      </c>
      <c r="M27" s="4">
        <f>SUM(M12:M26)</f>
        <v>208182.42123483104</v>
      </c>
      <c r="N27" s="6"/>
      <c r="O27" s="6">
        <v>1.3580331943287659E-2</v>
      </c>
      <c r="P27" s="4">
        <f>SUM(P12:P26)</f>
        <v>166040.35832211259</v>
      </c>
      <c r="Q27" s="6"/>
      <c r="R27" s="4">
        <f>SUM(R12:R26)</f>
        <v>-42142.062912718473</v>
      </c>
      <c r="S27" s="4"/>
      <c r="T27" s="6">
        <v>1.3493731718111242E-2</v>
      </c>
      <c r="U27" s="4">
        <f>SUM(U12:U26)</f>
        <v>164981.53792809596</v>
      </c>
      <c r="W27" s="4">
        <f>SUM(W12:W26)</f>
        <v>-43200.883306735013</v>
      </c>
      <c r="Y27" s="4">
        <f>SUM(Y12:Y26)</f>
        <v>-1058.8203940165358</v>
      </c>
    </row>
    <row r="28" spans="1:25" x14ac:dyDescent="0.25">
      <c r="L28" s="5"/>
      <c r="M28" s="5"/>
      <c r="N28" s="5"/>
      <c r="O28" s="5"/>
      <c r="Q28" s="5"/>
      <c r="T28" s="5"/>
    </row>
    <row r="29" spans="1:25" x14ac:dyDescent="0.25">
      <c r="A29" s="12" t="s">
        <v>24</v>
      </c>
      <c r="L29" s="5"/>
      <c r="M29" s="5"/>
      <c r="N29" s="5"/>
      <c r="O29" s="5"/>
      <c r="Q29" s="5"/>
      <c r="T29" s="5"/>
    </row>
    <row r="30" spans="1:25" x14ac:dyDescent="0.25">
      <c r="A30">
        <v>36520</v>
      </c>
      <c r="B30" t="s">
        <v>10</v>
      </c>
      <c r="D30" s="2">
        <v>867772</v>
      </c>
      <c r="F30" s="2">
        <v>369967.75204918149</v>
      </c>
      <c r="H30" s="1">
        <v>0</v>
      </c>
      <c r="I30" s="1"/>
      <c r="J30" s="1">
        <v>0</v>
      </c>
      <c r="L30" s="5">
        <v>1.3282249985073885E-2</v>
      </c>
      <c r="M30" s="2">
        <f t="shared" ref="M30:M34" si="6">D30*L30</f>
        <v>11525.964634047536</v>
      </c>
      <c r="N30" s="5"/>
      <c r="O30" s="5">
        <v>1.3282249985073885E-2</v>
      </c>
      <c r="P30" s="2">
        <f t="shared" ref="P30:P34" si="7">D30*O30</f>
        <v>11525.964634047536</v>
      </c>
      <c r="Q30" s="5"/>
      <c r="R30" s="9">
        <f t="shared" ref="R30:R34" si="8">P30-M30</f>
        <v>0</v>
      </c>
      <c r="S30" s="9"/>
      <c r="T30" s="5">
        <v>1.1686511961440603E-2</v>
      </c>
      <c r="U30" s="9">
        <f>D30*T30</f>
        <v>10141.227857803235</v>
      </c>
      <c r="W30" s="2">
        <f>U30-M30</f>
        <v>-1384.7367762443009</v>
      </c>
      <c r="Y30" s="9">
        <f>U30-P30</f>
        <v>-1384.7367762443009</v>
      </c>
    </row>
    <row r="31" spans="1:25" x14ac:dyDescent="0.25">
      <c r="A31">
        <v>36600</v>
      </c>
      <c r="B31" t="s">
        <v>25</v>
      </c>
      <c r="D31" s="2">
        <v>109828.01000000001</v>
      </c>
      <c r="F31" s="2">
        <v>60885.352992916967</v>
      </c>
      <c r="H31" s="1">
        <v>-0.06</v>
      </c>
      <c r="I31" s="1"/>
      <c r="J31" s="1">
        <v>-0.02</v>
      </c>
      <c r="L31" s="5">
        <v>1.7842689166986187E-2</v>
      </c>
      <c r="M31" s="2">
        <f t="shared" si="6"/>
        <v>1959.6270442586508</v>
      </c>
      <c r="N31" s="5"/>
      <c r="O31" s="5">
        <v>1.643116778776825E-2</v>
      </c>
      <c r="P31" s="2">
        <f t="shared" si="7"/>
        <v>1804.6024601066895</v>
      </c>
      <c r="Q31" s="5"/>
      <c r="R31" s="9">
        <f t="shared" si="8"/>
        <v>-155.02458415196134</v>
      </c>
      <c r="S31" s="9"/>
      <c r="T31" s="5">
        <v>1.4126350655314321E-2</v>
      </c>
      <c r="U31" s="9">
        <f>D31*T31</f>
        <v>1551.468981035368</v>
      </c>
      <c r="W31" s="2">
        <f>U31-M31</f>
        <v>-408.15806322328285</v>
      </c>
      <c r="Y31" s="9">
        <f>U31-P31</f>
        <v>-253.13347907132152</v>
      </c>
    </row>
    <row r="32" spans="1:25" x14ac:dyDescent="0.25">
      <c r="A32">
        <v>36700</v>
      </c>
      <c r="B32" t="s">
        <v>26</v>
      </c>
      <c r="D32" s="2">
        <v>185508.8</v>
      </c>
      <c r="F32" s="2">
        <v>105285.069</v>
      </c>
      <c r="H32" s="1">
        <v>0</v>
      </c>
      <c r="I32" s="1"/>
      <c r="J32" s="1">
        <v>-0.08</v>
      </c>
      <c r="L32" s="5">
        <v>4.9999999999999996E-2</v>
      </c>
      <c r="M32" s="2">
        <f t="shared" si="6"/>
        <v>9275.4399999999987</v>
      </c>
      <c r="N32" s="5"/>
      <c r="O32" s="5">
        <v>5.9249572299248952E-2</v>
      </c>
      <c r="P32" s="2">
        <f t="shared" si="7"/>
        <v>10991.317057746914</v>
      </c>
      <c r="Q32" s="5"/>
      <c r="R32" s="9">
        <f t="shared" si="8"/>
        <v>1715.8770577469149</v>
      </c>
      <c r="S32" s="9"/>
      <c r="T32" s="5">
        <v>5.3999999999999986E-2</v>
      </c>
      <c r="U32" s="9">
        <f>D32*T32</f>
        <v>10017.475199999997</v>
      </c>
      <c r="W32" s="2">
        <f>U32-M32</f>
        <v>742.03519999999844</v>
      </c>
      <c r="Y32" s="9">
        <f>U32-P32</f>
        <v>-973.8418577469165</v>
      </c>
    </row>
    <row r="33" spans="1:25" x14ac:dyDescent="0.25">
      <c r="A33">
        <v>36701</v>
      </c>
      <c r="B33" t="s">
        <v>27</v>
      </c>
      <c r="D33" s="2">
        <v>27845816.359999999</v>
      </c>
      <c r="F33" s="2">
        <v>17001621.841956858</v>
      </c>
      <c r="H33" s="1">
        <v>-0.2</v>
      </c>
      <c r="I33" s="1"/>
      <c r="J33" s="1">
        <v>-0.03</v>
      </c>
      <c r="L33" s="5">
        <v>1.8927802269039246E-2</v>
      </c>
      <c r="M33" s="2">
        <f t="shared" si="6"/>
        <v>527060.10608205816</v>
      </c>
      <c r="N33" s="5"/>
      <c r="O33" s="5">
        <v>1.3468820677332023E-2</v>
      </c>
      <c r="P33" s="2">
        <f t="shared" si="7"/>
        <v>375050.30716675834</v>
      </c>
      <c r="Q33" s="5"/>
      <c r="R33" s="9">
        <f t="shared" si="8"/>
        <v>-152009.79891529982</v>
      </c>
      <c r="S33" s="9"/>
      <c r="T33" s="5">
        <v>1.3525957414698071E-2</v>
      </c>
      <c r="U33" s="9">
        <f>D33*T33</f>
        <v>376641.32626286283</v>
      </c>
      <c r="W33" s="2">
        <f>U33-M33</f>
        <v>-150418.77981919533</v>
      </c>
      <c r="Y33" s="9">
        <f>U33-P33</f>
        <v>1591.0190961044864</v>
      </c>
    </row>
    <row r="34" spans="1:25" x14ac:dyDescent="0.25">
      <c r="A34">
        <v>36900</v>
      </c>
      <c r="B34" t="s">
        <v>13</v>
      </c>
      <c r="D34" s="2">
        <v>2888542.8899999983</v>
      </c>
      <c r="F34" s="2">
        <v>1839130.4440010367</v>
      </c>
      <c r="H34" s="1">
        <v>-0.19</v>
      </c>
      <c r="I34" s="1"/>
      <c r="J34" s="1">
        <v>-0.01</v>
      </c>
      <c r="L34" s="5">
        <v>2.1393783453142346E-2</v>
      </c>
      <c r="M34" s="2">
        <f t="shared" si="6"/>
        <v>61796.861083773932</v>
      </c>
      <c r="N34" s="5"/>
      <c r="O34" s="5">
        <v>1.4433961616368302E-2</v>
      </c>
      <c r="P34" s="2">
        <f t="shared" si="7"/>
        <v>41693.117201493544</v>
      </c>
      <c r="Q34" s="5"/>
      <c r="R34" s="9">
        <f t="shared" si="8"/>
        <v>-20103.743882280389</v>
      </c>
      <c r="S34" s="9"/>
      <c r="T34" s="5">
        <v>1.4780069668045239E-2</v>
      </c>
      <c r="U34" s="9">
        <f>D34*T34</f>
        <v>42692.865153336708</v>
      </c>
      <c r="W34" s="2">
        <f>U34-M34</f>
        <v>-19103.995930437224</v>
      </c>
      <c r="Y34" s="9">
        <f>U34-P34</f>
        <v>999.74795184316463</v>
      </c>
    </row>
    <row r="35" spans="1:25" x14ac:dyDescent="0.25">
      <c r="B35" s="21" t="s">
        <v>28</v>
      </c>
      <c r="D35" s="10">
        <f>SUM(D30:D34)</f>
        <v>31897468.059999995</v>
      </c>
      <c r="F35" s="10">
        <f>SUM(F30:F34)</f>
        <v>19376890.459999993</v>
      </c>
      <c r="H35" s="1"/>
      <c r="I35" s="1"/>
      <c r="J35" s="1"/>
      <c r="L35" s="6">
        <v>1.9174499922491289E-2</v>
      </c>
      <c r="M35" s="10">
        <f>SUM(M30:M34)</f>
        <v>611617.99884413823</v>
      </c>
      <c r="N35" s="6"/>
      <c r="O35" s="6">
        <v>1.3827596212040947E-2</v>
      </c>
      <c r="P35" s="10">
        <f>SUM(P30:P34)</f>
        <v>441065.30852015299</v>
      </c>
      <c r="Q35" s="6"/>
      <c r="R35" s="10">
        <f>SUM(R30:R34)</f>
        <v>-170552.69032398527</v>
      </c>
      <c r="S35" s="10"/>
      <c r="T35" s="6">
        <v>1.382693957480957E-2</v>
      </c>
      <c r="U35" s="10">
        <f>SUM(U30:U34)</f>
        <v>441044.36345503817</v>
      </c>
      <c r="W35" s="10">
        <f>SUM(W30:W34)</f>
        <v>-170573.63538910015</v>
      </c>
      <c r="Y35" s="10">
        <f>SUM(Y30:Y34)</f>
        <v>-20.945065114888166</v>
      </c>
    </row>
    <row r="36" spans="1:25" x14ac:dyDescent="0.25">
      <c r="H36" s="1"/>
      <c r="I36" s="1"/>
      <c r="J36" s="1"/>
      <c r="L36" s="5"/>
      <c r="M36" s="5"/>
      <c r="N36" s="5"/>
      <c r="O36" s="5"/>
      <c r="Q36" s="5"/>
      <c r="T36" s="5"/>
    </row>
    <row r="37" spans="1:25" x14ac:dyDescent="0.25">
      <c r="A37" s="12" t="s">
        <v>29</v>
      </c>
      <c r="H37" s="1"/>
      <c r="I37" s="1"/>
      <c r="J37" s="1"/>
      <c r="L37" s="5"/>
      <c r="M37" s="5"/>
      <c r="N37" s="5"/>
      <c r="O37" s="5"/>
      <c r="Q37" s="5"/>
      <c r="T37" s="5"/>
    </row>
    <row r="38" spans="1:25" x14ac:dyDescent="0.25">
      <c r="A38">
        <v>37402</v>
      </c>
      <c r="B38" t="s">
        <v>30</v>
      </c>
      <c r="D38" s="2">
        <v>333416.21000000008</v>
      </c>
      <c r="F38" s="2">
        <v>63226.003933815089</v>
      </c>
      <c r="H38" s="1">
        <v>0</v>
      </c>
      <c r="I38" s="1"/>
      <c r="J38" s="1">
        <v>0</v>
      </c>
      <c r="L38" s="5">
        <v>1.4553260030195025E-2</v>
      </c>
      <c r="M38" s="2">
        <f t="shared" ref="M38:M49" si="9">D38*L38</f>
        <v>4852.292802412112</v>
      </c>
      <c r="N38" s="5"/>
      <c r="O38" s="5">
        <v>1.4553260030195025E-2</v>
      </c>
      <c r="P38" s="2">
        <f t="shared" ref="P38:P49" si="10">D38*O38</f>
        <v>4852.292802412112</v>
      </c>
      <c r="Q38" s="5"/>
      <c r="R38" s="9">
        <f t="shared" ref="R38:R49" si="11">P38-M38</f>
        <v>0</v>
      </c>
      <c r="S38" s="9"/>
      <c r="T38" s="5">
        <v>1.4189996474099371E-2</v>
      </c>
      <c r="U38" s="9">
        <f t="shared" ref="U38:U49" si="12">D38*T38</f>
        <v>4731.1748443075767</v>
      </c>
      <c r="W38" s="2">
        <f t="shared" ref="W38:W49" si="13">U38-M38</f>
        <v>-121.11795810453532</v>
      </c>
      <c r="Y38" s="9">
        <f t="shared" ref="Y38:Y49" si="14">U38-P38</f>
        <v>-121.11795810453532</v>
      </c>
    </row>
    <row r="39" spans="1:25" x14ac:dyDescent="0.25">
      <c r="A39">
        <v>37500</v>
      </c>
      <c r="B39" t="s">
        <v>31</v>
      </c>
      <c r="D39" s="2">
        <v>486581.75999999995</v>
      </c>
      <c r="F39" s="2">
        <v>192453.88359493361</v>
      </c>
      <c r="H39" s="1">
        <v>-0.1</v>
      </c>
      <c r="I39" s="1"/>
      <c r="J39" s="1">
        <v>-0.02</v>
      </c>
      <c r="L39" s="5">
        <v>2.0616639284052898E-2</v>
      </c>
      <c r="M39" s="2">
        <f t="shared" si="9"/>
        <v>10031.680628119599</v>
      </c>
      <c r="N39" s="5"/>
      <c r="O39" s="5">
        <v>1.8275428360741409E-2</v>
      </c>
      <c r="P39" s="2">
        <f t="shared" si="10"/>
        <v>8892.4900965234683</v>
      </c>
      <c r="Q39" s="5"/>
      <c r="R39" s="9">
        <f t="shared" si="11"/>
        <v>-1139.1905315961303</v>
      </c>
      <c r="S39" s="9"/>
      <c r="T39" s="5">
        <v>1.7972355904506881E-2</v>
      </c>
      <c r="U39" s="9">
        <f t="shared" si="12"/>
        <v>8745.0205673613491</v>
      </c>
      <c r="W39" s="2">
        <f t="shared" si="13"/>
        <v>-1286.6600607582495</v>
      </c>
      <c r="Y39" s="9">
        <f t="shared" si="14"/>
        <v>-147.46952916211922</v>
      </c>
    </row>
    <row r="40" spans="1:25" x14ac:dyDescent="0.25">
      <c r="A40">
        <v>37600</v>
      </c>
      <c r="B40" t="s">
        <v>26</v>
      </c>
      <c r="D40" s="2">
        <v>20715876.260000002</v>
      </c>
      <c r="F40" s="2">
        <v>10316480.3675</v>
      </c>
      <c r="H40" s="1">
        <v>0</v>
      </c>
      <c r="I40" s="1"/>
      <c r="J40" s="1">
        <v>-0.02</v>
      </c>
      <c r="L40" s="5">
        <v>0.05</v>
      </c>
      <c r="M40" s="2">
        <f t="shared" si="9"/>
        <v>1035793.8130000001</v>
      </c>
      <c r="N40" s="5"/>
      <c r="O40" s="5">
        <v>5.199202689022929E-2</v>
      </c>
      <c r="P40" s="2">
        <f t="shared" si="10"/>
        <v>1077060.3955645827</v>
      </c>
      <c r="Q40" s="5"/>
      <c r="R40" s="9">
        <f t="shared" si="11"/>
        <v>41266.582564582583</v>
      </c>
      <c r="S40" s="9"/>
      <c r="T40" s="5">
        <v>5.1000000000000004E-2</v>
      </c>
      <c r="U40" s="9">
        <f t="shared" si="12"/>
        <v>1056509.6892600001</v>
      </c>
      <c r="W40" s="2">
        <f t="shared" si="13"/>
        <v>20715.876260000048</v>
      </c>
      <c r="Y40" s="9">
        <f t="shared" si="14"/>
        <v>-20550.706304582534</v>
      </c>
    </row>
    <row r="41" spans="1:25" x14ac:dyDescent="0.25">
      <c r="A41" t="s">
        <v>32</v>
      </c>
      <c r="B41" t="s">
        <v>33</v>
      </c>
      <c r="D41" s="2">
        <v>144594423.20999992</v>
      </c>
      <c r="F41" s="2">
        <v>37389112.410166092</v>
      </c>
      <c r="H41" s="1">
        <v>-0.05</v>
      </c>
      <c r="I41" s="1"/>
      <c r="J41" s="1">
        <v>-0.03</v>
      </c>
      <c r="L41" s="5">
        <v>2.0949216952460256E-2</v>
      </c>
      <c r="M41" s="2">
        <f t="shared" si="9"/>
        <v>3029139.9419421433</v>
      </c>
      <c r="N41" s="5"/>
      <c r="O41" s="5">
        <v>2.0419809149613291E-2</v>
      </c>
      <c r="P41" s="2">
        <f t="shared" si="10"/>
        <v>2952590.5260466128</v>
      </c>
      <c r="Q41" s="5"/>
      <c r="R41" s="9">
        <f t="shared" si="11"/>
        <v>-76549.415895530488</v>
      </c>
      <c r="S41" s="9"/>
      <c r="T41" s="5">
        <v>1.9833979345824326E-2</v>
      </c>
      <c r="U41" s="9">
        <f t="shared" si="12"/>
        <v>2867882.8034685198</v>
      </c>
      <c r="W41" s="2">
        <f t="shared" si="13"/>
        <v>-161257.13847362343</v>
      </c>
      <c r="Y41" s="9">
        <f t="shared" si="14"/>
        <v>-84707.722578092944</v>
      </c>
    </row>
    <row r="42" spans="1:25" x14ac:dyDescent="0.25">
      <c r="A42">
        <v>37800</v>
      </c>
      <c r="B42" t="s">
        <v>48</v>
      </c>
      <c r="D42" s="2">
        <v>5234987.299999998</v>
      </c>
      <c r="F42" s="2">
        <v>1775607.9540548369</v>
      </c>
      <c r="H42" s="1">
        <v>-0.19</v>
      </c>
      <c r="I42" s="1"/>
      <c r="J42" s="1">
        <v>-0.02</v>
      </c>
      <c r="L42" s="5">
        <v>2.8895278793793212E-2</v>
      </c>
      <c r="M42" s="2">
        <f t="shared" si="9"/>
        <v>151266.41751546672</v>
      </c>
      <c r="N42" s="5"/>
      <c r="O42" s="5">
        <v>2.3121786319506468E-2</v>
      </c>
      <c r="P42" s="2">
        <f t="shared" si="10"/>
        <v>121042.25773593006</v>
      </c>
      <c r="Q42" s="5"/>
      <c r="R42" s="9">
        <f t="shared" si="11"/>
        <v>-30224.159779536654</v>
      </c>
      <c r="S42" s="9"/>
      <c r="T42" s="5">
        <v>2.3714184487347099E-2</v>
      </c>
      <c r="U42" s="9">
        <f t="shared" si="12"/>
        <v>124143.45462111903</v>
      </c>
      <c r="W42" s="2">
        <f t="shared" si="13"/>
        <v>-27122.962894347686</v>
      </c>
      <c r="Y42" s="9">
        <f t="shared" si="14"/>
        <v>3101.1968851889687</v>
      </c>
    </row>
    <row r="43" spans="1:25" x14ac:dyDescent="0.25">
      <c r="A43">
        <v>37900</v>
      </c>
      <c r="B43" t="s">
        <v>51</v>
      </c>
      <c r="D43" s="2">
        <v>4113777.7699999996</v>
      </c>
      <c r="F43" s="2">
        <v>1537683.4237189784</v>
      </c>
      <c r="H43" s="1">
        <v>-0.19</v>
      </c>
      <c r="I43" s="1"/>
      <c r="J43" s="1">
        <v>-0.03</v>
      </c>
      <c r="L43" s="5">
        <v>2.8648462983970523E-2</v>
      </c>
      <c r="M43" s="2">
        <f t="shared" si="9"/>
        <v>117853.41016812579</v>
      </c>
      <c r="N43" s="5"/>
      <c r="O43" s="5">
        <v>2.3032571883572852E-2</v>
      </c>
      <c r="P43" s="2">
        <f t="shared" si="10"/>
        <v>94750.882200569016</v>
      </c>
      <c r="Q43" s="5"/>
      <c r="R43" s="9">
        <f t="shared" si="11"/>
        <v>-23102.527967556773</v>
      </c>
      <c r="S43" s="9"/>
      <c r="T43" s="5">
        <v>2.3585272270404176E-2</v>
      </c>
      <c r="U43" s="9">
        <f t="shared" si="12"/>
        <v>97024.56876538611</v>
      </c>
      <c r="W43" s="2">
        <f t="shared" si="13"/>
        <v>-20828.841402739679</v>
      </c>
      <c r="Y43" s="9">
        <f t="shared" si="14"/>
        <v>2273.6865648170933</v>
      </c>
    </row>
    <row r="44" spans="1:25" x14ac:dyDescent="0.25">
      <c r="A44">
        <v>38000</v>
      </c>
      <c r="B44" t="s">
        <v>34</v>
      </c>
      <c r="D44" s="2">
        <v>102590800.63000001</v>
      </c>
      <c r="F44" s="2">
        <v>39951886.463253744</v>
      </c>
      <c r="H44" s="1">
        <v>-0.2</v>
      </c>
      <c r="I44" s="1"/>
      <c r="J44" s="1">
        <v>-0.13</v>
      </c>
      <c r="L44" s="5">
        <v>3.4698172748163156E-2</v>
      </c>
      <c r="M44" s="2">
        <f t="shared" si="9"/>
        <v>3559713.322632106</v>
      </c>
      <c r="N44" s="5"/>
      <c r="O44" s="5">
        <v>3.1701675640688765E-2</v>
      </c>
      <c r="P44" s="2">
        <f t="shared" si="10"/>
        <v>3252300.2852908289</v>
      </c>
      <c r="Q44" s="5"/>
      <c r="R44" s="9">
        <f t="shared" si="11"/>
        <v>-307413.03734127712</v>
      </c>
      <c r="S44" s="9"/>
      <c r="T44" s="5">
        <v>3.0999642939998111E-2</v>
      </c>
      <c r="U44" s="9">
        <f t="shared" si="12"/>
        <v>3180278.1884585335</v>
      </c>
      <c r="W44" s="2">
        <f t="shared" si="13"/>
        <v>-379435.13417357253</v>
      </c>
      <c r="Y44" s="9">
        <f t="shared" si="14"/>
        <v>-72022.096832295414</v>
      </c>
    </row>
    <row r="45" spans="1:25" x14ac:dyDescent="0.25">
      <c r="A45">
        <v>38100</v>
      </c>
      <c r="B45" t="s">
        <v>35</v>
      </c>
      <c r="D45" s="2">
        <v>22987935.789999999</v>
      </c>
      <c r="F45" s="2">
        <v>15270627.185474358</v>
      </c>
      <c r="H45" s="1">
        <v>-0.5</v>
      </c>
      <c r="I45" s="1"/>
      <c r="J45" s="1">
        <v>0</v>
      </c>
      <c r="L45" s="5">
        <v>8.2991081009238049E-2</v>
      </c>
      <c r="M45" s="2">
        <f t="shared" si="9"/>
        <v>1907793.6413830526</v>
      </c>
      <c r="N45" s="5"/>
      <c r="O45" s="5">
        <v>3.3338116995364236E-2</v>
      </c>
      <c r="P45" s="2">
        <f t="shared" si="10"/>
        <v>766374.49284894078</v>
      </c>
      <c r="Q45" s="5"/>
      <c r="R45" s="9">
        <f t="shared" si="11"/>
        <v>-1141419.1485341117</v>
      </c>
      <c r="S45" s="9"/>
      <c r="T45" s="5">
        <v>5.0636270781745291E-2</v>
      </c>
      <c r="U45" s="9">
        <f t="shared" si="12"/>
        <v>1164023.3413758138</v>
      </c>
      <c r="W45" s="2">
        <f t="shared" si="13"/>
        <v>-743770.30000723875</v>
      </c>
      <c r="Y45" s="9">
        <f t="shared" si="14"/>
        <v>397648.84852687304</v>
      </c>
    </row>
    <row r="46" spans="1:25" x14ac:dyDescent="0.25">
      <c r="A46">
        <v>38200</v>
      </c>
      <c r="B46" t="s">
        <v>36</v>
      </c>
      <c r="D46" s="2">
        <v>50095568.209999993</v>
      </c>
      <c r="F46" s="2">
        <v>21893772.488685165</v>
      </c>
      <c r="H46" s="1">
        <v>-0.5</v>
      </c>
      <c r="I46" s="1"/>
      <c r="J46" s="1">
        <v>-0.27</v>
      </c>
      <c r="L46" s="5">
        <v>4.132775339131322E-2</v>
      </c>
      <c r="M46" s="2">
        <f t="shared" si="9"/>
        <v>2070337.2889805899</v>
      </c>
      <c r="N46" s="5"/>
      <c r="O46" s="5">
        <v>3.2385380925301417E-2</v>
      </c>
      <c r="P46" s="2">
        <f t="shared" si="10"/>
        <v>1622364.05915027</v>
      </c>
      <c r="Q46" s="5"/>
      <c r="R46" s="9">
        <f t="shared" si="11"/>
        <v>-447973.22983031999</v>
      </c>
      <c r="S46" s="9"/>
      <c r="T46" s="5">
        <v>3.3456235125832269E-2</v>
      </c>
      <c r="U46" s="9">
        <f t="shared" si="12"/>
        <v>1676009.1087959281</v>
      </c>
      <c r="W46" s="2">
        <f t="shared" si="13"/>
        <v>-394328.18018466188</v>
      </c>
      <c r="Y46" s="9">
        <f t="shared" si="14"/>
        <v>53645.049645658117</v>
      </c>
    </row>
    <row r="47" spans="1:25" x14ac:dyDescent="0.25">
      <c r="A47">
        <v>38300</v>
      </c>
      <c r="B47" t="s">
        <v>37</v>
      </c>
      <c r="D47" s="2">
        <v>7896127.4499999955</v>
      </c>
      <c r="F47" s="2">
        <v>3294552.9847767055</v>
      </c>
      <c r="H47" s="1">
        <v>0</v>
      </c>
      <c r="I47" s="1"/>
      <c r="J47" s="1">
        <v>-0.03</v>
      </c>
      <c r="L47" s="5">
        <v>3.1407361791819285E-2</v>
      </c>
      <c r="M47" s="2">
        <f t="shared" si="9"/>
        <v>247996.53157646529</v>
      </c>
      <c r="N47" s="5"/>
      <c r="O47" s="5">
        <v>3.3024177080482213E-2</v>
      </c>
      <c r="P47" s="2">
        <f t="shared" si="10"/>
        <v>260763.11115885631</v>
      </c>
      <c r="Q47" s="5"/>
      <c r="R47" s="9">
        <f t="shared" si="11"/>
        <v>12766.579582391016</v>
      </c>
      <c r="S47" s="9"/>
      <c r="T47" s="5">
        <v>2.9879029881997136E-2</v>
      </c>
      <c r="U47" s="9">
        <f t="shared" si="12"/>
        <v>235928.62803060771</v>
      </c>
      <c r="W47" s="2">
        <f t="shared" si="13"/>
        <v>-12067.903545857582</v>
      </c>
      <c r="Y47" s="9">
        <f t="shared" si="14"/>
        <v>-24834.483128248597</v>
      </c>
    </row>
    <row r="48" spans="1:25" x14ac:dyDescent="0.25">
      <c r="A48">
        <v>38400</v>
      </c>
      <c r="B48" t="s">
        <v>38</v>
      </c>
      <c r="D48" s="2">
        <v>154276.35999999999</v>
      </c>
      <c r="F48" s="2">
        <v>77530.137103283763</v>
      </c>
      <c r="H48" s="1">
        <v>0</v>
      </c>
      <c r="I48" s="1"/>
      <c r="J48" s="1">
        <v>0</v>
      </c>
      <c r="L48" s="5">
        <v>2.3512263705235129E-2</v>
      </c>
      <c r="M48" s="2">
        <f t="shared" si="9"/>
        <v>3627.3864598037885</v>
      </c>
      <c r="N48" s="5"/>
      <c r="O48" s="5">
        <v>2.3512263705235129E-2</v>
      </c>
      <c r="P48" s="2">
        <f t="shared" si="10"/>
        <v>3627.3864598037885</v>
      </c>
      <c r="Q48" s="5"/>
      <c r="R48" s="9">
        <f t="shared" si="11"/>
        <v>0</v>
      </c>
      <c r="S48" s="9"/>
      <c r="T48" s="5">
        <v>2.0891535310262773E-2</v>
      </c>
      <c r="U48" s="9">
        <f t="shared" si="12"/>
        <v>3223.0700224788111</v>
      </c>
      <c r="W48" s="2">
        <f t="shared" si="13"/>
        <v>-404.31643732497741</v>
      </c>
      <c r="Y48" s="9">
        <f t="shared" si="14"/>
        <v>-404.31643732497741</v>
      </c>
    </row>
    <row r="49" spans="1:25" x14ac:dyDescent="0.25">
      <c r="A49">
        <v>38500</v>
      </c>
      <c r="B49" t="s">
        <v>39</v>
      </c>
      <c r="D49" s="2">
        <v>5196745.9099999983</v>
      </c>
      <c r="F49" s="2">
        <v>2512458.1477380521</v>
      </c>
      <c r="H49" s="1">
        <v>-0.12</v>
      </c>
      <c r="I49" s="1"/>
      <c r="J49" s="1">
        <v>0</v>
      </c>
      <c r="L49" s="5">
        <v>2.7057274341141861E-2</v>
      </c>
      <c r="M49" s="2">
        <f t="shared" si="9"/>
        <v>140609.77976807687</v>
      </c>
      <c r="N49" s="5"/>
      <c r="O49" s="5">
        <v>2.1956398410762069E-2</v>
      </c>
      <c r="P49" s="2">
        <f t="shared" si="10"/>
        <v>114101.82363945825</v>
      </c>
      <c r="Q49" s="5"/>
      <c r="R49" s="9">
        <f t="shared" si="11"/>
        <v>-26507.956128618622</v>
      </c>
      <c r="S49" s="9"/>
      <c r="T49" s="5">
        <v>2.2201021863069194E-2</v>
      </c>
      <c r="U49" s="9">
        <f t="shared" si="12"/>
        <v>115373.06956472537</v>
      </c>
      <c r="W49" s="2">
        <f t="shared" si="13"/>
        <v>-25236.710203351497</v>
      </c>
      <c r="Y49" s="9">
        <f t="shared" si="14"/>
        <v>1271.2459252671251</v>
      </c>
    </row>
    <row r="50" spans="1:25" x14ac:dyDescent="0.25">
      <c r="B50" s="21" t="s">
        <v>40</v>
      </c>
      <c r="D50" s="10">
        <f>SUM(D38:D49)</f>
        <v>364400516.85999995</v>
      </c>
      <c r="F50" s="10">
        <f>SUM(F38:F49)</f>
        <v>134275391.44999996</v>
      </c>
      <c r="H50" s="1"/>
      <c r="I50" s="1"/>
      <c r="J50" s="1"/>
      <c r="L50" s="6">
        <v>3.3696482136368298E-2</v>
      </c>
      <c r="M50" s="10">
        <f>SUM(M38:M49)</f>
        <v>12279015.506856363</v>
      </c>
      <c r="N50" s="6"/>
      <c r="O50" s="6">
        <v>2.8207204785452591E-2</v>
      </c>
      <c r="P50" s="10">
        <f>SUM(P38:P49)</f>
        <v>10278720.002994789</v>
      </c>
      <c r="Q50" s="6"/>
      <c r="R50" s="10">
        <f>SUM(R38:R49)</f>
        <v>-2000295.5038615738</v>
      </c>
      <c r="S50" s="10"/>
      <c r="T50" s="6">
        <v>2.8907401692357695E-2</v>
      </c>
      <c r="U50" s="10">
        <f>SUM(U38:U49)</f>
        <v>10533872.117774781</v>
      </c>
      <c r="W50" s="10">
        <f>SUM(W38:W49)</f>
        <v>-1745143.3890815808</v>
      </c>
      <c r="Y50" s="10">
        <f>SUM(Y38:Y49)</f>
        <v>255152.11477999319</v>
      </c>
    </row>
    <row r="51" spans="1:25" x14ac:dyDescent="0.25">
      <c r="H51" s="1"/>
      <c r="I51" s="1"/>
      <c r="J51" s="1"/>
      <c r="L51" s="5"/>
      <c r="M51" s="5"/>
      <c r="N51" s="5"/>
      <c r="O51" s="5"/>
      <c r="Q51" s="5"/>
      <c r="T51" s="5"/>
    </row>
    <row r="52" spans="1:25" x14ac:dyDescent="0.25">
      <c r="A52" s="12" t="s">
        <v>41</v>
      </c>
      <c r="H52" s="1"/>
      <c r="I52" s="1"/>
      <c r="J52" s="1"/>
      <c r="L52" s="5"/>
      <c r="M52" s="5"/>
      <c r="N52" s="5"/>
      <c r="O52" s="5"/>
      <c r="Q52" s="5"/>
      <c r="T52" s="5"/>
    </row>
    <row r="53" spans="1:25" x14ac:dyDescent="0.25">
      <c r="A53">
        <v>39000</v>
      </c>
      <c r="B53" t="s">
        <v>31</v>
      </c>
      <c r="D53" s="2">
        <v>3044825.53</v>
      </c>
      <c r="F53" s="2">
        <v>334947.65205506189</v>
      </c>
      <c r="H53" s="1">
        <v>-0.1</v>
      </c>
      <c r="I53" s="1"/>
      <c r="J53" s="1">
        <v>0</v>
      </c>
      <c r="L53" s="5">
        <v>3.7610179267764637E-2</v>
      </c>
      <c r="M53" s="2">
        <f t="shared" ref="M53:M57" si="15">D53*L53</f>
        <v>114516.43402236646</v>
      </c>
      <c r="N53" s="5"/>
      <c r="O53" s="5">
        <v>3.3811150032681828E-2</v>
      </c>
      <c r="P53" s="2">
        <f t="shared" ref="P53:P57" si="16">D53*O53</f>
        <v>102949.05281816996</v>
      </c>
      <c r="Q53" s="5"/>
      <c r="R53" s="9">
        <f t="shared" ref="R53:R57" si="17">P53-M53</f>
        <v>-11567.381204196499</v>
      </c>
      <c r="S53" s="9"/>
      <c r="T53" s="5">
        <v>3.4096992462016688E-2</v>
      </c>
      <c r="U53" s="9">
        <f>D53*T53</f>
        <v>103819.39314456595</v>
      </c>
      <c r="W53" s="2">
        <f>U53-M53</f>
        <v>-10697.040877800508</v>
      </c>
      <c r="Y53" s="9">
        <f>U53-P53</f>
        <v>870.34032639599172</v>
      </c>
    </row>
    <row r="54" spans="1:25" x14ac:dyDescent="0.25">
      <c r="A54">
        <v>39009</v>
      </c>
      <c r="B54" t="s">
        <v>42</v>
      </c>
      <c r="D54" s="2">
        <v>1279375.7399999998</v>
      </c>
      <c r="F54" s="2">
        <v>555484.85936507315</v>
      </c>
      <c r="H54" s="1">
        <v>0</v>
      </c>
      <c r="I54" s="1"/>
      <c r="J54" s="1">
        <v>0</v>
      </c>
      <c r="L54" s="5">
        <v>0.18705174002514324</v>
      </c>
      <c r="M54" s="2">
        <f t="shared" si="15"/>
        <v>239309.45831295522</v>
      </c>
      <c r="N54" s="5"/>
      <c r="O54" s="5">
        <v>0.18705174002514324</v>
      </c>
      <c r="P54" s="2">
        <f t="shared" si="16"/>
        <v>239309.45831295522</v>
      </c>
      <c r="Q54" s="5"/>
      <c r="R54" s="9">
        <f t="shared" si="17"/>
        <v>0</v>
      </c>
      <c r="S54" s="9"/>
      <c r="T54" s="5">
        <v>0.18349737638582478</v>
      </c>
      <c r="U54" s="9">
        <f>D54*T54</f>
        <v>234762.09170167305</v>
      </c>
      <c r="W54" s="2">
        <f>U54-M54</f>
        <v>-4547.3666112821666</v>
      </c>
      <c r="Y54" s="9">
        <f>U54-P54</f>
        <v>-4547.3666112821666</v>
      </c>
    </row>
    <row r="55" spans="1:25" x14ac:dyDescent="0.25">
      <c r="A55">
        <v>39200</v>
      </c>
      <c r="B55" t="s">
        <v>43</v>
      </c>
      <c r="D55" s="2">
        <v>417941.26</v>
      </c>
      <c r="F55" s="2">
        <v>84941.506008697877</v>
      </c>
      <c r="H55" s="1">
        <v>0.1</v>
      </c>
      <c r="I55" s="1"/>
      <c r="J55" s="1">
        <v>0.43</v>
      </c>
      <c r="L55" s="5">
        <v>0.1514385623299761</v>
      </c>
      <c r="M55" s="2">
        <f t="shared" si="15"/>
        <v>63292.423552778746</v>
      </c>
      <c r="N55" s="5"/>
      <c r="O55" s="5">
        <v>7.9714331186198764E-2</v>
      </c>
      <c r="P55" s="2">
        <f t="shared" si="16"/>
        <v>33315.908016017209</v>
      </c>
      <c r="Q55" s="5"/>
      <c r="R55" s="9">
        <f t="shared" si="17"/>
        <v>-29976.515536761537</v>
      </c>
      <c r="S55" s="9"/>
      <c r="T55" s="5">
        <v>9.5218317994059443E-2</v>
      </c>
      <c r="U55" s="9">
        <f>D55*T55</f>
        <v>39795.663797517875</v>
      </c>
      <c r="W55" s="2">
        <f>U55-M55</f>
        <v>-23496.759755260871</v>
      </c>
      <c r="Y55" s="9">
        <f>U55-P55</f>
        <v>6479.7557815006658</v>
      </c>
    </row>
    <row r="56" spans="1:25" x14ac:dyDescent="0.25">
      <c r="A56">
        <v>39202</v>
      </c>
      <c r="B56" t="s">
        <v>44</v>
      </c>
      <c r="D56" s="2">
        <v>33191.909999999996</v>
      </c>
      <c r="F56" s="2">
        <v>10959.233542704656</v>
      </c>
      <c r="H56" s="1">
        <v>0.14000000000000001</v>
      </c>
      <c r="I56" s="1"/>
      <c r="J56" s="1">
        <v>0.13</v>
      </c>
      <c r="L56" s="5">
        <v>9.9501901491434425E-2</v>
      </c>
      <c r="M56" s="2">
        <f t="shared" si="15"/>
        <v>3302.6581591325566</v>
      </c>
      <c r="N56" s="5"/>
      <c r="O56" s="5">
        <v>0.10137992606702963</v>
      </c>
      <c r="P56" s="2">
        <f t="shared" si="16"/>
        <v>3364.9933818235008</v>
      </c>
      <c r="Q56" s="5"/>
      <c r="R56" s="9">
        <f t="shared" si="17"/>
        <v>62.335222690944192</v>
      </c>
      <c r="S56" s="9"/>
      <c r="T56" s="5">
        <v>9.9105544362685136E-2</v>
      </c>
      <c r="U56" s="9">
        <f>D56*T56</f>
        <v>3289.502308987252</v>
      </c>
      <c r="W56" s="2">
        <f>U56-M56</f>
        <v>-13.155850145304612</v>
      </c>
      <c r="Y56" s="9">
        <f>U56-P56</f>
        <v>-75.491072836248804</v>
      </c>
    </row>
    <row r="57" spans="1:25" x14ac:dyDescent="0.25">
      <c r="A57">
        <v>39600</v>
      </c>
      <c r="B57" t="s">
        <v>45</v>
      </c>
      <c r="D57" s="2">
        <v>149686.89000000001</v>
      </c>
      <c r="F57" s="2">
        <v>57612.553353831521</v>
      </c>
      <c r="H57" s="1">
        <v>0.08</v>
      </c>
      <c r="I57" s="1"/>
      <c r="J57" s="1">
        <v>0.13</v>
      </c>
      <c r="L57" s="5">
        <v>0.19474814638442414</v>
      </c>
      <c r="M57" s="2">
        <f t="shared" si="15"/>
        <v>29151.244365549195</v>
      </c>
      <c r="N57" s="5"/>
      <c r="O57" s="5">
        <v>0.1765512250203142</v>
      </c>
      <c r="P57" s="2">
        <f t="shared" si="16"/>
        <v>26427.40379898102</v>
      </c>
      <c r="Q57" s="5"/>
      <c r="R57" s="9">
        <f t="shared" si="17"/>
        <v>-2723.8405665681748</v>
      </c>
      <c r="S57" s="9"/>
      <c r="T57" s="5">
        <v>0.18088385816392236</v>
      </c>
      <c r="U57" s="9">
        <f>D57*T57</f>
        <v>27075.942179758651</v>
      </c>
      <c r="W57" s="2">
        <f>U57-M57</f>
        <v>-2075.3021857905442</v>
      </c>
      <c r="Y57" s="9">
        <f>U57-P57</f>
        <v>648.53838077763066</v>
      </c>
    </row>
    <row r="58" spans="1:25" x14ac:dyDescent="0.25">
      <c r="B58" s="21" t="s">
        <v>46</v>
      </c>
      <c r="D58" s="10">
        <f>SUM(D53:D57)</f>
        <v>4925021.3299999991</v>
      </c>
      <c r="F58" s="10">
        <f>SUM(F53:F57)</f>
        <v>1043945.8043253691</v>
      </c>
      <c r="L58" s="6">
        <v>9.1283303825362774E-2</v>
      </c>
      <c r="M58" s="10">
        <f>SUM(M53:M57)</f>
        <v>449572.21841278218</v>
      </c>
      <c r="N58" s="6"/>
      <c r="O58" s="6">
        <v>8.2307626539344758E-2</v>
      </c>
      <c r="P58" s="10">
        <f>SUM(P53:P57)</f>
        <v>405366.81632794696</v>
      </c>
      <c r="Q58" s="6"/>
      <c r="R58" s="10">
        <f>SUM(R53:R57)</f>
        <v>-44205.402084835267</v>
      </c>
      <c r="S58" s="10"/>
      <c r="T58" s="6">
        <v>8.2993060485385323E-2</v>
      </c>
      <c r="U58" s="10">
        <f>SUM(U53:U57)</f>
        <v>408742.59313250275</v>
      </c>
      <c r="W58" s="10">
        <f>SUM(W53:W57)</f>
        <v>-40829.62528027939</v>
      </c>
      <c r="Y58" s="10">
        <f>SUM(Y53:Y57)</f>
        <v>3375.7768045558728</v>
      </c>
    </row>
    <row r="59" spans="1:25" ht="15.75" thickBot="1" x14ac:dyDescent="0.3">
      <c r="B59" s="21" t="s">
        <v>47</v>
      </c>
      <c r="D59" s="23">
        <f>SUM(D27,D35,D50,D58)</f>
        <v>413449537.89999992</v>
      </c>
      <c r="F59" s="23">
        <f>SUM(F27,F35,F50,F58)</f>
        <v>159351831.83432531</v>
      </c>
      <c r="L59" s="7">
        <v>3.2769145695901183E-2</v>
      </c>
      <c r="M59" s="23">
        <f>SUM(M27,M35,M50,M58)</f>
        <v>13548388.145348115</v>
      </c>
      <c r="N59" s="7"/>
      <c r="O59" s="7">
        <v>2.7309723318389521E-2</v>
      </c>
      <c r="P59" s="23">
        <f>SUM(P27,P35,P50,P58)</f>
        <v>11291192.486165</v>
      </c>
      <c r="Q59" s="7"/>
      <c r="R59" s="23">
        <f>SUM(R27,R35,R50,R58)</f>
        <v>-2257195.6591831129</v>
      </c>
      <c r="S59" s="11"/>
      <c r="T59" s="7">
        <v>2.7932406626812244E-2</v>
      </c>
      <c r="U59" s="23">
        <f>SUM(U27,U35,U50,U58)</f>
        <v>11548640.612290418</v>
      </c>
      <c r="W59" s="23">
        <f>SUM(W27,W35,W50,W58)</f>
        <v>-1999747.5330576955</v>
      </c>
      <c r="Y59" s="23">
        <f>SUM(Y27,Y35,Y50,Y58)</f>
        <v>257448.12612541765</v>
      </c>
    </row>
    <row r="60" spans="1:25" ht="15.75" thickTop="1" x14ac:dyDescent="0.25">
      <c r="L60" s="5"/>
      <c r="M60" s="22" t="s">
        <v>66</v>
      </c>
      <c r="N60" s="5"/>
      <c r="O60" s="5"/>
      <c r="P60" s="13" t="s">
        <v>67</v>
      </c>
      <c r="Q60" s="5"/>
      <c r="U60" s="12" t="s">
        <v>71</v>
      </c>
    </row>
    <row r="61" spans="1:25" x14ac:dyDescent="0.25">
      <c r="M61" s="5"/>
      <c r="N61" s="5"/>
      <c r="P61" s="9"/>
      <c r="Q61" s="5"/>
      <c r="U61" s="12" t="s">
        <v>72</v>
      </c>
    </row>
    <row r="62" spans="1:25" x14ac:dyDescent="0.25">
      <c r="L62" s="5"/>
      <c r="M62" s="5"/>
      <c r="N62" s="5"/>
      <c r="O62" s="5"/>
      <c r="Q62" s="5"/>
      <c r="U62" s="9"/>
    </row>
    <row r="63" spans="1:25" x14ac:dyDescent="0.25">
      <c r="L63" s="5"/>
      <c r="M63" s="5"/>
      <c r="N63" s="5"/>
      <c r="O63" s="5"/>
      <c r="Q63" s="5"/>
    </row>
    <row r="64" spans="1:25" x14ac:dyDescent="0.25">
      <c r="L64" s="5"/>
      <c r="M64" s="5"/>
      <c r="N64" s="5"/>
      <c r="O64" s="5"/>
      <c r="Q64" s="5"/>
    </row>
    <row r="65" spans="12:17" x14ac:dyDescent="0.25">
      <c r="L65" s="5"/>
      <c r="M65" s="5"/>
      <c r="N65" s="5"/>
      <c r="O65" s="5"/>
      <c r="Q65" s="5"/>
    </row>
    <row r="66" spans="12:17" x14ac:dyDescent="0.25">
      <c r="L66" s="5"/>
      <c r="M66" s="5"/>
      <c r="N66" s="5"/>
      <c r="O66" s="5"/>
      <c r="Q66" s="5"/>
    </row>
    <row r="67" spans="12:17" x14ac:dyDescent="0.25">
      <c r="L67" s="5"/>
      <c r="M67" s="5"/>
      <c r="N67" s="5"/>
      <c r="O67" s="5"/>
      <c r="Q67" s="5"/>
    </row>
    <row r="68" spans="12:17" x14ac:dyDescent="0.25">
      <c r="L68" s="5"/>
      <c r="M68" s="5"/>
      <c r="N68" s="5"/>
      <c r="O68" s="5"/>
      <c r="Q68" s="5"/>
    </row>
    <row r="69" spans="12:17" x14ac:dyDescent="0.25">
      <c r="L69" s="5"/>
      <c r="M69" s="5"/>
      <c r="N69" s="5"/>
      <c r="O69" s="5"/>
      <c r="Q69" s="5"/>
    </row>
    <row r="70" spans="12:17" x14ac:dyDescent="0.25">
      <c r="L70" s="5"/>
      <c r="M70" s="5"/>
      <c r="N70" s="5"/>
      <c r="O70" s="5"/>
      <c r="Q70" s="5"/>
    </row>
    <row r="71" spans="12:17" x14ac:dyDescent="0.25">
      <c r="L71" s="5"/>
      <c r="M71" s="5"/>
      <c r="N71" s="5"/>
      <c r="O71" s="5"/>
      <c r="Q71" s="5"/>
    </row>
    <row r="72" spans="12:17" x14ac:dyDescent="0.25">
      <c r="L72" s="5"/>
      <c r="M72" s="5"/>
      <c r="N72" s="5"/>
      <c r="O72" s="5"/>
      <c r="Q72" s="5"/>
    </row>
  </sheetData>
  <printOptions horizontalCentered="1"/>
  <pageMargins left="0.45" right="0.4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DAW-R-2 Comparison</vt:lpstr>
    </vt:vector>
  </TitlesOfParts>
  <Company>Alliance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Watts</dc:creator>
  <cp:lastModifiedBy>Eric  Wilen</cp:lastModifiedBy>
  <cp:lastPrinted>2018-02-27T14:03:08Z</cp:lastPrinted>
  <dcterms:created xsi:type="dcterms:W3CDTF">2018-02-09T17:36:53Z</dcterms:created>
  <dcterms:modified xsi:type="dcterms:W3CDTF">2018-02-27T14:03:17Z</dcterms:modified>
</cp:coreProperties>
</file>