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Rebuttal Testimony\Christian\"/>
    </mc:Choice>
  </mc:AlternateContent>
  <bookViews>
    <workbookView xWindow="0" yWindow="0" windowWidth="20490" windowHeight="7755"/>
  </bookViews>
  <sheets>
    <sheet name="Exhibit JTC-R-2" sheetId="1" r:id="rId1"/>
  </sheets>
  <externalReferences>
    <externalReference r:id="rId2"/>
    <externalReference r:id="rId3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Dist_Bin" hidden="1">#REF!</definedName>
    <definedName name="_Dist_Values" hidden="1">#REF!</definedName>
    <definedName name="_Div012">#REF!</definedName>
    <definedName name="_Div02">#REF!</definedName>
    <definedName name="_Div09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Regression_X" hidden="1">#REF!</definedName>
    <definedName name="_Sort" hidden="1">#REF!</definedName>
    <definedName name="ATTR_YEAR">'[1]DATA INPUT'!$C$10</definedName>
    <definedName name="Case_No._2006_00464">#REF!</definedName>
    <definedName name="COMPANY">'[1]DATA INPUT'!$C$7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URISDICTION">'[1]DATA INPUT'!$C$8</definedName>
    <definedName name="kytax">#REF!</definedName>
    <definedName name="ltdrate">#REF!</definedName>
    <definedName name="Nicknames" hidden="1">[2]Weekly!$A:$A</definedName>
    <definedName name="_xlnm.Print_Area" localSheetId="0">'Exhibit JTC-R-2'!$A$1:$K$39</definedName>
    <definedName name="ROR">#REF!</definedName>
    <definedName name="stdrate">#REF!</definedName>
    <definedName name="testyear">'[1]DATA INPUT'!$C$9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22" i="1" l="1"/>
  <c r="E38" i="1"/>
  <c r="I37" i="1"/>
  <c r="I36" i="1"/>
  <c r="A34" i="1"/>
  <c r="A35" i="1" s="1"/>
  <c r="A36" i="1" s="1"/>
  <c r="A37" i="1" s="1"/>
  <c r="A38" i="1" s="1"/>
  <c r="A39" i="1" s="1"/>
  <c r="I38" i="1"/>
  <c r="E33" i="1"/>
  <c r="I26" i="1"/>
  <c r="I25" i="1"/>
  <c r="I24" i="1"/>
  <c r="I23" i="1"/>
  <c r="I21" i="1"/>
  <c r="I20" i="1"/>
  <c r="I19" i="1"/>
  <c r="I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I17" i="1"/>
  <c r="I22" i="1" l="1"/>
  <c r="I27" i="1" s="1"/>
  <c r="I33" i="1" s="1"/>
  <c r="K33" i="1" s="1"/>
</calcChain>
</file>

<file path=xl/sharedStrings.xml><?xml version="1.0" encoding="utf-8"?>
<sst xmlns="http://schemas.openxmlformats.org/spreadsheetml/2006/main" count="49" uniqueCount="47">
  <si>
    <t>Atmos Energy Corporation, Kentucky/Mid-States Division</t>
  </si>
  <si>
    <t>Kentucky Jurisdiction Case No. 2017-00349</t>
  </si>
  <si>
    <t>Forecasted Test Period: Twelve Months Ended March 31, 2019</t>
  </si>
  <si>
    <t>FR 16(8)(j)</t>
  </si>
  <si>
    <t>Data:_____Base Period___X___Forecasted Period</t>
  </si>
  <si>
    <t>Schedule J-3</t>
  </si>
  <si>
    <t>Sheet 1 of 1</t>
  </si>
  <si>
    <t>Workpaper Reference No(s).____________________</t>
  </si>
  <si>
    <t>Witness:  Christian</t>
  </si>
  <si>
    <t>13 Mth Average</t>
  </si>
  <si>
    <t>Effective</t>
  </si>
  <si>
    <t>Composite</t>
  </si>
  <si>
    <t>Line</t>
  </si>
  <si>
    <t>Amount</t>
  </si>
  <si>
    <t>Interest</t>
  </si>
  <si>
    <t>Annual</t>
  </si>
  <si>
    <t>No.</t>
  </si>
  <si>
    <t>Issue</t>
  </si>
  <si>
    <t>Outstanding</t>
  </si>
  <si>
    <t>Rate</t>
  </si>
  <si>
    <t>Cost</t>
  </si>
  <si>
    <t>(A)</t>
  </si>
  <si>
    <t>(B)</t>
  </si>
  <si>
    <t>(C)</t>
  </si>
  <si>
    <t>(D)</t>
  </si>
  <si>
    <t>(E=D/B)</t>
  </si>
  <si>
    <t>As rebuttad by ATO</t>
  </si>
  <si>
    <t>6.75% Debentures Unsecured due July 2028</t>
  </si>
  <si>
    <t>6.67% MTN A1 due Dec 2025</t>
  </si>
  <si>
    <t>5.95% Sr Note due 10/15/2034</t>
  </si>
  <si>
    <t>6.35% Sr Note due 6/15/2017</t>
  </si>
  <si>
    <t>Sr Note 5.50% Due 06/15/2041</t>
  </si>
  <si>
    <t>8.50% Sr Note due 3/15/2019 - Reissue</t>
  </si>
  <si>
    <t>4.15% Sr Note due 1/15/2043</t>
  </si>
  <si>
    <t>4.125% Sr Note due 10/15/2044</t>
  </si>
  <si>
    <t>3% Sr Note due 6/15/2027</t>
  </si>
  <si>
    <t>$200MM 3YR Sr Credit Facility (Est. 9/22/16)</t>
  </si>
  <si>
    <t>Total</t>
  </si>
  <si>
    <t>Annualized Amortization of Debt Exp. &amp; Debt Dsct.</t>
  </si>
  <si>
    <t>Less Unamortized Debt Discount</t>
  </si>
  <si>
    <t>Less Unamortized Debt Expenses</t>
  </si>
  <si>
    <t>Total LONG-TERM DEBT</t>
  </si>
  <si>
    <t>8.50% Sr Note due 3/15/2019</t>
  </si>
  <si>
    <t>Blended Rate</t>
  </si>
  <si>
    <t>AVERAGE ANNUALIZED LONG-TERM DEBT FOR REBUTTAL</t>
  </si>
  <si>
    <t>Type of Filing:________Original___X___Updated ________Revised</t>
  </si>
  <si>
    <r>
      <t xml:space="preserve">Sr Note due 3/15/2019 </t>
    </r>
    <r>
      <rPr>
        <b/>
        <sz val="10.8"/>
        <rFont val="Helvetica-Narrow"/>
      </rPr>
      <t>- Blended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</si>
</sst>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"/>
    <numFmt numFmtId="166" formatCode="_(* #,##0_);_(* \(#,##0\);_(* &quot;-&quot;??_);_(@_)"/>
    <numFmt numFmtId="167" formatCode="#,##0.0_);\(#,##0.0\)"/>
  </numFmts>
  <fonts count="10"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Helvetica-Narrow"/>
    </font>
    <font>
      <b/>
      <sz val="12"/>
      <name val="Helvetica-Narrow"/>
    </font>
    <font>
      <sz val="12"/>
      <name val="Times New Roman"/>
      <family val="1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b/>
      <sz val="10.8"/>
      <name val="Helvetica-Narrow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37" fontId="1" fillId="0" borderId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37" fontId="1" fillId="0" borderId="0" xfId="1" applyFont="1" applyFill="1"/>
    <xf numFmtId="37" fontId="1" fillId="0" borderId="0" xfId="1" applyFont="1" applyFill="1" applyAlignment="1">
      <alignment horizontal="center"/>
    </xf>
    <xf numFmtId="37" fontId="1" fillId="0" borderId="0" xfId="1" applyFont="1" applyFill="1" applyAlignment="1">
      <alignment horizontal="right"/>
    </xf>
    <xf numFmtId="37" fontId="1" fillId="0" borderId="0" xfId="1" applyFont="1" applyFill="1" applyAlignment="1" applyProtection="1">
      <alignment horizontal="left"/>
    </xf>
    <xf numFmtId="37" fontId="1" fillId="0" borderId="0" xfId="1" applyFont="1" applyFill="1" applyAlignment="1" applyProtection="1">
      <alignment horizontal="right"/>
    </xf>
    <xf numFmtId="37" fontId="2" fillId="0" borderId="0" xfId="1" applyFont="1" applyFill="1" applyAlignment="1" applyProtection="1">
      <alignment horizontal="left"/>
    </xf>
    <xf numFmtId="37" fontId="1" fillId="0" borderId="1" xfId="1" applyFont="1" applyFill="1" applyBorder="1" applyAlignment="1" applyProtection="1">
      <alignment horizontal="left"/>
    </xf>
    <xf numFmtId="37" fontId="1" fillId="0" borderId="1" xfId="1" applyFont="1" applyFill="1" applyBorder="1"/>
    <xf numFmtId="37" fontId="1" fillId="0" borderId="2" xfId="1" applyFont="1" applyFill="1" applyBorder="1"/>
    <xf numFmtId="37" fontId="1" fillId="0" borderId="1" xfId="1" applyFont="1" applyFill="1" applyBorder="1" applyAlignment="1" applyProtection="1">
      <alignment horizontal="right"/>
    </xf>
    <xf numFmtId="37" fontId="1" fillId="0" borderId="0" xfId="1" applyFont="1" applyFill="1" applyAlignment="1" applyProtection="1">
      <alignment horizontal="center"/>
    </xf>
    <xf numFmtId="37" fontId="1" fillId="0" borderId="1" xfId="1" applyFont="1" applyFill="1" applyBorder="1" applyAlignment="1" applyProtection="1">
      <alignment horizontal="center"/>
    </xf>
    <xf numFmtId="37" fontId="3" fillId="0" borderId="0" xfId="1" applyFont="1" applyFill="1"/>
    <xf numFmtId="164" fontId="2" fillId="0" borderId="0" xfId="2" applyNumberFormat="1" applyFont="1" applyFill="1" applyProtection="1"/>
    <xf numFmtId="37" fontId="1" fillId="0" borderId="0" xfId="1" applyNumberFormat="1" applyFont="1" applyFill="1" applyProtection="1"/>
    <xf numFmtId="10" fontId="5" fillId="0" borderId="0" xfId="3" applyNumberFormat="1" applyFont="1" applyFill="1"/>
    <xf numFmtId="165" fontId="1" fillId="0" borderId="0" xfId="1" applyNumberFormat="1" applyFont="1" applyFill="1" applyProtection="1"/>
    <xf numFmtId="164" fontId="6" fillId="0" borderId="0" xfId="2" applyNumberFormat="1" applyFont="1" applyFill="1" applyProtection="1"/>
    <xf numFmtId="10" fontId="6" fillId="0" borderId="0" xfId="3" applyNumberFormat="1" applyFont="1" applyFill="1" applyProtection="1"/>
    <xf numFmtId="37" fontId="2" fillId="0" borderId="0" xfId="1" applyNumberFormat="1" applyFont="1" applyFill="1" applyProtection="1"/>
    <xf numFmtId="166" fontId="6" fillId="0" borderId="0" xfId="4" applyNumberFormat="1" applyFont="1" applyFill="1" applyProtection="1"/>
    <xf numFmtId="10" fontId="6" fillId="0" borderId="0" xfId="3" applyNumberFormat="1" applyFont="1" applyFill="1"/>
    <xf numFmtId="37" fontId="1" fillId="0" borderId="2" xfId="1" applyNumberFormat="1" applyFont="1" applyFill="1" applyBorder="1" applyProtection="1"/>
    <xf numFmtId="164" fontId="2" fillId="0" borderId="3" xfId="2" applyNumberFormat="1" applyFont="1" applyFill="1" applyBorder="1" applyProtection="1"/>
    <xf numFmtId="10" fontId="2" fillId="0" borderId="0" xfId="1" applyNumberFormat="1" applyFont="1" applyFill="1" applyProtection="1"/>
    <xf numFmtId="164" fontId="6" fillId="0" borderId="3" xfId="2" applyNumberFormat="1" applyFont="1" applyFill="1" applyBorder="1" applyProtection="1"/>
    <xf numFmtId="37" fontId="2" fillId="0" borderId="0" xfId="1" applyFont="1" applyFill="1"/>
    <xf numFmtId="166" fontId="2" fillId="0" borderId="0" xfId="4" applyNumberFormat="1" applyFont="1" applyFill="1" applyProtection="1"/>
    <xf numFmtId="5" fontId="2" fillId="0" borderId="0" xfId="1" applyNumberFormat="1" applyFont="1" applyFill="1" applyProtection="1"/>
    <xf numFmtId="9" fontId="1" fillId="0" borderId="0" xfId="1" applyNumberFormat="1" applyFont="1" applyFill="1"/>
    <xf numFmtId="164" fontId="6" fillId="0" borderId="4" xfId="2" applyNumberFormat="1" applyFont="1" applyFill="1" applyBorder="1"/>
    <xf numFmtId="167" fontId="1" fillId="0" borderId="0" xfId="1" applyNumberFormat="1" applyFont="1" applyFill="1"/>
    <xf numFmtId="37" fontId="1" fillId="0" borderId="3" xfId="1" applyFont="1" applyFill="1" applyBorder="1"/>
    <xf numFmtId="10" fontId="7" fillId="0" borderId="5" xfId="3" applyNumberFormat="1" applyFont="1" applyFill="1" applyBorder="1"/>
    <xf numFmtId="10" fontId="8" fillId="0" borderId="0" xfId="3" applyNumberFormat="1" applyFont="1" applyFill="1"/>
    <xf numFmtId="37" fontId="1" fillId="0" borderId="0" xfId="1" applyFont="1" applyFill="1" applyAlignment="1">
      <alignment horizontal="center"/>
    </xf>
  </cellXfs>
  <cellStyles count="5">
    <cellStyle name="Comma 2" xfId="4"/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ndy1\AppData\Local\Microsoft\Windows\INetCache\Content.Outlook\GSG1UNXP\2017-00349_Christian_KY_Direct_Testimony_Exhibit_ATO-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>
        <row r="7">
          <cell r="C7" t="str">
            <v>Atmos Energy Corporation</v>
          </cell>
        </row>
        <row r="8">
          <cell r="C8" t="str">
            <v>Kentucky</v>
          </cell>
        </row>
        <row r="9">
          <cell r="C9">
            <v>43099</v>
          </cell>
        </row>
        <row r="10">
          <cell r="C10">
            <v>43555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90" zoomScaleNormal="90" zoomScaleSheetLayoutView="80" workbookViewId="0">
      <selection sqref="A1:K1"/>
    </sheetView>
  </sheetViews>
  <sheetFormatPr defaultColWidth="11" defaultRowHeight="15"/>
  <cols>
    <col min="1" max="1" width="5" style="1" customWidth="1"/>
    <col min="2" max="2" width="1.28515625" style="1" customWidth="1"/>
    <col min="3" max="3" width="46.28515625" style="1" customWidth="1"/>
    <col min="4" max="4" width="6.42578125" style="1" bestFit="1" customWidth="1"/>
    <col min="5" max="5" width="19.140625" style="1" customWidth="1"/>
    <col min="6" max="6" width="2.140625" style="1" customWidth="1"/>
    <col min="7" max="7" width="8.28515625" style="1" customWidth="1"/>
    <col min="8" max="8" width="2.5703125" style="1" customWidth="1"/>
    <col min="9" max="9" width="17.140625" style="1" customWidth="1"/>
    <col min="10" max="10" width="2.7109375" style="1" customWidth="1"/>
    <col min="11" max="11" width="20.140625" style="1" bestFit="1" customWidth="1"/>
    <col min="12" max="12" width="11" style="1"/>
    <col min="13" max="13" width="16.28515625" style="1" customWidth="1"/>
    <col min="14" max="16384" width="11" style="1"/>
  </cols>
  <sheetData>
    <row r="1" spans="1:1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>
      <c r="A3" s="36" t="s">
        <v>44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K6" s="3" t="s">
        <v>3</v>
      </c>
    </row>
    <row r="7" spans="1:11">
      <c r="A7" s="4" t="s">
        <v>4</v>
      </c>
      <c r="K7" s="5" t="s">
        <v>5</v>
      </c>
    </row>
    <row r="8" spans="1:11">
      <c r="A8" s="6" t="s">
        <v>45</v>
      </c>
      <c r="K8" s="5" t="s">
        <v>6</v>
      </c>
    </row>
    <row r="9" spans="1:11">
      <c r="A9" s="7" t="s">
        <v>7</v>
      </c>
      <c r="B9" s="8"/>
      <c r="C9" s="8"/>
      <c r="D9" s="8"/>
      <c r="E9" s="8"/>
      <c r="F9" s="8"/>
      <c r="G9" s="8"/>
      <c r="H9" s="8"/>
      <c r="I9" s="8"/>
      <c r="J9" s="9"/>
      <c r="K9" s="10" t="s">
        <v>8</v>
      </c>
    </row>
    <row r="10" spans="1:11">
      <c r="E10" s="2" t="s">
        <v>9</v>
      </c>
      <c r="I10" s="11" t="s">
        <v>10</v>
      </c>
      <c r="K10" s="11" t="s">
        <v>11</v>
      </c>
    </row>
    <row r="11" spans="1:11">
      <c r="A11" s="11" t="s">
        <v>12</v>
      </c>
      <c r="E11" s="11" t="s">
        <v>13</v>
      </c>
      <c r="G11" s="11" t="s">
        <v>14</v>
      </c>
      <c r="I11" s="11" t="s">
        <v>15</v>
      </c>
      <c r="K11" s="11" t="s">
        <v>14</v>
      </c>
    </row>
    <row r="12" spans="1:11">
      <c r="A12" s="12" t="s">
        <v>16</v>
      </c>
      <c r="B12" s="8"/>
      <c r="C12" s="12" t="s">
        <v>17</v>
      </c>
      <c r="D12" s="8"/>
      <c r="E12" s="12" t="s">
        <v>18</v>
      </c>
      <c r="F12" s="8"/>
      <c r="G12" s="12" t="s">
        <v>19</v>
      </c>
      <c r="H12" s="8"/>
      <c r="I12" s="12" t="s">
        <v>20</v>
      </c>
      <c r="J12" s="8"/>
      <c r="K12" s="12" t="s">
        <v>19</v>
      </c>
    </row>
    <row r="13" spans="1:11">
      <c r="C13" s="11" t="s">
        <v>21</v>
      </c>
      <c r="E13" s="11" t="s">
        <v>22</v>
      </c>
      <c r="G13" s="11" t="s">
        <v>23</v>
      </c>
      <c r="I13" s="11" t="s">
        <v>24</v>
      </c>
      <c r="K13" s="11" t="s">
        <v>25</v>
      </c>
    </row>
    <row r="14" spans="1:11">
      <c r="C14" s="11"/>
      <c r="E14" s="11"/>
      <c r="G14" s="11"/>
      <c r="I14" s="11"/>
      <c r="K14" s="11"/>
    </row>
    <row r="15" spans="1:11" ht="15.75">
      <c r="C15" s="13" t="s">
        <v>26</v>
      </c>
      <c r="E15" s="11"/>
      <c r="I15" s="11"/>
    </row>
    <row r="17" spans="1:11">
      <c r="A17" s="11">
        <v>1</v>
      </c>
      <c r="C17" s="4" t="s">
        <v>27</v>
      </c>
      <c r="E17" s="14">
        <v>150000000</v>
      </c>
      <c r="F17" s="15"/>
      <c r="G17" s="16">
        <v>6.7500000000000004E-2</v>
      </c>
      <c r="H17" s="17"/>
      <c r="I17" s="18">
        <f t="shared" ref="I17:I26" si="0">(E17*G17)</f>
        <v>10125000</v>
      </c>
      <c r="J17" s="15"/>
      <c r="K17" s="19"/>
    </row>
    <row r="18" spans="1:11">
      <c r="A18" s="11">
        <f>A17+1</f>
        <v>2</v>
      </c>
      <c r="C18" s="4" t="s">
        <v>28</v>
      </c>
      <c r="E18" s="20">
        <v>10000000</v>
      </c>
      <c r="F18" s="15"/>
      <c r="G18" s="16">
        <v>6.6699999999999995E-2</v>
      </c>
      <c r="H18" s="17"/>
      <c r="I18" s="21">
        <f t="shared" si="0"/>
        <v>667000</v>
      </c>
    </row>
    <row r="19" spans="1:11">
      <c r="A19" s="11">
        <f t="shared" ref="A19:A39" si="1">A18+1</f>
        <v>3</v>
      </c>
      <c r="C19" s="4" t="s">
        <v>29</v>
      </c>
      <c r="E19" s="20">
        <v>200000000</v>
      </c>
      <c r="G19" s="16">
        <v>5.9499999999999997E-2</v>
      </c>
      <c r="H19" s="15"/>
      <c r="I19" s="21">
        <f t="shared" si="0"/>
        <v>11900000</v>
      </c>
      <c r="J19" s="15"/>
      <c r="K19" s="19"/>
    </row>
    <row r="20" spans="1:11">
      <c r="A20" s="11">
        <f t="shared" si="1"/>
        <v>4</v>
      </c>
      <c r="C20" s="4" t="s">
        <v>30</v>
      </c>
      <c r="E20" s="20">
        <v>0</v>
      </c>
      <c r="F20" s="15"/>
      <c r="G20" s="16">
        <v>6.3500000000000001E-2</v>
      </c>
      <c r="H20" s="17"/>
      <c r="I20" s="21">
        <f t="shared" si="0"/>
        <v>0</v>
      </c>
      <c r="J20" s="15"/>
      <c r="K20" s="19"/>
    </row>
    <row r="21" spans="1:11">
      <c r="A21" s="11">
        <f t="shared" si="1"/>
        <v>5</v>
      </c>
      <c r="C21" s="4" t="s">
        <v>31</v>
      </c>
      <c r="E21" s="20">
        <v>400000000</v>
      </c>
      <c r="G21" s="16">
        <v>5.5E-2</v>
      </c>
      <c r="H21" s="17"/>
      <c r="I21" s="21">
        <f t="shared" si="0"/>
        <v>22000000</v>
      </c>
      <c r="J21" s="15"/>
      <c r="K21" s="19"/>
    </row>
    <row r="22" spans="1:11" ht="15.75">
      <c r="A22" s="11">
        <f t="shared" si="1"/>
        <v>6</v>
      </c>
      <c r="C22" s="4" t="s">
        <v>46</v>
      </c>
      <c r="E22" s="20">
        <v>450000000</v>
      </c>
      <c r="G22" s="35">
        <f>G38</f>
        <v>8.3099999999999993E-2</v>
      </c>
      <c r="H22" s="17"/>
      <c r="I22" s="21">
        <f t="shared" si="0"/>
        <v>37395000</v>
      </c>
      <c r="J22" s="15"/>
      <c r="K22" s="19"/>
    </row>
    <row r="23" spans="1:11">
      <c r="A23" s="11">
        <f t="shared" si="1"/>
        <v>7</v>
      </c>
      <c r="C23" s="4" t="s">
        <v>33</v>
      </c>
      <c r="E23" s="20">
        <v>500000000</v>
      </c>
      <c r="G23" s="16">
        <v>4.1500000000000002E-2</v>
      </c>
      <c r="H23" s="17"/>
      <c r="I23" s="21">
        <f t="shared" si="0"/>
        <v>20750000</v>
      </c>
      <c r="J23" s="15"/>
      <c r="K23" s="19"/>
    </row>
    <row r="24" spans="1:11">
      <c r="A24" s="11">
        <f t="shared" si="1"/>
        <v>8</v>
      </c>
      <c r="C24" s="4" t="s">
        <v>34</v>
      </c>
      <c r="E24" s="20">
        <v>750000000</v>
      </c>
      <c r="G24" s="16">
        <v>4.1250000000000002E-2</v>
      </c>
      <c r="H24" s="17"/>
      <c r="I24" s="21">
        <f t="shared" si="0"/>
        <v>30937500</v>
      </c>
      <c r="K24" s="22"/>
    </row>
    <row r="25" spans="1:11">
      <c r="A25" s="11">
        <f t="shared" si="1"/>
        <v>9</v>
      </c>
      <c r="C25" s="4" t="s">
        <v>35</v>
      </c>
      <c r="E25" s="20">
        <v>500000000</v>
      </c>
      <c r="G25" s="16">
        <v>0.03</v>
      </c>
      <c r="H25" s="17"/>
      <c r="I25" s="21">
        <f t="shared" si="0"/>
        <v>15000000</v>
      </c>
      <c r="K25" s="22"/>
    </row>
    <row r="26" spans="1:11">
      <c r="A26" s="11">
        <f t="shared" si="1"/>
        <v>10</v>
      </c>
      <c r="C26" s="4" t="s">
        <v>36</v>
      </c>
      <c r="E26" s="20">
        <v>125000000</v>
      </c>
      <c r="F26" s="15"/>
      <c r="G26" s="16">
        <v>1.8171111111111107E-2</v>
      </c>
      <c r="H26" s="17"/>
      <c r="I26" s="23">
        <f t="shared" si="0"/>
        <v>2271388.8888888885</v>
      </c>
      <c r="K26" s="22"/>
    </row>
    <row r="27" spans="1:11">
      <c r="A27" s="11">
        <f t="shared" si="1"/>
        <v>11</v>
      </c>
      <c r="C27" s="4" t="s">
        <v>37</v>
      </c>
      <c r="E27" s="24">
        <v>3085000000</v>
      </c>
      <c r="F27" s="15"/>
      <c r="G27" s="25"/>
      <c r="I27" s="26">
        <f>SUM(I17:I26)</f>
        <v>151045888.8888889</v>
      </c>
    </row>
    <row r="28" spans="1:11">
      <c r="A28" s="11">
        <f t="shared" si="1"/>
        <v>12</v>
      </c>
      <c r="C28" s="4"/>
      <c r="E28" s="20"/>
      <c r="G28" s="25"/>
      <c r="I28" s="15"/>
    </row>
    <row r="29" spans="1:11">
      <c r="A29" s="11">
        <f t="shared" si="1"/>
        <v>13</v>
      </c>
      <c r="C29" s="4" t="s">
        <v>38</v>
      </c>
      <c r="E29" s="27"/>
      <c r="G29" s="25"/>
      <c r="I29" s="28">
        <v>4955311.3260243991</v>
      </c>
    </row>
    <row r="30" spans="1:11">
      <c r="A30" s="11">
        <f t="shared" si="1"/>
        <v>14</v>
      </c>
      <c r="C30" s="4" t="s">
        <v>39</v>
      </c>
      <c r="E30" s="29">
        <v>4370287.9400000013</v>
      </c>
      <c r="F30" s="15"/>
      <c r="G30" s="25"/>
      <c r="H30" s="17"/>
      <c r="I30" s="15"/>
    </row>
    <row r="31" spans="1:11">
      <c r="A31" s="11">
        <f t="shared" si="1"/>
        <v>15</v>
      </c>
      <c r="C31" s="4" t="s">
        <v>40</v>
      </c>
      <c r="E31" s="29">
        <v>-22636092.190000001</v>
      </c>
      <c r="G31" s="30"/>
    </row>
    <row r="32" spans="1:11">
      <c r="A32" s="11">
        <f t="shared" si="1"/>
        <v>16</v>
      </c>
    </row>
    <row r="33" spans="1:12" ht="16.5" thickBot="1">
      <c r="A33" s="11">
        <f t="shared" si="1"/>
        <v>17</v>
      </c>
      <c r="C33" s="4" t="s">
        <v>41</v>
      </c>
      <c r="E33" s="31">
        <f>+E27+E30+E31</f>
        <v>3066734195.75</v>
      </c>
      <c r="G33" s="30"/>
      <c r="I33" s="31">
        <f>+I27+I29</f>
        <v>156001200.21491331</v>
      </c>
      <c r="K33" s="34">
        <f>ROUND(+I33/E33,4)</f>
        <v>5.0900000000000001E-2</v>
      </c>
    </row>
    <row r="34" spans="1:12" ht="15.75" thickTop="1">
      <c r="A34" s="11">
        <f t="shared" si="1"/>
        <v>18</v>
      </c>
    </row>
    <row r="35" spans="1:12">
      <c r="A35" s="11">
        <f t="shared" si="1"/>
        <v>19</v>
      </c>
    </row>
    <row r="36" spans="1:12" ht="15.75">
      <c r="A36" s="11">
        <f t="shared" si="1"/>
        <v>20</v>
      </c>
      <c r="C36" s="4" t="s">
        <v>32</v>
      </c>
      <c r="D36" s="32">
        <v>0.5</v>
      </c>
      <c r="E36" s="20">
        <v>450000000</v>
      </c>
      <c r="G36" s="16">
        <v>0.04</v>
      </c>
      <c r="H36" s="17"/>
      <c r="I36" s="21">
        <f>(E36*G36)*(D36/12)</f>
        <v>750000</v>
      </c>
      <c r="K36"/>
      <c r="L36"/>
    </row>
    <row r="37" spans="1:12" ht="15.75">
      <c r="A37" s="11">
        <f t="shared" si="1"/>
        <v>21</v>
      </c>
      <c r="C37" s="4" t="s">
        <v>42</v>
      </c>
      <c r="D37" s="32">
        <v>11.5</v>
      </c>
      <c r="E37" s="20">
        <v>450000000</v>
      </c>
      <c r="G37" s="16">
        <v>8.5000000000000006E-2</v>
      </c>
      <c r="H37" s="17"/>
      <c r="I37" s="21">
        <f>(E37*G37)*(D37/12)</f>
        <v>36656250</v>
      </c>
      <c r="K37"/>
      <c r="L37"/>
    </row>
    <row r="38" spans="1:12" ht="15.75">
      <c r="A38" s="11">
        <f t="shared" si="1"/>
        <v>22</v>
      </c>
      <c r="C38" s="1" t="s">
        <v>43</v>
      </c>
      <c r="E38" s="1">
        <f>E37</f>
        <v>450000000</v>
      </c>
      <c r="G38" s="16">
        <f>ROUND(I38/E38,4)</f>
        <v>8.3099999999999993E-2</v>
      </c>
      <c r="I38" s="33">
        <f>SUM(I36:I37)</f>
        <v>37406250</v>
      </c>
      <c r="K38"/>
      <c r="L38"/>
    </row>
    <row r="39" spans="1:12">
      <c r="A39" s="11">
        <f t="shared" si="1"/>
        <v>23</v>
      </c>
    </row>
  </sheetData>
  <mergeCells count="4">
    <mergeCell ref="A1:K1"/>
    <mergeCell ref="A2:K2"/>
    <mergeCell ref="A3:K3"/>
    <mergeCell ref="A4:K4"/>
  </mergeCells>
  <printOptions horizontalCentered="1"/>
  <pageMargins left="0.81" right="0.46" top="1.24" bottom="0.75" header="0.5" footer="0.5"/>
  <pageSetup scale="70" orientation="portrait" verticalDpi="300" r:id="rId1"/>
  <headerFooter alignWithMargins="0">
    <oddHeader xml:space="preserve">&amp;R&amp;14Exhibit JTC-R-2 Updated Long-term Debt Rate&amp;11
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JTC-R-2</vt:lpstr>
      <vt:lpstr>'Exhibit JTC-R-2'!Print_Area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T. Christian</dc:creator>
  <cp:lastModifiedBy>Eric  Wilen</cp:lastModifiedBy>
  <cp:lastPrinted>2018-02-28T13:26:13Z</cp:lastPrinted>
  <dcterms:created xsi:type="dcterms:W3CDTF">2018-02-16T18:49:24Z</dcterms:created>
  <dcterms:modified xsi:type="dcterms:W3CDTF">2018-02-28T13:26:15Z</dcterms:modified>
</cp:coreProperties>
</file>