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4 Attachments\"/>
    </mc:Choice>
  </mc:AlternateContent>
  <bookViews>
    <workbookView xWindow="0" yWindow="0" windowWidth="28800" windowHeight="12435"/>
  </bookViews>
  <sheets>
    <sheet name="KY ADIT-August 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LVS1">#REF!</definedName>
    <definedName name="____LVS2">#REF!</definedName>
    <definedName name="___LVS1">#REF!</definedName>
    <definedName name="___LVS2">#REF!</definedName>
    <definedName name="__LVS1">#REF!</definedName>
    <definedName name="__LVS2">#REF!</definedName>
    <definedName name="_adj2">'[1]adjustment 1'!$F$8:$F$1901</definedName>
    <definedName name="_amt2">'[1]adjustment 1'!$BZ$8:$BZ$1901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>[2]PPAct!$B$246:$P$256</definedName>
    <definedName name="ab">[3]PPAct!$B$246:$P$256</definedName>
    <definedName name="aBTUFactor">[4]assump!$G$46</definedName>
    <definedName name="aCapital_Distr_Distr">[4]assump!$G$69:$K$69</definedName>
    <definedName name="aCapital_Distr_Gath">[4]assump!$G$70:$K$70</definedName>
    <definedName name="aCapital_Distr_gen">[4]assump!$G$72:$K$72</definedName>
    <definedName name="aCapital_Distr_PL">[4]assump!$G$68:$K$68</definedName>
    <definedName name="aCapital_Distr_ungd">[4]assump!$G$71:$K$71</definedName>
    <definedName name="aCapital_PL_Distr">[4]assump!$G$80:$K$80</definedName>
    <definedName name="aCapital_PL_Gath">[4]assump!$G$81:$K$81</definedName>
    <definedName name="aCapital_PL_Gen">[4]assump!$G$83:$K$83</definedName>
    <definedName name="aCapital_PL_PL">[4]assump!$G$79:$K$79</definedName>
    <definedName name="aCapital_PL_Ungd">[4]assump!$G$82:$K$82</definedName>
    <definedName name="actual">[5]summary!$G$2:$G$3577</definedName>
    <definedName name="ACwvu.ANALYSIS._.1." hidden="1">#REF!</definedName>
    <definedName name="ACwvu.ANALYSIS._.2." hidden="1">#REF!</definedName>
    <definedName name="ACwvu.grid._.lines." hidden="1">[6]JE!#REF!</definedName>
    <definedName name="ACwvu.OPERATING._.EXPENSES." hidden="1">#REF!</definedName>
    <definedName name="aDeprRate_Distr">[4]assump!$G$21</definedName>
    <definedName name="aDeprRate_Gath">[4]assump!$G$22</definedName>
    <definedName name="aDeprRate_Gen">[4]assump!$G$24</definedName>
    <definedName name="aDeprRate_PL">[4]assump!$G$20</definedName>
    <definedName name="aDeprRate_Ungd">[4]assump!$G$23</definedName>
    <definedName name="adsadb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FITRate">[4]assump!$G$143</definedName>
    <definedName name="aGasPrice">[4]assump!$G$45</definedName>
    <definedName name="aLUG">[4]assump!$G$43</definedName>
    <definedName name="amt">'[7]Rpt 1033-Feb05-Deprec. Exp.'!$L$3:$L$1706</definedName>
    <definedName name="aRecoverRate_Distr">[4]assump!$G$37</definedName>
    <definedName name="aRecoverRate_Gath">[4]assump!$G$38</definedName>
    <definedName name="aRecoverRate_Gen">[4]assump!$G$40</definedName>
    <definedName name="aRecoverRate_PL">[4]assump!$G$36</definedName>
    <definedName name="aRecoverRate_Ungd">[4]assump!$G$39</definedName>
    <definedName name="aRetireRate_Distr">[4]assump!$G$30</definedName>
    <definedName name="aRetireRate_Gath">[4]assump!$G$31</definedName>
    <definedName name="aRetireRate_Gen">[4]assump!$G$33</definedName>
    <definedName name="aRetireRate_PL">[4]assump!$G$29</definedName>
    <definedName name="aRetireRate_Ungd">[4]assump!$G$32</definedName>
    <definedName name="aRevenueTaxRate">[4]assump!$G$44</definedName>
    <definedName name="AS2DocOpenMode" hidden="1">"AS2DocumentEdit"</definedName>
    <definedName name="aYear1">[4]assump!$G$52:$G$85</definedName>
    <definedName name="aYear2">[4]assump!$H$52:$H$85</definedName>
    <definedName name="aYear3">[4]assump!$I$52:$I$85</definedName>
    <definedName name="aYear4">[4]assump!$J$52:$J$85</definedName>
    <definedName name="aYear5">[4]assump!$K$52:$K$85</definedName>
    <definedName name="B">[2]PPBud!$B$246:$P$256</definedName>
    <definedName name="Base_Case">'[8]TXU model'!$B$3:$L$44,'[8]TXU model'!#REF!,'[8]TXU model'!$B$46:$L$100,'[8]TXU model'!$B$104:$L$113,'[8]TXU model'!$B$117:$L$169,'[8]TXU model'!$B$235:$L$252,'[8]TXU model'!$B$254:$L$300,'[8]TXU model'!$B$303:$L$341,'[8]TXU model'!$B$343:$L$381,'[8]TXU model'!$B$383:$L$409,'[8]TXU model'!$B$411:$L$443</definedName>
    <definedName name="bc">[3]PPBud!$B$246:$P$256</definedName>
    <definedName name="Block_1">[4]assump!$I$92:$I$131</definedName>
    <definedName name="Block_2">[4]assump!$J$92:$J$131</definedName>
    <definedName name="Block_3">[4]assump!$K$92:$K$131</definedName>
    <definedName name="Block_4">[4]assump!$L$92:$L$131</definedName>
    <definedName name="book_accum">'[9]Book Depr  Accum Res'!$H$10:$N$87</definedName>
    <definedName name="bu">[5]summary!$B$2:$B$3577</definedName>
    <definedName name="Buttress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CapAct">[10]CapBud!$A$40:$EA$44</definedName>
    <definedName name="CapBud">[10]CapBud!$A$20:$EA$38</definedName>
    <definedName name="CaseName">[4]assump!$D$4</definedName>
    <definedName name="CaseNo.">'[11]DATA INPUT'!$C$10</definedName>
    <definedName name="CC_Spread">'[12]Tech Serv Mgr Data Entry'!$C$53:$I$133</definedName>
    <definedName name="CEActAPT">[13]PPAct!$B$246:$P$256</definedName>
    <definedName name="CEAPT">[14]APT!$A$9:$N$27</definedName>
    <definedName name="CEBudAPT">[13]PPBud!$B$246:$P$256</definedName>
    <definedName name="CESSU">[15]SSU!$A$9:$N$27</definedName>
    <definedName name="chancom">[16]Columbus04!#REF!</definedName>
    <definedName name="chanpa">[16]Columbus04!#REF!</definedName>
    <definedName name="COdogno" hidden="1">{#N/A,#N/A,FALSE,"Ix";#N/A,#N/A,FALSE,"BS";#N/A,#N/A,FALSE,"IS";#N/A,#N/A,FALSE,"IS_YTD";#N/A,#N/A,FALSE,"Nt1";#N/A,#N/A,FALSE,"Nt 2";#N/A,#N/A,FALSE,"Nt 3";#N/A,#N/A,FALSE,"Nt 4";#N/A,#N/A,FALSE,"Nt 4 summary"}</definedName>
    <definedName name="COMPANY">'[11]DATA INPUT'!$C$7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[4]assump!$G$92:$G$131</definedName>
    <definedName name="cyact">[17]Graph!#REF!</definedName>
    <definedName name="cybud">[17]Graph!#REF!</definedName>
    <definedName name="DActDV">[18]EssDActDV!$A$8:$P$189</definedName>
    <definedName name="DBudDV">[18]EssDBudDV!$A$8:$DV$189</definedName>
    <definedName name="Demand">[4]assump!$H$92:$H$131</definedName>
    <definedName name="DFSD" hidden="1">{#N/A,#N/A,FALSE,"Summary";#N/A,#N/A,FALSE,"Cust Sales Purchase Volumes";#N/A,#N/A,FALSE,"Gas Sales Rev";#N/A,#N/A,FALSE,"Rev-Rel Taxes";#N/A,#N/A,FALSE,"LUG";#N/A,#N/A,FALSE,"Gas Purch Expense"}</definedName>
    <definedName name="DSD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EPSData">[19]EssEPS!$A$8:$CJ$45</definedName>
    <definedName name="EssfHasNonUnique">FALSE</definedName>
    <definedName name="expense_allocator">[20]Scenarios!$H$31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February">#REF!</definedName>
    <definedName name="Fedtaxrate">'[21]WP B9-1'!#REF!</definedName>
    <definedName name="GOEXP">'[11]DATA INPUT'!$C$59</definedName>
    <definedName name="GOEXP_MVG">[22]Input!$D$51</definedName>
    <definedName name="GOPLANT">'[11]DATA INPUT'!$C$55</definedName>
    <definedName name="gPct_Bulk_Capacity">[4]assump!$G$62:$K$62</definedName>
    <definedName name="gPct_Bulk_Count">[4]assump!$G$58:$K$58</definedName>
    <definedName name="gPct_Bulk_Volume">[4]assump!$G$60:$K$60</definedName>
    <definedName name="gPct_Com_Count">[4]assump!$G$53:$K$53</definedName>
    <definedName name="gPct_Com_Volume">[4]assump!$G$56:$K$56</definedName>
    <definedName name="gPct_Ind_Count">[4]assump!$G$54:$K$54</definedName>
    <definedName name="gPct_Ind_Volume">[4]assump!$G$57:$K$57</definedName>
    <definedName name="gPct_Network_Capacity">[4]assump!$G$63:$K$63</definedName>
    <definedName name="gPct_Network_Count">[4]assump!$G$59:$K$59</definedName>
    <definedName name="gPct_Network_Volume">[4]assump!$G$61:$K$61</definedName>
    <definedName name="gPct_Res_Count">[4]assump!$G$52:$K$52</definedName>
    <definedName name="gPct_Res_Volume">[4]assump!$G$55:$K$55</definedName>
    <definedName name="ImportedData">'[23]080 - April 1080 activity'!#REF!</definedName>
    <definedName name="IncStatData">#REF!</definedName>
    <definedName name="JURISDICTION">'[11]DATA INPUT'!$C$8</definedName>
    <definedName name="lu">'[7]Rpt 1033-Feb05-Deprec. Exp.'!$J$3:$J$1706</definedName>
    <definedName name="lut">'[1]adjustment 3'!$M$4:$M$371</definedName>
    <definedName name="March">#REF!</definedName>
    <definedName name="Method">#REF!</definedName>
    <definedName name="mo">[5]summary!$A$2:$A$3577</definedName>
    <definedName name="Month1">#REF!</definedName>
    <definedName name="Month10">#REF!</definedName>
    <definedName name="Month11">#REF!</definedName>
    <definedName name="month12">#REF!</definedName>
    <definedName name="month13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7">#REF!</definedName>
    <definedName name="Month8">#REF!</definedName>
    <definedName name="Month9">#REF!</definedName>
    <definedName name="nBulk_Trans">[4]assump!$G$130:$L$130</definedName>
    <definedName name="nCommercial">[4]assump!$G$115:$L$115</definedName>
    <definedName name="nConnect">[4]assump!$G$117:$L$117</definedName>
    <definedName name="nIndustrial">[4]assump!$G$116:$L$116</definedName>
    <definedName name="nIndustrial_PL">[4]assump!$G$129:$L$129</definedName>
    <definedName name="nNetwork_Trans">[4]assump!$G$131:$L$131</definedName>
    <definedName name="nReadMeter">[4]assump!$G$120:$L$120</definedName>
    <definedName name="nResidential">[4]assump!$G$114:$L$114</definedName>
    <definedName name="nReturnCheck">[4]assump!$G$119:$L$119</definedName>
    <definedName name="nServiceCall">[4]assump!$G$118:$L$118</definedName>
    <definedName name="nTampering">[4]assump!$G$121:$L$121</definedName>
    <definedName name="NvsASD">"V2005-03-31"</definedName>
    <definedName name="NvsAutoDrillOk">"VY"</definedName>
    <definedName name="NvsElapsedTime">0.00166666667064419</definedName>
    <definedName name="NvsEndTime">37210.4481587963</definedName>
    <definedName name="NvsInstLang">"VENG"</definedName>
    <definedName name="NvsLayoutType">"M3"</definedName>
    <definedName name="NvsPanelEffdt">"V2000-01-01"</definedName>
    <definedName name="NvsPanelSetid">"VSHARE"</definedName>
    <definedName name="NvsReqBU">"VATMPL"</definedName>
    <definedName name="NvsReqBUOnly">"VY"</definedName>
    <definedName name="NvsTransLed">"VN"</definedName>
    <definedName name="NvsTreeASD">"V2005-03-31"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SCENARIO">"BD_SCENARIO_TBL"</definedName>
    <definedName name="NvsValTbl.STATISTICS_CODE">"STAT_TBL"</definedName>
    <definedName name="NvsValTbl.TU_EC">"TU_EC_TBL"</definedName>
    <definedName name="OMData">#REF!</definedName>
    <definedName name="OMLGSBud">#REF!</definedName>
    <definedName name="OMTLABud">#REF!</definedName>
    <definedName name="OpCo_Factor">[20]Scenarios!#REF!</definedName>
    <definedName name="PAGE_5_1">[24]P05ratebase3!#REF!</definedName>
    <definedName name="PAGE_6_1">[24]P06gascost!#REF!</definedName>
    <definedName name="PAGE_7_1">[24]P07gascost2!#REF!</definedName>
    <definedName name="PAGE_8_1">[24]P08storage!#REF!</definedName>
    <definedName name="PAGE_9_1">[24]P09storage2!#REF!</definedName>
    <definedName name="ppdoo" hidden="1">{#N/A,#N/A,FALSE,"COVER.XLS";#N/A,#N/A,FALSE,"STDBS.XLS";#N/A,#N/A,FALSE,"STDPL.XLS";#N/A,#N/A,FALSE,"NOTES.XLS"}</definedName>
    <definedName name="Print_Area_MI">'[25]Short Summary'!$A$7:$E$64</definedName>
    <definedName name="pyact">[17]Graph!#REF!</definedName>
    <definedName name="ROEXP">'[11]DATA INPUT'!$C$77</definedName>
    <definedName name="ROPLANT">'[11]DATA INPUT'!$C$73</definedName>
    <definedName name="rpt_all">'[8]TXU model'!$B$3:$L$44,'[8]TXU model'!#REF!,'[8]TXU model'!$B$46:$L$100,'[8]TXU model'!$B$104:$L$113,'[8]TXU model'!#REF!,'[8]TXU model'!$N$3:$X$44,'[8]TXU model'!#REF!,'[8]TXU model'!$N$46:$X$100,'[8]TXU model'!$N$104:$X$113,'[8]TXU model'!#REF!,'[8]TXU model'!$Z$3:$AH$44</definedName>
    <definedName name="rpt_CorePipeline">[4]consol!$T$3:$AA$44,[4]consol!#REF!,[4]consol!$T$46:$AA$100,[4]consol!$T$103:$AA$114</definedName>
    <definedName name="rpt_DistributionSystems">[4]consol!$K$3:$R$44,[4]consol!#REF!,[4]consol!$K$46:$R$100,[4]consol!$K$103:$R$114</definedName>
    <definedName name="rpt_Network">'[8]TXU model'!$Z$3:$AH$44,'[8]TXU model'!#REF!,'[8]TXU model'!$Z$46:$AH$100</definedName>
    <definedName name="rpt_Property_Additions">'[8]TXU model'!$G$383:$L$409,'[8]TXU model'!#REF!,'[8]TXU model'!#REF!</definedName>
    <definedName name="rpt_Rev">'[8]TXU model'!$G$117:$L$164,'[8]TXU model'!#REF!,'[8]TXU model'!#REF!</definedName>
    <definedName name="rpt_TXUDistribution">'[8]TXU model'!$B$3:$L$44,'[8]TXU model'!#REF!,'[8]TXU model'!$B$46:$L$100,'[8]TXU model'!$B$104:$L$113,'[8]TXU model'!$B$117:$L$169,'[8]TXU model'!$B$235:$L$252,'[8]TXU model'!$B$254:$L$300,'[8]TXU model'!$B$303:$L$341,'[8]TXU model'!$B$343:$L$381,'[8]TXU model'!$B$383:$L$409</definedName>
    <definedName name="rpt_TXUGAS">[4]consol!$B$3:$I$44,[4]consol!#REF!,[4]consol!$B$46:$I$100,[4]consol!$B$103:$I$114</definedName>
    <definedName name="rpt_TXUPipeline">'[8]TXU model'!$N$3:$X$44,'[8]TXU model'!#REF!,'[8]TXU model'!$N$46:$X$100,'[8]TXU model'!$N$104:$X$113,'[8]TXU model'!$N$117:$X$135,'[8]TXU model'!$N$171:$X$214,'[8]TXU model'!$N$254:$X$300,'[8]TXU model'!$N$303:$X$341,'[8]TXU model'!$N$343:$X$381,'[8]TXU model'!$N$383:$X$409</definedName>
    <definedName name="segment">[26]Macro!$M$1:$N$15</definedName>
    <definedName name="SmallDate">#REF!</definedName>
    <definedName name="Spread_Method">'[12]Tech Serv Mgr Data Entry'!$E$34:$Q$40</definedName>
    <definedName name="SS2005INFL">'[21]WP B9-1'!#REF!</definedName>
    <definedName name="SS2006INFL">'[21]WP B9-1'!#REF!</definedName>
    <definedName name="SSCUSTOMER">'[11]DATA INPUT'!$C$48</definedName>
    <definedName name="SSEXP_MVG">[22]Input!$D$43</definedName>
    <definedName name="SSEXP_PROFORMA">'[27]DATA INPUT'!$D$45</definedName>
    <definedName name="SSEXPENSE">'[11]DATA INPUT'!$C$46</definedName>
    <definedName name="SSPLANT">'[11]DATA INPUT'!$C$45</definedName>
    <definedName name="SSU">[28]SSU!$A$15:$AA$167</definedName>
    <definedName name="SSUActBilled">#REF!</definedName>
    <definedName name="SSUAlo">'[29]SSU-Billings'!$A$22:$L$22</definedName>
    <definedName name="SSUBillings">[30]SSUAllocationTable!$D$8:$Y$52</definedName>
    <definedName name="Statetax">'[21]WP B9-1'!#REF!</definedName>
    <definedName name="Status">[31]Notes!$A$46:$A$47</definedName>
    <definedName name="Swvu.ANALYSIS._.1." hidden="1">#REF!</definedName>
    <definedName name="Swvu.ANALYSIS._.2." hidden="1">#REF!</definedName>
    <definedName name="Swvu.grid._.lines." hidden="1">[6]JE!#REF!</definedName>
    <definedName name="Swvu.OPERATING._.EXPENSES." hidden="1">#REF!</definedName>
    <definedName name="Tariff_Bulk_Trans">[4]assump!$G$107:$L$107</definedName>
    <definedName name="Tariff_C">[4]assump!$G$93:$L$93</definedName>
    <definedName name="Tariff_Call">[4]assump!$G$96:$L$96</definedName>
    <definedName name="Tariff_Check">[4]assump!$G$97:$L$97</definedName>
    <definedName name="Tariff_Connect">[4]assump!$G$95:$L$95</definedName>
    <definedName name="Tariff_Ind">[4]assump!$G$94:$L$94</definedName>
    <definedName name="Tariff_Ind_PL">[4]assump!$G$106:$L$106</definedName>
    <definedName name="Tariff_Network_Trans">[4]assump!$G$108:$L$108</definedName>
    <definedName name="Tariff_R">[4]assump!$G$92:$L$92</definedName>
    <definedName name="Tariff_Read">[4]assump!$G$98:$L$98</definedName>
    <definedName name="Tariff_Tamper">[4]assump!$G$99:$L$99</definedName>
    <definedName name="TESTYEAR">'[11]DATA INPUT'!$C$9</definedName>
    <definedName name="TextRefCopyRangeCount" hidden="1">30</definedName>
    <definedName name="Three">'[32]Jurisdiction Input'!$B$7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fer">'[1]adjustment 3'!$O$4:$O$371</definedName>
    <definedName name="Update_Base_Case">[20]Scenarios!#REF!</definedName>
    <definedName name="UPSRE" hidden="1">{#N/A,#N/A,FALSE,"Ix";#N/A,#N/A,FALSE,"BS";#N/A,#N/A,FALSE,"IS";#N/A,#N/A,FALSE,"IS_YTD";#N/A,#N/A,FALSE,"Nt1";#N/A,#N/A,FALSE,"Nt 2";#N/A,#N/A,FALSE,"Nt 3";#N/A,#N/A,FALSE,"Nt 4";#N/A,#N/A,FALSE,"Nt 4 summary"}</definedName>
    <definedName name="UWSummary1996" hidden="1">{#N/A,#N/A,FALSE,"cover";#N/A,#N/A,FALSE,"balance";#N/A,#N/A,FALSE,"income";#N/A,#N/A,FALSE,"notes";#N/A,#N/A,FALSE,"deposits";#N/A,#N/A,FALSE,"uwytd";#N/A,#N/A,FALSE,"g &amp; a";#N/A,#N/A,FALSE,"uwincept"}</definedName>
    <definedName name="UWSUMMARY1997" hidden="1">{#N/A,#N/A,FALSE,"cover";#N/A,#N/A,FALSE,"balance";#N/A,#N/A,FALSE,"income";#N/A,#N/A,FALSE,"notes";#N/A,#N/A,FALSE,"deposits";#N/A,#N/A,FALSE,"uwytd";#N/A,#N/A,FALSE,"g &amp; a";#N/A,#N/A,FALSE,"uwincept"}</definedName>
    <definedName name="UWSummary1998" hidden="1">{#N/A,#N/A,FALSE,"cover";#N/A,#N/A,FALSE,"balance";#N/A,#N/A,FALSE,"income";#N/A,#N/A,FALSE,"notes";#N/A,#N/A,FALSE,"deposits";#N/A,#N/A,FALSE,"uwytd";#N/A,#N/A,FALSE,"g &amp; a";#N/A,#N/A,FALSE,"uwincept"}</definedName>
    <definedName name="UWSUMMARY1999" hidden="1">{#N/A,#N/A,FALSE,"cover";#N/A,#N/A,FALSE,"balance";#N/A,#N/A,FALSE,"income";#N/A,#N/A,FALSE,"notes";#N/A,#N/A,FALSE,"deposits";#N/A,#N/A,FALSE,"uwytd";#N/A,#N/A,FALSE,"g &amp; a";#N/A,#N/A,FALSE,"uwincept"}</definedName>
    <definedName name="VFACTOR">'[11]WP 30-1'!$F$56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._.book." hidden="1">{#N/A,#N/A,FALSE,"Current &amp; Demand";#N/A,#N/A,FALSE,"Buttress fund 98 "}</definedName>
    <definedName name="wrn.CODOGNO._.Print._.all." hidden="1">{#N/A,#N/A,FALSE,"Cover";#N/A,#N/A,FALSE,"BS";#N/A,#N/A,FALSE,"IS"}</definedName>
    <definedName name="wrn.Financial._.Statements.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etements." hidden="1">{#N/A,#N/A,FALSE,"Cover";#N/A,#N/A,FALSE,"Contents";#N/A,#N/A,FALSE,"balance";#N/A,#N/A,FALSE,"p&amp;l";#N/A,#N/A,FALSE,"notes";#N/A,#N/A,FALSE,"underwriting analysis";#N/A,#N/A,FALSE,"Solvency"}</definedName>
    <definedName name="wrn.Financials." hidden="1">{#N/A,#N/A,FALSE,"TITLE";#N/A,#N/A,FALSE,"BS";#N/A,#N/A,FALSE,"IS";#N/A,#N/A,FALSE,"INVEST";#N/A,#N/A,FALSE,"ANALYSIS";#N/A,#N/A,FALSE,"TRUST LIAB";#N/A,#N/A,FALSE,"PAID LOSS";#N/A,#N/A,FALSE,"EXP";#N/A,#N/A,FALSE,"STAT"}</definedName>
    <definedName name="wrn.FreeportIfs." hidden="1">{#N/A,#N/A,FALSE,"cover";#N/A,#N/A,FALSE,"Commentary";#N/A,#N/A,FALSE,"balance";#N/A,#N/A,FALSE,"p&amp;l";#N/A,#N/A,FALSE,"notes";#N/A,#N/A,FALSE,"Solvency"}</definedName>
    <definedName name="wrn.Haul._.Month._.End." hidden="1">{#N/A,#N/A,TRUE,"BS";#N/A,#N/A,TRUE,"IS";#N/A,#N/A,TRUE,"NOTES";#N/A,#N/A,TRUE,"UW"}</definedName>
    <definedName name="wrn.INVESTMENTS." hidden="1">{#N/A,#N/A,FALSE,"FAIBF";#N/A,#N/A,FALSE,"BARINGS";#N/A,#N/A,FALSE,"PARIBAS";#N/A,#N/A,FALSE,"VOYAGER";#N/A,#N/A,FALSE,"CIF";#N/A,#N/A,FALSE,"ALL"}</definedName>
    <definedName name="wrn.Liquidity._.and._.Solvency._.Margins." hidden="1">{#N/A,#N/A,FALSE,"Liq";#N/A,#N/A,FALSE,"Solv";#N/A,#N/A,FALSE,"MaxDiv"}</definedName>
    <definedName name="wrn.Margins." hidden="1">{#N/A,#N/A,FALSE,"Liquidity Margin";#N/A,#N/A,FALSE,"Solvency Margin";#N/A,#N/A,FALSE,"Maximum Dividend"}</definedName>
    <definedName name="wrn.Print._.All." hidden="1">{#N/A,#N/A,FALSE,"Summary";#N/A,#N/A,FALSE,"City Gate";#N/A,#N/A,FALSE,"Ind Trans";#N/A,#N/A,FALSE,"Electric Gen"}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tainless._.FS." hidden="1">{#N/A,#N/A,FALSE,"COVER";#N/A,#N/A,FALSE,"Contents";#N/A,#N/A,FALSE,"BS";#N/A,#N/A,FALSE,"P&amp;L";#N/A,#N/A,FALSE,"NOTES";#N/A,#N/A,FALSE,"Underwriting Analysis";#N/A,#N/A,FALSE,"Solvency"}</definedName>
    <definedName name="wrn.STATEMENTS." hidden="1">{#N/A,#N/A,FALSE,"BS";#N/A,#N/A,FALSE,"IS";#N/A,#N/A,FALSE,"STAT";#N/A,#N/A,FALSE,"BUD_qtr";#N/A,#N/A,FALSE,"BUD_ytd"}</definedName>
    <definedName name="wrn.suf._.fs.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working._.papers.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vu.ANALYSIS._.1.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2.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BALANCE._.SHEET.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grid._.lines.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INCONE._.STATEMENT.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OPERATING._.EXPENSES.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STATUTORY._.RATIOS.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02C5980E_9CED_11D3_8584_00A0C9DF1035_.wvu.PrintArea" hidden="1">#REF!</definedName>
    <definedName name="Z_02C5980F_9CED_11D3_8584_00A0C9DF1035_.wvu.PrintArea" hidden="1">#REF!</definedName>
    <definedName name="Z_02C59811_9CED_11D3_8584_00A0C9DF1035_.wvu.PrintArea" hidden="1">#REF!</definedName>
    <definedName name="Z_02C59812_9CED_11D3_8584_00A0C9DF1035_.wvu.PrintArea" hidden="1">#REF!</definedName>
    <definedName name="Z_02C59813_9CED_11D3_8584_00A0C9DF1035_.wvu.PrintArea" hidden="1">#REF!</definedName>
    <definedName name="Z_02C59814_9CED_11D3_8584_00A0C9DF1035_.wvu.PrintArea" hidden="1">#REF!</definedName>
    <definedName name="Z_02C59816_9CED_11D3_8584_00A0C9DF1035_.wvu.PrintArea" hidden="1">#REF!</definedName>
    <definedName name="Z_02C59817_9CED_11D3_8584_00A0C9DF1035_.wvu.PrintArea" hidden="1">#REF!</definedName>
    <definedName name="Z_02C59818_9CED_11D3_8584_00A0C9DF1035_.wvu.PrintArea" hidden="1">#REF!</definedName>
    <definedName name="Z_02C59819_9CED_11D3_8584_00A0C9DF1035_.wvu.PrintArea" hidden="1">#REF!</definedName>
    <definedName name="Z_02C5981B_9CED_11D3_8584_00A0C9DF1035_.wvu.PrintArea" hidden="1">#REF!</definedName>
    <definedName name="Z_02C5981C_9CED_11D3_8584_00A0C9DF1035_.wvu.PrintArea" hidden="1">#REF!</definedName>
    <definedName name="Z_02C5981E_9CED_11D3_8584_00A0C9DF1035_.wvu.PrintArea" hidden="1">#REF!</definedName>
    <definedName name="Z_02C5981F_9CED_11D3_8584_00A0C9DF1035_.wvu.PrintArea" hidden="1">#REF!</definedName>
    <definedName name="Z_02C59821_9CED_11D3_8584_00A0C9DF1035_.wvu.PrintArea" hidden="1">#REF!</definedName>
    <definedName name="Z_02C59822_9CED_11D3_8584_00A0C9DF1035_.wvu.PrintArea" hidden="1">#REF!</definedName>
    <definedName name="Z_02C59823_9CED_11D3_8584_00A0C9DF1035_.wvu.PrintArea" hidden="1">#REF!</definedName>
    <definedName name="Z_02C59824_9CED_11D3_8584_00A0C9DF1035_.wvu.PrintArea" hidden="1">#REF!</definedName>
    <definedName name="Z_02C59826_9CED_11D3_8584_00A0C9DF1035_.wvu.PrintArea" hidden="1">#REF!</definedName>
    <definedName name="Z_02C59827_9CED_11D3_8584_00A0C9DF1035_.wvu.PrintArea" hidden="1">#REF!</definedName>
    <definedName name="Z_02C59828_9CED_11D3_8584_00A0C9DF1035_.wvu.PrintArea" hidden="1">#REF!</definedName>
    <definedName name="Z_02C59829_9CED_11D3_8584_00A0C9DF1035_.wvu.PrintArea" hidden="1">#REF!</definedName>
    <definedName name="Z_02C5982B_9CED_11D3_8584_00A0C9DF1035_.wvu.PrintArea" hidden="1">#REF!</definedName>
    <definedName name="Z_02C5982C_9CED_11D3_8584_00A0C9DF1035_.wvu.PrintArea" hidden="1">#REF!</definedName>
    <definedName name="Z_04C88C4B_71AF_11D3_ABF0_00A0C9DF1063_.wvu.PrintArea" hidden="1">#REF!</definedName>
    <definedName name="Z_04C88C4C_71AF_11D3_ABF0_00A0C9DF1063_.wvu.PrintArea" hidden="1">#REF!</definedName>
    <definedName name="Z_04C88C4E_71AF_11D3_ABF0_00A0C9DF1063_.wvu.PrintArea" hidden="1">#REF!</definedName>
    <definedName name="Z_04C88C4F_71AF_11D3_ABF0_00A0C9DF1063_.wvu.PrintArea" hidden="1">#REF!</definedName>
    <definedName name="Z_04C88C50_71AF_11D3_ABF0_00A0C9DF1063_.wvu.PrintArea" hidden="1">#REF!</definedName>
    <definedName name="Z_04C88C51_71AF_11D3_ABF0_00A0C9DF1063_.wvu.PrintArea" hidden="1">#REF!</definedName>
    <definedName name="Z_04C88C53_71AF_11D3_ABF0_00A0C9DF1063_.wvu.PrintArea" hidden="1">#REF!</definedName>
    <definedName name="Z_04C88C54_71AF_11D3_ABF0_00A0C9DF1063_.wvu.PrintArea" hidden="1">#REF!</definedName>
    <definedName name="Z_04C88C55_71AF_11D3_ABF0_00A0C9DF1063_.wvu.PrintArea" hidden="1">#REF!</definedName>
    <definedName name="Z_04C88C56_71AF_11D3_ABF0_00A0C9DF1063_.wvu.PrintArea" hidden="1">#REF!</definedName>
    <definedName name="Z_04C88C58_71AF_11D3_ABF0_00A0C9DF1063_.wvu.PrintArea" hidden="1">#REF!</definedName>
    <definedName name="Z_04C88C59_71AF_11D3_ABF0_00A0C9DF1063_.wvu.PrintArea" hidden="1">#REF!</definedName>
    <definedName name="Z_04C88C5B_71AF_11D3_ABF0_00A0C9DF1063_.wvu.PrintArea" hidden="1">#REF!</definedName>
    <definedName name="Z_04C88C5C_71AF_11D3_ABF0_00A0C9DF1063_.wvu.PrintArea" hidden="1">#REF!</definedName>
    <definedName name="Z_04C88C5E_71AF_11D3_ABF0_00A0C9DF1063_.wvu.PrintArea" hidden="1">#REF!</definedName>
    <definedName name="Z_04C88C5F_71AF_11D3_ABF0_00A0C9DF1063_.wvu.PrintArea" hidden="1">#REF!</definedName>
    <definedName name="Z_04C88C60_71AF_11D3_ABF0_00A0C9DF1063_.wvu.PrintArea" hidden="1">#REF!</definedName>
    <definedName name="Z_04C88C61_71AF_11D3_ABF0_00A0C9DF1063_.wvu.PrintArea" hidden="1">#REF!</definedName>
    <definedName name="Z_04C88C63_71AF_11D3_ABF0_00A0C9DF1063_.wvu.PrintArea" hidden="1">#REF!</definedName>
    <definedName name="Z_04C88C64_71AF_11D3_ABF0_00A0C9DF1063_.wvu.PrintArea" hidden="1">#REF!</definedName>
    <definedName name="Z_04C88C65_71AF_11D3_ABF0_00A0C9DF1063_.wvu.PrintArea" hidden="1">#REF!</definedName>
    <definedName name="Z_04C88C66_71AF_11D3_ABF0_00A0C9DF1063_.wvu.PrintArea" hidden="1">#REF!</definedName>
    <definedName name="Z_04C88C68_71AF_11D3_ABF0_00A0C9DF1063_.wvu.PrintArea" hidden="1">#REF!</definedName>
    <definedName name="Z_04C88C69_71AF_11D3_ABF0_00A0C9DF1063_.wvu.PrintArea" hidden="1">#REF!</definedName>
    <definedName name="Z_0F6496EA_CA81_11D3_ABFE_00A0C9DF1063_.wvu.PrintArea" hidden="1">#REF!</definedName>
    <definedName name="Z_0F6496EB_CA81_11D3_ABFE_00A0C9DF1063_.wvu.PrintArea" hidden="1">#REF!</definedName>
    <definedName name="Z_0F6496ED_CA81_11D3_ABFE_00A0C9DF1063_.wvu.PrintArea" hidden="1">#REF!</definedName>
    <definedName name="Z_0F6496EE_CA81_11D3_ABFE_00A0C9DF1063_.wvu.PrintArea" hidden="1">#REF!</definedName>
    <definedName name="Z_0F6496EF_CA81_11D3_ABFE_00A0C9DF1063_.wvu.PrintArea" hidden="1">#REF!</definedName>
    <definedName name="Z_0F6496F0_CA81_11D3_ABFE_00A0C9DF1063_.wvu.PrintArea" hidden="1">#REF!</definedName>
    <definedName name="Z_0F6496F2_CA81_11D3_ABFE_00A0C9DF1063_.wvu.PrintArea" hidden="1">#REF!</definedName>
    <definedName name="Z_0F6496F3_CA81_11D3_ABFE_00A0C9DF1063_.wvu.PrintArea" hidden="1">#REF!</definedName>
    <definedName name="Z_0F6496F4_CA81_11D3_ABFE_00A0C9DF1063_.wvu.PrintArea" hidden="1">#REF!</definedName>
    <definedName name="Z_0F6496F5_CA81_11D3_ABFE_00A0C9DF1063_.wvu.PrintArea" hidden="1">#REF!</definedName>
    <definedName name="Z_0F6496F7_CA81_11D3_ABFE_00A0C9DF1063_.wvu.PrintArea" hidden="1">#REF!</definedName>
    <definedName name="Z_0F6496F8_CA81_11D3_ABFE_00A0C9DF1063_.wvu.PrintArea" hidden="1">#REF!</definedName>
    <definedName name="Z_0F6496FA_CA81_11D3_ABFE_00A0C9DF1063_.wvu.PrintArea" hidden="1">#REF!</definedName>
    <definedName name="Z_0F6496FB_CA81_11D3_ABFE_00A0C9DF1063_.wvu.PrintArea" hidden="1">#REF!</definedName>
    <definedName name="Z_0F6496FD_CA81_11D3_ABFE_00A0C9DF1063_.wvu.PrintArea" hidden="1">#REF!</definedName>
    <definedName name="Z_0F6496FE_CA81_11D3_ABFE_00A0C9DF1063_.wvu.PrintArea" hidden="1">#REF!</definedName>
    <definedName name="Z_0F6496FF_CA81_11D3_ABFE_00A0C9DF1063_.wvu.PrintArea" hidden="1">#REF!</definedName>
    <definedName name="Z_0F649700_CA81_11D3_ABFE_00A0C9DF1063_.wvu.PrintArea" hidden="1">#REF!</definedName>
    <definedName name="Z_0F649702_CA81_11D3_ABFE_00A0C9DF1063_.wvu.PrintArea" hidden="1">#REF!</definedName>
    <definedName name="Z_0F649703_CA81_11D3_ABFE_00A0C9DF1063_.wvu.PrintArea" hidden="1">#REF!</definedName>
    <definedName name="Z_0F649704_CA81_11D3_ABFE_00A0C9DF1063_.wvu.PrintArea" hidden="1">#REF!</definedName>
    <definedName name="Z_0F649705_CA81_11D3_ABFE_00A0C9DF1063_.wvu.PrintArea" hidden="1">#REF!</definedName>
    <definedName name="Z_0F649707_CA81_11D3_ABFE_00A0C9DF1063_.wvu.PrintArea" hidden="1">#REF!</definedName>
    <definedName name="Z_0F649708_CA81_11D3_ABFE_00A0C9DF1063_.wvu.PrintArea" hidden="1">#REF!</definedName>
    <definedName name="Z_181D420F_9B98_11D3_980A_00A0C9DF29C4_.wvu.PrintArea" hidden="1">#REF!</definedName>
    <definedName name="Z_181D4210_9B98_11D3_980A_00A0C9DF29C4_.wvu.PrintArea" hidden="1">#REF!</definedName>
    <definedName name="Z_181D4212_9B98_11D3_980A_00A0C9DF29C4_.wvu.PrintArea" hidden="1">#REF!</definedName>
    <definedName name="Z_181D4213_9B98_11D3_980A_00A0C9DF29C4_.wvu.PrintArea" hidden="1">#REF!</definedName>
    <definedName name="Z_181D4214_9B98_11D3_980A_00A0C9DF29C4_.wvu.PrintArea" hidden="1">#REF!</definedName>
    <definedName name="Z_181D4215_9B98_11D3_980A_00A0C9DF29C4_.wvu.PrintArea" hidden="1">#REF!</definedName>
    <definedName name="Z_181D4217_9B98_11D3_980A_00A0C9DF29C4_.wvu.PrintArea" hidden="1">#REF!</definedName>
    <definedName name="Z_181D4218_9B98_11D3_980A_00A0C9DF29C4_.wvu.PrintArea" hidden="1">#REF!</definedName>
    <definedName name="Z_181D4219_9B98_11D3_980A_00A0C9DF29C4_.wvu.PrintArea" hidden="1">#REF!</definedName>
    <definedName name="Z_181D421A_9B98_11D3_980A_00A0C9DF29C4_.wvu.PrintArea" hidden="1">#REF!</definedName>
    <definedName name="Z_181D421C_9B98_11D3_980A_00A0C9DF29C4_.wvu.PrintArea" hidden="1">#REF!</definedName>
    <definedName name="Z_181D421D_9B98_11D3_980A_00A0C9DF29C4_.wvu.PrintArea" hidden="1">#REF!</definedName>
    <definedName name="Z_181D421F_9B98_11D3_980A_00A0C9DF29C4_.wvu.PrintArea" hidden="1">#REF!</definedName>
    <definedName name="Z_181D4220_9B98_11D3_980A_00A0C9DF29C4_.wvu.PrintArea" hidden="1">#REF!</definedName>
    <definedName name="Z_181D4222_9B98_11D3_980A_00A0C9DF29C4_.wvu.PrintArea" hidden="1">#REF!</definedName>
    <definedName name="Z_181D4223_9B98_11D3_980A_00A0C9DF29C4_.wvu.PrintArea" hidden="1">#REF!</definedName>
    <definedName name="Z_181D4224_9B98_11D3_980A_00A0C9DF29C4_.wvu.PrintArea" hidden="1">#REF!</definedName>
    <definedName name="Z_181D4225_9B98_11D3_980A_00A0C9DF29C4_.wvu.PrintArea" hidden="1">#REF!</definedName>
    <definedName name="Z_181D4227_9B98_11D3_980A_00A0C9DF29C4_.wvu.PrintArea" hidden="1">#REF!</definedName>
    <definedName name="Z_181D4228_9B98_11D3_980A_00A0C9DF29C4_.wvu.PrintArea" hidden="1">#REF!</definedName>
    <definedName name="Z_181D4229_9B98_11D3_980A_00A0C9DF29C4_.wvu.PrintArea" hidden="1">#REF!</definedName>
    <definedName name="Z_181D422A_9B98_11D3_980A_00A0C9DF29C4_.wvu.PrintArea" hidden="1">#REF!</definedName>
    <definedName name="Z_181D422C_9B98_11D3_980A_00A0C9DF29C4_.wvu.PrintArea" hidden="1">#REF!</definedName>
    <definedName name="Z_181D422D_9B98_11D3_980A_00A0C9DF29C4_.wvu.PrintArea" hidden="1">#REF!</definedName>
    <definedName name="Z_1BB02CF2_D326_11D3_9812_00A0C9DF29C4_.wvu.PrintArea" hidden="1">#REF!</definedName>
    <definedName name="Z_1BB02CF3_D326_11D3_9812_00A0C9DF29C4_.wvu.PrintArea" hidden="1">#REF!</definedName>
    <definedName name="Z_1BB02CF5_D326_11D3_9812_00A0C9DF29C4_.wvu.PrintArea" hidden="1">#REF!</definedName>
    <definedName name="Z_1BB02CF6_D326_11D3_9812_00A0C9DF29C4_.wvu.PrintArea" hidden="1">#REF!</definedName>
    <definedName name="Z_1BB02CF7_D326_11D3_9812_00A0C9DF29C4_.wvu.PrintArea" hidden="1">#REF!</definedName>
    <definedName name="Z_1BB02CF8_D326_11D3_9812_00A0C9DF29C4_.wvu.PrintArea" hidden="1">#REF!</definedName>
    <definedName name="Z_1BB02CFA_D326_11D3_9812_00A0C9DF29C4_.wvu.PrintArea" hidden="1">#REF!</definedName>
    <definedName name="Z_1BB02CFB_D326_11D3_9812_00A0C9DF29C4_.wvu.PrintArea" hidden="1">#REF!</definedName>
    <definedName name="Z_1BB02CFC_D326_11D3_9812_00A0C9DF29C4_.wvu.PrintArea" hidden="1">#REF!</definedName>
    <definedName name="Z_1BB02CFD_D326_11D3_9812_00A0C9DF29C4_.wvu.PrintArea" hidden="1">#REF!</definedName>
    <definedName name="Z_1BB02CFF_D326_11D3_9812_00A0C9DF29C4_.wvu.PrintArea" hidden="1">#REF!</definedName>
    <definedName name="Z_1BB02D00_D326_11D3_9812_00A0C9DF29C4_.wvu.PrintArea" hidden="1">#REF!</definedName>
    <definedName name="Z_1BB02D02_D326_11D3_9812_00A0C9DF29C4_.wvu.PrintArea" hidden="1">#REF!</definedName>
    <definedName name="Z_1BB02D03_D326_11D3_9812_00A0C9DF29C4_.wvu.PrintArea" hidden="1">#REF!</definedName>
    <definedName name="Z_1BB02D05_D326_11D3_9812_00A0C9DF29C4_.wvu.PrintArea" hidden="1">#REF!</definedName>
    <definedName name="Z_1BB02D06_D326_11D3_9812_00A0C9DF29C4_.wvu.PrintArea" hidden="1">#REF!</definedName>
    <definedName name="Z_1BB02D07_D326_11D3_9812_00A0C9DF29C4_.wvu.PrintArea" hidden="1">#REF!</definedName>
    <definedName name="Z_1BB02D08_D326_11D3_9812_00A0C9DF29C4_.wvu.PrintArea" hidden="1">#REF!</definedName>
    <definedName name="Z_1BB02D0A_D326_11D3_9812_00A0C9DF29C4_.wvu.PrintArea" hidden="1">#REF!</definedName>
    <definedName name="Z_1BB02D0B_D326_11D3_9812_00A0C9DF29C4_.wvu.PrintArea" hidden="1">#REF!</definedName>
    <definedName name="Z_1BB02D0C_D326_11D3_9812_00A0C9DF29C4_.wvu.PrintArea" hidden="1">#REF!</definedName>
    <definedName name="Z_1BB02D0D_D326_11D3_9812_00A0C9DF29C4_.wvu.PrintArea" hidden="1">#REF!</definedName>
    <definedName name="Z_1BB02D0F_D326_11D3_9812_00A0C9DF29C4_.wvu.PrintArea" hidden="1">#REF!</definedName>
    <definedName name="Z_1BB02D10_D326_11D3_9812_00A0C9DF29C4_.wvu.PrintArea" hidden="1">#REF!</definedName>
    <definedName name="Z_1D18DB46_65F5_11D3_9DAB_00A0C9DF29FD_.wvu.PrintArea" hidden="1">#REF!</definedName>
    <definedName name="Z_1D18DB47_65F5_11D3_9DAB_00A0C9DF29FD_.wvu.PrintArea" hidden="1">#REF!</definedName>
    <definedName name="Z_1D18DB49_65F5_11D3_9DAB_00A0C9DF29FD_.wvu.PrintArea" hidden="1">#REF!</definedName>
    <definedName name="Z_1D18DB4A_65F5_11D3_9DAB_00A0C9DF29FD_.wvu.PrintArea" hidden="1">#REF!</definedName>
    <definedName name="Z_1D18DB4B_65F5_11D3_9DAB_00A0C9DF29FD_.wvu.PrintArea" hidden="1">#REF!</definedName>
    <definedName name="Z_1D18DB4C_65F5_11D3_9DAB_00A0C9DF29FD_.wvu.PrintArea" hidden="1">#REF!</definedName>
    <definedName name="Z_1D18DB4E_65F5_11D3_9DAB_00A0C9DF29FD_.wvu.PrintArea" hidden="1">#REF!</definedName>
    <definedName name="Z_1D18DB4F_65F5_11D3_9DAB_00A0C9DF29FD_.wvu.PrintArea" hidden="1">#REF!</definedName>
    <definedName name="Z_1D18DB50_65F5_11D3_9DAB_00A0C9DF29FD_.wvu.PrintArea" hidden="1">#REF!</definedName>
    <definedName name="Z_1D18DB51_65F5_11D3_9DAB_00A0C9DF29FD_.wvu.PrintArea" hidden="1">#REF!</definedName>
    <definedName name="Z_1D18DB53_65F5_11D3_9DAB_00A0C9DF29FD_.wvu.PrintArea" hidden="1">#REF!</definedName>
    <definedName name="Z_1D18DB54_65F5_11D3_9DAB_00A0C9DF29FD_.wvu.PrintArea" hidden="1">#REF!</definedName>
    <definedName name="Z_1D18DB56_65F5_11D3_9DAB_00A0C9DF29FD_.wvu.PrintArea" hidden="1">#REF!</definedName>
    <definedName name="Z_1D18DB57_65F5_11D3_9DAB_00A0C9DF29FD_.wvu.PrintArea" hidden="1">#REF!</definedName>
    <definedName name="Z_1D18DB59_65F5_11D3_9DAB_00A0C9DF29FD_.wvu.PrintArea" hidden="1">#REF!</definedName>
    <definedName name="Z_1D18DB5A_65F5_11D3_9DAB_00A0C9DF29FD_.wvu.PrintArea" hidden="1">#REF!</definedName>
    <definedName name="Z_1D18DB5B_65F5_11D3_9DAB_00A0C9DF29FD_.wvu.PrintArea" hidden="1">#REF!</definedName>
    <definedName name="Z_1D18DB5C_65F5_11D3_9DAB_00A0C9DF29FD_.wvu.PrintArea" hidden="1">#REF!</definedName>
    <definedName name="Z_1D18DB5E_65F5_11D3_9DAB_00A0C9DF29FD_.wvu.PrintArea" hidden="1">#REF!</definedName>
    <definedName name="Z_1D18DB5F_65F5_11D3_9DAB_00A0C9DF29FD_.wvu.PrintArea" hidden="1">#REF!</definedName>
    <definedName name="Z_1D18DB60_65F5_11D3_9DAB_00A0C9DF29FD_.wvu.PrintArea" hidden="1">#REF!</definedName>
    <definedName name="Z_1D18DB61_65F5_11D3_9DAB_00A0C9DF29FD_.wvu.PrintArea" hidden="1">#REF!</definedName>
    <definedName name="Z_1D18DB63_65F5_11D3_9DAB_00A0C9DF29FD_.wvu.PrintArea" hidden="1">#REF!</definedName>
    <definedName name="Z_1D18DB64_65F5_11D3_9DAB_00A0C9DF29FD_.wvu.PrintArea" hidden="1">#REF!</definedName>
    <definedName name="Z_1EE9C873_3396_11D3_97FD_00A0C9DF29C4_.wvu.PrintArea" hidden="1">#REF!</definedName>
    <definedName name="Z_1EE9C874_3396_11D3_97FD_00A0C9DF29C4_.wvu.PrintArea" hidden="1">#REF!</definedName>
    <definedName name="Z_1EE9C876_3396_11D3_97FD_00A0C9DF29C4_.wvu.PrintArea" hidden="1">#REF!</definedName>
    <definedName name="Z_1EE9C877_3396_11D3_97FD_00A0C9DF29C4_.wvu.PrintArea" hidden="1">#REF!</definedName>
    <definedName name="Z_1EE9C878_3396_11D3_97FD_00A0C9DF29C4_.wvu.PrintArea" hidden="1">#REF!</definedName>
    <definedName name="Z_1EE9C879_3396_11D3_97FD_00A0C9DF29C4_.wvu.PrintArea" hidden="1">#REF!</definedName>
    <definedName name="Z_1EE9C87B_3396_11D3_97FD_00A0C9DF29C4_.wvu.PrintArea" hidden="1">#REF!</definedName>
    <definedName name="Z_1EE9C87C_3396_11D3_97FD_00A0C9DF29C4_.wvu.PrintArea" hidden="1">#REF!</definedName>
    <definedName name="Z_1EE9C87D_3396_11D3_97FD_00A0C9DF29C4_.wvu.PrintArea" hidden="1">#REF!</definedName>
    <definedName name="Z_1EE9C87E_3396_11D3_97FD_00A0C9DF29C4_.wvu.PrintArea" hidden="1">#REF!</definedName>
    <definedName name="Z_1EE9C880_3396_11D3_97FD_00A0C9DF29C4_.wvu.PrintArea" hidden="1">#REF!</definedName>
    <definedName name="Z_1EE9C881_3396_11D3_97FD_00A0C9DF29C4_.wvu.PrintArea" hidden="1">#REF!</definedName>
    <definedName name="Z_1EE9C883_3396_11D3_97FD_00A0C9DF29C4_.wvu.PrintArea" hidden="1">#REF!</definedName>
    <definedName name="Z_1EE9C884_3396_11D3_97FD_00A0C9DF29C4_.wvu.PrintArea" hidden="1">#REF!</definedName>
    <definedName name="Z_1EE9C886_3396_11D3_97FD_00A0C9DF29C4_.wvu.PrintArea" hidden="1">#REF!</definedName>
    <definedName name="Z_1EE9C887_3396_11D3_97FD_00A0C9DF29C4_.wvu.PrintArea" hidden="1">#REF!</definedName>
    <definedName name="Z_1EE9C888_3396_11D3_97FD_00A0C9DF29C4_.wvu.PrintArea" hidden="1">#REF!</definedName>
    <definedName name="Z_1EE9C889_3396_11D3_97FD_00A0C9DF29C4_.wvu.PrintArea" hidden="1">#REF!</definedName>
    <definedName name="Z_1EE9C88B_3396_11D3_97FD_00A0C9DF29C4_.wvu.PrintArea" hidden="1">#REF!</definedName>
    <definedName name="Z_1EE9C88C_3396_11D3_97FD_00A0C9DF29C4_.wvu.PrintArea" hidden="1">#REF!</definedName>
    <definedName name="Z_1EE9C88D_3396_11D3_97FD_00A0C9DF29C4_.wvu.PrintArea" hidden="1">#REF!</definedName>
    <definedName name="Z_1EE9C88E_3396_11D3_97FD_00A0C9DF29C4_.wvu.PrintArea" hidden="1">#REF!</definedName>
    <definedName name="Z_1EE9C890_3396_11D3_97FD_00A0C9DF29C4_.wvu.PrintArea" hidden="1">#REF!</definedName>
    <definedName name="Z_1EE9C891_3396_11D3_97FD_00A0C9DF29C4_.wvu.PrintArea" hidden="1">#REF!</definedName>
    <definedName name="Z_23F18827_7997_11D6_8750_00508BD3B3BA_.wvu.Cols" hidden="1">#REF!,#REF!</definedName>
    <definedName name="Z_23F18827_7997_11D6_8750_00508BD3B3BA_.wvu.PrintArea" hidden="1">#REF!</definedName>
    <definedName name="Z_254F9381_AE38_11D3_9DB4_00A0C9DF29FD_.wvu.PrintArea" hidden="1">#REF!</definedName>
    <definedName name="Z_254F9382_AE38_11D3_9DB4_00A0C9DF29FD_.wvu.PrintArea" hidden="1">#REF!</definedName>
    <definedName name="Z_254F9384_AE38_11D3_9DB4_00A0C9DF29FD_.wvu.PrintArea" hidden="1">#REF!</definedName>
    <definedName name="Z_254F9385_AE38_11D3_9DB4_00A0C9DF29FD_.wvu.PrintArea" hidden="1">#REF!</definedName>
    <definedName name="Z_254F9386_AE38_11D3_9DB4_00A0C9DF29FD_.wvu.PrintArea" hidden="1">#REF!</definedName>
    <definedName name="Z_254F9387_AE38_11D3_9DB4_00A0C9DF29FD_.wvu.PrintArea" hidden="1">#REF!</definedName>
    <definedName name="Z_254F9389_AE38_11D3_9DB4_00A0C9DF29FD_.wvu.PrintArea" hidden="1">#REF!</definedName>
    <definedName name="Z_254F938A_AE38_11D3_9DB4_00A0C9DF29FD_.wvu.PrintArea" hidden="1">#REF!</definedName>
    <definedName name="Z_254F938B_AE38_11D3_9DB4_00A0C9DF29FD_.wvu.PrintArea" hidden="1">#REF!</definedName>
    <definedName name="Z_254F938C_AE38_11D3_9DB4_00A0C9DF29FD_.wvu.PrintArea" hidden="1">#REF!</definedName>
    <definedName name="Z_254F938E_AE38_11D3_9DB4_00A0C9DF29FD_.wvu.PrintArea" hidden="1">#REF!</definedName>
    <definedName name="Z_254F938F_AE38_11D3_9DB4_00A0C9DF29FD_.wvu.PrintArea" hidden="1">#REF!</definedName>
    <definedName name="Z_254F9391_AE38_11D3_9DB4_00A0C9DF29FD_.wvu.PrintArea" hidden="1">#REF!</definedName>
    <definedName name="Z_254F9392_AE38_11D3_9DB4_00A0C9DF29FD_.wvu.PrintArea" hidden="1">#REF!</definedName>
    <definedName name="Z_254F9394_AE38_11D3_9DB4_00A0C9DF29FD_.wvu.PrintArea" hidden="1">#REF!</definedName>
    <definedName name="Z_254F9395_AE38_11D3_9DB4_00A0C9DF29FD_.wvu.PrintArea" hidden="1">#REF!</definedName>
    <definedName name="Z_254F9396_AE38_11D3_9DB4_00A0C9DF29FD_.wvu.PrintArea" hidden="1">#REF!</definedName>
    <definedName name="Z_254F9397_AE38_11D3_9DB4_00A0C9DF29FD_.wvu.PrintArea" hidden="1">#REF!</definedName>
    <definedName name="Z_254F9399_AE38_11D3_9DB4_00A0C9DF29FD_.wvu.PrintArea" hidden="1">#REF!</definedName>
    <definedName name="Z_254F939A_AE38_11D3_9DB4_00A0C9DF29FD_.wvu.PrintArea" hidden="1">#REF!</definedName>
    <definedName name="Z_254F939B_AE38_11D3_9DB4_00A0C9DF29FD_.wvu.PrintArea" hidden="1">#REF!</definedName>
    <definedName name="Z_254F939C_AE38_11D3_9DB4_00A0C9DF29FD_.wvu.PrintArea" hidden="1">#REF!</definedName>
    <definedName name="Z_254F939E_AE38_11D3_9DB4_00A0C9DF29FD_.wvu.PrintArea" hidden="1">#REF!</definedName>
    <definedName name="Z_254F939F_AE38_11D3_9DB4_00A0C9DF29FD_.wvu.PrintArea" hidden="1">#REF!</definedName>
    <definedName name="Z_273BF518_8099_11D3_9808_00A0C9DF29C4_.wvu.PrintArea" hidden="1">#REF!</definedName>
    <definedName name="Z_273BF519_8099_11D3_9808_00A0C9DF29C4_.wvu.PrintArea" hidden="1">#REF!</definedName>
    <definedName name="Z_273BF51B_8099_11D3_9808_00A0C9DF29C4_.wvu.PrintArea" hidden="1">#REF!</definedName>
    <definedName name="Z_273BF51C_8099_11D3_9808_00A0C9DF29C4_.wvu.PrintArea" hidden="1">#REF!</definedName>
    <definedName name="Z_273BF51D_8099_11D3_9808_00A0C9DF29C4_.wvu.PrintArea" hidden="1">#REF!</definedName>
    <definedName name="Z_273BF51E_8099_11D3_9808_00A0C9DF29C4_.wvu.PrintArea" hidden="1">#REF!</definedName>
    <definedName name="Z_273BF520_8099_11D3_9808_00A0C9DF29C4_.wvu.PrintArea" hidden="1">#REF!</definedName>
    <definedName name="Z_273BF521_8099_11D3_9808_00A0C9DF29C4_.wvu.PrintArea" hidden="1">#REF!</definedName>
    <definedName name="Z_273BF522_8099_11D3_9808_00A0C9DF29C4_.wvu.PrintArea" hidden="1">#REF!</definedName>
    <definedName name="Z_273BF523_8099_11D3_9808_00A0C9DF29C4_.wvu.PrintArea" hidden="1">#REF!</definedName>
    <definedName name="Z_273BF525_8099_11D3_9808_00A0C9DF29C4_.wvu.PrintArea" hidden="1">#REF!</definedName>
    <definedName name="Z_273BF526_8099_11D3_9808_00A0C9DF29C4_.wvu.PrintArea" hidden="1">#REF!</definedName>
    <definedName name="Z_273BF528_8099_11D3_9808_00A0C9DF29C4_.wvu.PrintArea" hidden="1">#REF!</definedName>
    <definedName name="Z_273BF529_8099_11D3_9808_00A0C9DF29C4_.wvu.PrintArea" hidden="1">#REF!</definedName>
    <definedName name="Z_273BF52B_8099_11D3_9808_00A0C9DF29C4_.wvu.PrintArea" hidden="1">#REF!</definedName>
    <definedName name="Z_273BF52C_8099_11D3_9808_00A0C9DF29C4_.wvu.PrintArea" hidden="1">#REF!</definedName>
    <definedName name="Z_273BF52D_8099_11D3_9808_00A0C9DF29C4_.wvu.PrintArea" hidden="1">#REF!</definedName>
    <definedName name="Z_273BF52E_8099_11D3_9808_00A0C9DF29C4_.wvu.PrintArea" hidden="1">#REF!</definedName>
    <definedName name="Z_273BF530_8099_11D3_9808_00A0C9DF29C4_.wvu.PrintArea" hidden="1">#REF!</definedName>
    <definedName name="Z_273BF531_8099_11D3_9808_00A0C9DF29C4_.wvu.PrintArea" hidden="1">#REF!</definedName>
    <definedName name="Z_273BF532_8099_11D3_9808_00A0C9DF29C4_.wvu.PrintArea" hidden="1">#REF!</definedName>
    <definedName name="Z_273BF533_8099_11D3_9808_00A0C9DF29C4_.wvu.PrintArea" hidden="1">#REF!</definedName>
    <definedName name="Z_273BF535_8099_11D3_9808_00A0C9DF29C4_.wvu.PrintArea" hidden="1">#REF!</definedName>
    <definedName name="Z_273BF536_8099_11D3_9808_00A0C9DF29C4_.wvu.PrintArea" hidden="1">#REF!</definedName>
    <definedName name="Z_2A4AFF2A_09F9_11D3_88AD_0080C84A5D47_.wvu.PrintArea" hidden="1">#REF!</definedName>
    <definedName name="Z_2A4AFF2B_09F9_11D3_88AD_0080C84A5D47_.wvu.PrintArea" hidden="1">#REF!</definedName>
    <definedName name="Z_2A4AFF2D_09F9_11D3_88AD_0080C84A5D47_.wvu.PrintArea" hidden="1">#REF!</definedName>
    <definedName name="Z_2A4AFF2E_09F9_11D3_88AD_0080C84A5D47_.wvu.PrintArea" hidden="1">#REF!</definedName>
    <definedName name="Z_2A4AFF2F_09F9_11D3_88AD_0080C84A5D47_.wvu.PrintArea" hidden="1">#REF!</definedName>
    <definedName name="Z_2A4AFF30_09F9_11D3_88AD_0080C84A5D47_.wvu.PrintArea" hidden="1">#REF!</definedName>
    <definedName name="Z_2A4AFF32_09F9_11D3_88AD_0080C84A5D47_.wvu.PrintArea" hidden="1">#REF!</definedName>
    <definedName name="Z_2A4AFF33_09F9_11D3_88AD_0080C84A5D47_.wvu.PrintArea" hidden="1">#REF!</definedName>
    <definedName name="Z_2A4AFF34_09F9_11D3_88AD_0080C84A5D47_.wvu.PrintArea" hidden="1">#REF!</definedName>
    <definedName name="Z_2A4AFF35_09F9_11D3_88AD_0080C84A5D47_.wvu.PrintArea" hidden="1">#REF!</definedName>
    <definedName name="Z_2A4AFF37_09F9_11D3_88AD_0080C84A5D47_.wvu.PrintArea" hidden="1">#REF!</definedName>
    <definedName name="Z_2A4AFF38_09F9_11D3_88AD_0080C84A5D47_.wvu.PrintArea" hidden="1">#REF!</definedName>
    <definedName name="Z_2A4AFF3A_09F9_11D3_88AD_0080C84A5D47_.wvu.PrintArea" hidden="1">#REF!</definedName>
    <definedName name="Z_2A4AFF3B_09F9_11D3_88AD_0080C84A5D47_.wvu.PrintArea" hidden="1">#REF!</definedName>
    <definedName name="Z_2A4AFF3D_09F9_11D3_88AD_0080C84A5D47_.wvu.PrintArea" hidden="1">#REF!</definedName>
    <definedName name="Z_2A4AFF3E_09F9_11D3_88AD_0080C84A5D47_.wvu.PrintArea" hidden="1">#REF!</definedName>
    <definedName name="Z_2A4AFF3F_09F9_11D3_88AD_0080C84A5D47_.wvu.PrintArea" hidden="1">#REF!</definedName>
    <definedName name="Z_2A4AFF40_09F9_11D3_88AD_0080C84A5D47_.wvu.PrintArea" hidden="1">#REF!</definedName>
    <definedName name="Z_2A4AFF42_09F9_11D3_88AD_0080C84A5D47_.wvu.PrintArea" hidden="1">#REF!</definedName>
    <definedName name="Z_2A4AFF43_09F9_11D3_88AD_0080C84A5D47_.wvu.PrintArea" hidden="1">#REF!</definedName>
    <definedName name="Z_2A4AFF44_09F9_11D3_88AD_0080C84A5D47_.wvu.PrintArea" hidden="1">#REF!</definedName>
    <definedName name="Z_2A4AFF45_09F9_11D3_88AD_0080C84A5D47_.wvu.PrintArea" hidden="1">#REF!</definedName>
    <definedName name="Z_2A4AFF47_09F9_11D3_88AD_0080C84A5D47_.wvu.PrintArea" hidden="1">#REF!</definedName>
    <definedName name="Z_2A4AFF48_09F9_11D3_88AD_0080C84A5D47_.wvu.PrintArea" hidden="1">#REF!</definedName>
    <definedName name="Z_2B885854_9DB4_11D3_8584_00A0C9DF1035_.wvu.PrintArea" hidden="1">#REF!</definedName>
    <definedName name="Z_2B885855_9DB4_11D3_8584_00A0C9DF1035_.wvu.PrintArea" hidden="1">#REF!</definedName>
    <definedName name="Z_2B885857_9DB4_11D3_8584_00A0C9DF1035_.wvu.PrintArea" hidden="1">#REF!</definedName>
    <definedName name="Z_2B885858_9DB4_11D3_8584_00A0C9DF1035_.wvu.PrintArea" hidden="1">#REF!</definedName>
    <definedName name="Z_2B885859_9DB4_11D3_8584_00A0C9DF1035_.wvu.PrintArea" hidden="1">#REF!</definedName>
    <definedName name="Z_2B88585A_9DB4_11D3_8584_00A0C9DF1035_.wvu.PrintArea" hidden="1">#REF!</definedName>
    <definedName name="Z_2B88585C_9DB4_11D3_8584_00A0C9DF1035_.wvu.PrintArea" hidden="1">#REF!</definedName>
    <definedName name="Z_2B88585D_9DB4_11D3_8584_00A0C9DF1035_.wvu.PrintArea" hidden="1">#REF!</definedName>
    <definedName name="Z_2B88585E_9DB4_11D3_8584_00A0C9DF1035_.wvu.PrintArea" hidden="1">#REF!</definedName>
    <definedName name="Z_2B88585F_9DB4_11D3_8584_00A0C9DF1035_.wvu.PrintArea" hidden="1">#REF!</definedName>
    <definedName name="Z_2B885861_9DB4_11D3_8584_00A0C9DF1035_.wvu.PrintArea" hidden="1">#REF!</definedName>
    <definedName name="Z_2B885862_9DB4_11D3_8584_00A0C9DF1035_.wvu.PrintArea" hidden="1">#REF!</definedName>
    <definedName name="Z_2B885864_9DB4_11D3_8584_00A0C9DF1035_.wvu.PrintArea" hidden="1">#REF!</definedName>
    <definedName name="Z_2B885865_9DB4_11D3_8584_00A0C9DF1035_.wvu.PrintArea" hidden="1">#REF!</definedName>
    <definedName name="Z_2B885867_9DB4_11D3_8584_00A0C9DF1035_.wvu.PrintArea" hidden="1">#REF!</definedName>
    <definedName name="Z_2B885868_9DB4_11D3_8584_00A0C9DF1035_.wvu.PrintArea" hidden="1">#REF!</definedName>
    <definedName name="Z_2B885869_9DB4_11D3_8584_00A0C9DF1035_.wvu.PrintArea" hidden="1">#REF!</definedName>
    <definedName name="Z_2B88586A_9DB4_11D3_8584_00A0C9DF1035_.wvu.PrintArea" hidden="1">#REF!</definedName>
    <definedName name="Z_2B88586C_9DB4_11D3_8584_00A0C9DF1035_.wvu.PrintArea" hidden="1">#REF!</definedName>
    <definedName name="Z_2B88586D_9DB4_11D3_8584_00A0C9DF1035_.wvu.PrintArea" hidden="1">#REF!</definedName>
    <definedName name="Z_2B88586E_9DB4_11D3_8584_00A0C9DF1035_.wvu.PrintArea" hidden="1">#REF!</definedName>
    <definedName name="Z_2B88586F_9DB4_11D3_8584_00A0C9DF1035_.wvu.PrintArea" hidden="1">#REF!</definedName>
    <definedName name="Z_2B885871_9DB4_11D3_8584_00A0C9DF1035_.wvu.PrintArea" hidden="1">#REF!</definedName>
    <definedName name="Z_2B885872_9DB4_11D3_8584_00A0C9DF1035_.wvu.PrintArea" hidden="1">#REF!</definedName>
    <definedName name="Z_2C11EDF9_5561_11D3_9DA5_00A0C9DF29FD_.wvu.PrintArea" hidden="1">#REF!</definedName>
    <definedName name="Z_2C11EDFA_5561_11D3_9DA5_00A0C9DF29FD_.wvu.PrintArea" hidden="1">#REF!</definedName>
    <definedName name="Z_2C11EDFC_5561_11D3_9DA5_00A0C9DF29FD_.wvu.PrintArea" hidden="1">#REF!</definedName>
    <definedName name="Z_2C11EDFD_5561_11D3_9DA5_00A0C9DF29FD_.wvu.PrintArea" hidden="1">#REF!</definedName>
    <definedName name="Z_2C11EDFE_5561_11D3_9DA5_00A0C9DF29FD_.wvu.PrintArea" hidden="1">#REF!</definedName>
    <definedName name="Z_2C11EDFF_5561_11D3_9DA5_00A0C9DF29FD_.wvu.PrintArea" hidden="1">#REF!</definedName>
    <definedName name="Z_2C11EE01_5561_11D3_9DA5_00A0C9DF29FD_.wvu.PrintArea" hidden="1">#REF!</definedName>
    <definedName name="Z_2C11EE02_5561_11D3_9DA5_00A0C9DF29FD_.wvu.PrintArea" hidden="1">#REF!</definedName>
    <definedName name="Z_2C11EE03_5561_11D3_9DA5_00A0C9DF29FD_.wvu.PrintArea" hidden="1">#REF!</definedName>
    <definedName name="Z_2C11EE04_5561_11D3_9DA5_00A0C9DF29FD_.wvu.PrintArea" hidden="1">#REF!</definedName>
    <definedName name="Z_2C11EE06_5561_11D3_9DA5_00A0C9DF29FD_.wvu.PrintArea" hidden="1">#REF!</definedName>
    <definedName name="Z_2C11EE07_5561_11D3_9DA5_00A0C9DF29FD_.wvu.PrintArea" hidden="1">#REF!</definedName>
    <definedName name="Z_2C11EE09_5561_11D3_9DA5_00A0C9DF29FD_.wvu.PrintArea" hidden="1">#REF!</definedName>
    <definedName name="Z_2C11EE0A_5561_11D3_9DA5_00A0C9DF29FD_.wvu.PrintArea" hidden="1">#REF!</definedName>
    <definedName name="Z_2C11EE0C_5561_11D3_9DA5_00A0C9DF29FD_.wvu.PrintArea" hidden="1">#REF!</definedName>
    <definedName name="Z_2C11EE0D_5561_11D3_9DA5_00A0C9DF29FD_.wvu.PrintArea" hidden="1">#REF!</definedName>
    <definedName name="Z_2C11EE0E_5561_11D3_9DA5_00A0C9DF29FD_.wvu.PrintArea" hidden="1">#REF!</definedName>
    <definedName name="Z_2C11EE0F_5561_11D3_9DA5_00A0C9DF29FD_.wvu.PrintArea" hidden="1">#REF!</definedName>
    <definedName name="Z_2C11EE11_5561_11D3_9DA5_00A0C9DF29FD_.wvu.PrintArea" hidden="1">#REF!</definedName>
    <definedName name="Z_2C11EE12_5561_11D3_9DA5_00A0C9DF29FD_.wvu.PrintArea" hidden="1">#REF!</definedName>
    <definedName name="Z_2C11EE13_5561_11D3_9DA5_00A0C9DF29FD_.wvu.PrintArea" hidden="1">#REF!</definedName>
    <definedName name="Z_2C11EE14_5561_11D3_9DA5_00A0C9DF29FD_.wvu.PrintArea" hidden="1">#REF!</definedName>
    <definedName name="Z_2C11EE16_5561_11D3_9DA5_00A0C9DF29FD_.wvu.PrintArea" hidden="1">#REF!</definedName>
    <definedName name="Z_2C11EE17_5561_11D3_9DA5_00A0C9DF29FD_.wvu.PrintArea" hidden="1">#REF!</definedName>
    <definedName name="Z_321AEF13_A729_11D3_980D_00A0C9DF29C4_.wvu.PrintArea" hidden="1">#REF!</definedName>
    <definedName name="Z_321AEF14_A729_11D3_980D_00A0C9DF29C4_.wvu.PrintArea" hidden="1">#REF!</definedName>
    <definedName name="Z_321AEF16_A729_11D3_980D_00A0C9DF29C4_.wvu.PrintArea" hidden="1">#REF!</definedName>
    <definedName name="Z_321AEF17_A729_11D3_980D_00A0C9DF29C4_.wvu.PrintArea" hidden="1">#REF!</definedName>
    <definedName name="Z_321AEF18_A729_11D3_980D_00A0C9DF29C4_.wvu.PrintArea" hidden="1">#REF!</definedName>
    <definedName name="Z_321AEF19_A729_11D3_980D_00A0C9DF29C4_.wvu.PrintArea" hidden="1">#REF!</definedName>
    <definedName name="Z_321AEF1B_A729_11D3_980D_00A0C9DF29C4_.wvu.PrintArea" hidden="1">#REF!</definedName>
    <definedName name="Z_321AEF1C_A729_11D3_980D_00A0C9DF29C4_.wvu.PrintArea" hidden="1">#REF!</definedName>
    <definedName name="Z_321AEF1D_A729_11D3_980D_00A0C9DF29C4_.wvu.PrintArea" hidden="1">#REF!</definedName>
    <definedName name="Z_321AEF1E_A729_11D3_980D_00A0C9DF29C4_.wvu.PrintArea" hidden="1">#REF!</definedName>
    <definedName name="Z_321AEF20_A729_11D3_980D_00A0C9DF29C4_.wvu.PrintArea" hidden="1">#REF!</definedName>
    <definedName name="Z_321AEF21_A729_11D3_980D_00A0C9DF29C4_.wvu.PrintArea" hidden="1">#REF!</definedName>
    <definedName name="Z_321AEF23_A729_11D3_980D_00A0C9DF29C4_.wvu.PrintArea" hidden="1">#REF!</definedName>
    <definedName name="Z_321AEF24_A729_11D3_980D_00A0C9DF29C4_.wvu.PrintArea" hidden="1">#REF!</definedName>
    <definedName name="Z_321AEF26_A729_11D3_980D_00A0C9DF29C4_.wvu.PrintArea" hidden="1">#REF!</definedName>
    <definedName name="Z_321AEF27_A729_11D3_980D_00A0C9DF29C4_.wvu.PrintArea" hidden="1">#REF!</definedName>
    <definedName name="Z_321AEF28_A729_11D3_980D_00A0C9DF29C4_.wvu.PrintArea" hidden="1">#REF!</definedName>
    <definedName name="Z_321AEF29_A729_11D3_980D_00A0C9DF29C4_.wvu.PrintArea" hidden="1">#REF!</definedName>
    <definedName name="Z_321AEF2B_A729_11D3_980D_00A0C9DF29C4_.wvu.PrintArea" hidden="1">#REF!</definedName>
    <definedName name="Z_321AEF2C_A729_11D3_980D_00A0C9DF29C4_.wvu.PrintArea" hidden="1">#REF!</definedName>
    <definedName name="Z_321AEF2D_A729_11D3_980D_00A0C9DF29C4_.wvu.PrintArea" hidden="1">#REF!</definedName>
    <definedName name="Z_321AEF2E_A729_11D3_980D_00A0C9DF29C4_.wvu.PrintArea" hidden="1">#REF!</definedName>
    <definedName name="Z_321AEF30_A729_11D3_980D_00A0C9DF29C4_.wvu.PrintArea" hidden="1">#REF!</definedName>
    <definedName name="Z_321AEF31_A729_11D3_980D_00A0C9DF29C4_.wvu.PrintArea" hidden="1">#REF!</definedName>
    <definedName name="Z_321AEFBD_A729_11D3_980D_00A0C9DF29C4_.wvu.PrintArea" hidden="1">#REF!</definedName>
    <definedName name="Z_321AEFBE_A729_11D3_980D_00A0C9DF29C4_.wvu.PrintArea" hidden="1">#REF!</definedName>
    <definedName name="Z_321AEFC0_A729_11D3_980D_00A0C9DF29C4_.wvu.PrintArea" hidden="1">#REF!</definedName>
    <definedName name="Z_321AEFC1_A729_11D3_980D_00A0C9DF29C4_.wvu.PrintArea" hidden="1">#REF!</definedName>
    <definedName name="Z_321AEFC2_A729_11D3_980D_00A0C9DF29C4_.wvu.PrintArea" hidden="1">#REF!</definedName>
    <definedName name="Z_321AEFC3_A729_11D3_980D_00A0C9DF29C4_.wvu.PrintArea" hidden="1">#REF!</definedName>
    <definedName name="Z_321AEFC5_A729_11D3_980D_00A0C9DF29C4_.wvu.PrintArea" hidden="1">#REF!</definedName>
    <definedName name="Z_321AEFC6_A729_11D3_980D_00A0C9DF29C4_.wvu.PrintArea" hidden="1">#REF!</definedName>
    <definedName name="Z_321AEFC7_A729_11D3_980D_00A0C9DF29C4_.wvu.PrintArea" hidden="1">#REF!</definedName>
    <definedName name="Z_321AEFC8_A729_11D3_980D_00A0C9DF29C4_.wvu.PrintArea" hidden="1">#REF!</definedName>
    <definedName name="Z_321AEFCA_A729_11D3_980D_00A0C9DF29C4_.wvu.PrintArea" hidden="1">#REF!</definedName>
    <definedName name="Z_321AEFCB_A729_11D3_980D_00A0C9DF29C4_.wvu.PrintArea" hidden="1">#REF!</definedName>
    <definedName name="Z_321AEFCD_A729_11D3_980D_00A0C9DF29C4_.wvu.PrintArea" hidden="1">#REF!</definedName>
    <definedName name="Z_321AEFCE_A729_11D3_980D_00A0C9DF29C4_.wvu.PrintArea" hidden="1">#REF!</definedName>
    <definedName name="Z_321AEFD0_A729_11D3_980D_00A0C9DF29C4_.wvu.PrintArea" hidden="1">#REF!</definedName>
    <definedName name="Z_321AEFD1_A729_11D3_980D_00A0C9DF29C4_.wvu.PrintArea" hidden="1">#REF!</definedName>
    <definedName name="Z_321AEFD2_A729_11D3_980D_00A0C9DF29C4_.wvu.PrintArea" hidden="1">#REF!</definedName>
    <definedName name="Z_321AEFD3_A729_11D3_980D_00A0C9DF29C4_.wvu.PrintArea" hidden="1">#REF!</definedName>
    <definedName name="Z_321AEFD5_A729_11D3_980D_00A0C9DF29C4_.wvu.PrintArea" hidden="1">#REF!</definedName>
    <definedName name="Z_321AEFD6_A729_11D3_980D_00A0C9DF29C4_.wvu.PrintArea" hidden="1">#REF!</definedName>
    <definedName name="Z_321AEFD7_A729_11D3_980D_00A0C9DF29C4_.wvu.PrintArea" hidden="1">#REF!</definedName>
    <definedName name="Z_321AEFD8_A729_11D3_980D_00A0C9DF29C4_.wvu.PrintArea" hidden="1">#REF!</definedName>
    <definedName name="Z_321AEFDA_A729_11D3_980D_00A0C9DF29C4_.wvu.PrintArea" hidden="1">#REF!</definedName>
    <definedName name="Z_321AEFDB_A729_11D3_980D_00A0C9DF29C4_.wvu.PrintArea" hidden="1">#REF!</definedName>
    <definedName name="Z_39BD05C5_DE27_11D3_9813_00A0C9DF29C4_.wvu.PrintArea" hidden="1">#REF!</definedName>
    <definedName name="Z_39BD05C6_DE27_11D3_9813_00A0C9DF29C4_.wvu.PrintArea" hidden="1">#REF!</definedName>
    <definedName name="Z_39BD05C8_DE27_11D3_9813_00A0C9DF29C4_.wvu.PrintArea" hidden="1">#REF!</definedName>
    <definedName name="Z_39BD05C9_DE27_11D3_9813_00A0C9DF29C4_.wvu.PrintArea" hidden="1">#REF!</definedName>
    <definedName name="Z_39BD05CA_DE27_11D3_9813_00A0C9DF29C4_.wvu.PrintArea" hidden="1">#REF!</definedName>
    <definedName name="Z_39BD05CB_DE27_11D3_9813_00A0C9DF29C4_.wvu.PrintArea" hidden="1">#REF!</definedName>
    <definedName name="Z_39BD05CD_DE27_11D3_9813_00A0C9DF29C4_.wvu.PrintArea" hidden="1">#REF!</definedName>
    <definedName name="Z_39BD05CE_DE27_11D3_9813_00A0C9DF29C4_.wvu.PrintArea" hidden="1">#REF!</definedName>
    <definedName name="Z_39BD05CF_DE27_11D3_9813_00A0C9DF29C4_.wvu.PrintArea" hidden="1">#REF!</definedName>
    <definedName name="Z_39BD05D0_DE27_11D3_9813_00A0C9DF29C4_.wvu.PrintArea" hidden="1">#REF!</definedName>
    <definedName name="Z_39BD05D2_DE27_11D3_9813_00A0C9DF29C4_.wvu.PrintArea" hidden="1">#REF!</definedName>
    <definedName name="Z_39BD05D3_DE27_11D3_9813_00A0C9DF29C4_.wvu.PrintArea" hidden="1">#REF!</definedName>
    <definedName name="Z_39BD05D5_DE27_11D3_9813_00A0C9DF29C4_.wvu.PrintArea" hidden="1">#REF!</definedName>
    <definedName name="Z_39BD05D6_DE27_11D3_9813_00A0C9DF29C4_.wvu.PrintArea" hidden="1">#REF!</definedName>
    <definedName name="Z_39BD05D8_DE27_11D3_9813_00A0C9DF29C4_.wvu.PrintArea" hidden="1">#REF!</definedName>
    <definedName name="Z_39BD05D9_DE27_11D3_9813_00A0C9DF29C4_.wvu.PrintArea" hidden="1">#REF!</definedName>
    <definedName name="Z_39BD05DA_DE27_11D3_9813_00A0C9DF29C4_.wvu.PrintArea" hidden="1">#REF!</definedName>
    <definedName name="Z_39BD05DB_DE27_11D3_9813_00A0C9DF29C4_.wvu.PrintArea" hidden="1">#REF!</definedName>
    <definedName name="Z_39BD05DD_DE27_11D3_9813_00A0C9DF29C4_.wvu.PrintArea" hidden="1">#REF!</definedName>
    <definedName name="Z_39BD05DE_DE27_11D3_9813_00A0C9DF29C4_.wvu.PrintArea" hidden="1">#REF!</definedName>
    <definedName name="Z_39BD05DF_DE27_11D3_9813_00A0C9DF29C4_.wvu.PrintArea" hidden="1">#REF!</definedName>
    <definedName name="Z_39BD05E0_DE27_11D3_9813_00A0C9DF29C4_.wvu.PrintArea" hidden="1">#REF!</definedName>
    <definedName name="Z_39BD05E2_DE27_11D3_9813_00A0C9DF29C4_.wvu.PrintArea" hidden="1">#REF!</definedName>
    <definedName name="Z_39BD05E3_DE27_11D3_9813_00A0C9DF29C4_.wvu.PrintArea" hidden="1">#REF!</definedName>
    <definedName name="Z_4369C1C2_0865_11D3_88AD_0080C84A5D47_.wvu.PrintArea" hidden="1">#REF!</definedName>
    <definedName name="Z_4369C1C3_0865_11D3_88AD_0080C84A5D47_.wvu.PrintArea" hidden="1">#REF!</definedName>
    <definedName name="Z_4369C1C5_0865_11D3_88AD_0080C84A5D47_.wvu.PrintArea" hidden="1">#REF!</definedName>
    <definedName name="Z_4369C1C6_0865_11D3_88AD_0080C84A5D47_.wvu.PrintArea" hidden="1">#REF!</definedName>
    <definedName name="Z_4369C1C7_0865_11D3_88AD_0080C84A5D47_.wvu.PrintArea" hidden="1">#REF!</definedName>
    <definedName name="Z_4369C1C8_0865_11D3_88AD_0080C84A5D47_.wvu.PrintArea" hidden="1">#REF!</definedName>
    <definedName name="Z_4369C1CA_0865_11D3_88AD_0080C84A5D47_.wvu.PrintArea" hidden="1">#REF!</definedName>
    <definedName name="Z_4369C1CB_0865_11D3_88AD_0080C84A5D47_.wvu.PrintArea" hidden="1">#REF!</definedName>
    <definedName name="Z_4369C1CC_0865_11D3_88AD_0080C84A5D47_.wvu.PrintArea" hidden="1">#REF!</definedName>
    <definedName name="Z_4369C1CD_0865_11D3_88AD_0080C84A5D47_.wvu.PrintArea" hidden="1">#REF!</definedName>
    <definedName name="Z_4369C1CF_0865_11D3_88AD_0080C84A5D47_.wvu.PrintArea" hidden="1">#REF!</definedName>
    <definedName name="Z_4369C1D0_0865_11D3_88AD_0080C84A5D47_.wvu.PrintArea" hidden="1">#REF!</definedName>
    <definedName name="Z_4369C1D2_0865_11D3_88AD_0080C84A5D47_.wvu.PrintArea" hidden="1">#REF!</definedName>
    <definedName name="Z_4369C1D3_0865_11D3_88AD_0080C84A5D47_.wvu.PrintArea" hidden="1">#REF!</definedName>
    <definedName name="Z_4369C1D5_0865_11D3_88AD_0080C84A5D47_.wvu.PrintArea" hidden="1">#REF!</definedName>
    <definedName name="Z_4369C1D6_0865_11D3_88AD_0080C84A5D47_.wvu.PrintArea" hidden="1">#REF!</definedName>
    <definedName name="Z_4369C1D7_0865_11D3_88AD_0080C84A5D47_.wvu.PrintArea" hidden="1">#REF!</definedName>
    <definedName name="Z_4369C1D8_0865_11D3_88AD_0080C84A5D47_.wvu.PrintArea" hidden="1">#REF!</definedName>
    <definedName name="Z_4369C1DA_0865_11D3_88AD_0080C84A5D47_.wvu.PrintArea" hidden="1">#REF!</definedName>
    <definedName name="Z_4369C1DB_0865_11D3_88AD_0080C84A5D47_.wvu.PrintArea" hidden="1">#REF!</definedName>
    <definedName name="Z_4369C1DC_0865_11D3_88AD_0080C84A5D47_.wvu.PrintArea" hidden="1">#REF!</definedName>
    <definedName name="Z_4369C1DD_0865_11D3_88AD_0080C84A5D47_.wvu.PrintArea" hidden="1">#REF!</definedName>
    <definedName name="Z_4369C1DF_0865_11D3_88AD_0080C84A5D47_.wvu.PrintArea" hidden="1">#REF!</definedName>
    <definedName name="Z_4369C1E0_0865_11D3_88AD_0080C84A5D47_.wvu.PrintArea" hidden="1">#REF!</definedName>
    <definedName name="Z_4369C1FD_0865_11D3_88AD_0080C84A5D47_.wvu.PrintArea" hidden="1">#REF!</definedName>
    <definedName name="Z_4369C1FE_0865_11D3_88AD_0080C84A5D47_.wvu.PrintArea" hidden="1">#REF!</definedName>
    <definedName name="Z_4369C200_0865_11D3_88AD_0080C84A5D47_.wvu.PrintArea" hidden="1">#REF!</definedName>
    <definedName name="Z_4369C201_0865_11D3_88AD_0080C84A5D47_.wvu.PrintArea" hidden="1">#REF!</definedName>
    <definedName name="Z_4369C202_0865_11D3_88AD_0080C84A5D47_.wvu.PrintArea" hidden="1">#REF!</definedName>
    <definedName name="Z_4369C203_0865_11D3_88AD_0080C84A5D47_.wvu.PrintArea" hidden="1">#REF!</definedName>
    <definedName name="Z_4369C205_0865_11D3_88AD_0080C84A5D47_.wvu.PrintArea" hidden="1">#REF!</definedName>
    <definedName name="Z_4369C206_0865_11D3_88AD_0080C84A5D47_.wvu.PrintArea" hidden="1">#REF!</definedName>
    <definedName name="Z_4369C207_0865_11D3_88AD_0080C84A5D47_.wvu.PrintArea" hidden="1">#REF!</definedName>
    <definedName name="Z_4369C208_0865_11D3_88AD_0080C84A5D47_.wvu.PrintArea" hidden="1">#REF!</definedName>
    <definedName name="Z_4369C20A_0865_11D3_88AD_0080C84A5D47_.wvu.PrintArea" hidden="1">#REF!</definedName>
    <definedName name="Z_4369C20B_0865_11D3_88AD_0080C84A5D47_.wvu.PrintArea" hidden="1">#REF!</definedName>
    <definedName name="Z_4369C20D_0865_11D3_88AD_0080C84A5D47_.wvu.PrintArea" hidden="1">#REF!</definedName>
    <definedName name="Z_4369C20E_0865_11D3_88AD_0080C84A5D47_.wvu.PrintArea" hidden="1">#REF!</definedName>
    <definedName name="Z_4369C210_0865_11D3_88AD_0080C84A5D47_.wvu.PrintArea" hidden="1">#REF!</definedName>
    <definedName name="Z_4369C211_0865_11D3_88AD_0080C84A5D47_.wvu.PrintArea" hidden="1">#REF!</definedName>
    <definedName name="Z_4369C212_0865_11D3_88AD_0080C84A5D47_.wvu.PrintArea" hidden="1">#REF!</definedName>
    <definedName name="Z_4369C213_0865_11D3_88AD_0080C84A5D47_.wvu.PrintArea" hidden="1">#REF!</definedName>
    <definedName name="Z_4369C215_0865_11D3_88AD_0080C84A5D47_.wvu.PrintArea" hidden="1">#REF!</definedName>
    <definedName name="Z_4369C216_0865_11D3_88AD_0080C84A5D47_.wvu.PrintArea" hidden="1">#REF!</definedName>
    <definedName name="Z_4369C217_0865_11D3_88AD_0080C84A5D47_.wvu.PrintArea" hidden="1">#REF!</definedName>
    <definedName name="Z_4369C218_0865_11D3_88AD_0080C84A5D47_.wvu.PrintArea" hidden="1">#REF!</definedName>
    <definedName name="Z_4369C21A_0865_11D3_88AD_0080C84A5D47_.wvu.PrintArea" hidden="1">#REF!</definedName>
    <definedName name="Z_4369C21B_0865_11D3_88AD_0080C84A5D47_.wvu.PrintArea" hidden="1">#REF!</definedName>
    <definedName name="Z_473C207F_0F72_11D3_97F6_00A0C9DF29C4_.wvu.PrintArea" hidden="1">#REF!</definedName>
    <definedName name="Z_473C2080_0F72_11D3_97F6_00A0C9DF29C4_.wvu.PrintArea" hidden="1">#REF!</definedName>
    <definedName name="Z_473C2082_0F72_11D3_97F6_00A0C9DF29C4_.wvu.PrintArea" hidden="1">#REF!</definedName>
    <definedName name="Z_473C2083_0F72_11D3_97F6_00A0C9DF29C4_.wvu.PrintArea" hidden="1">#REF!</definedName>
    <definedName name="Z_473C2084_0F72_11D3_97F6_00A0C9DF29C4_.wvu.PrintArea" hidden="1">#REF!</definedName>
    <definedName name="Z_473C2085_0F72_11D3_97F6_00A0C9DF29C4_.wvu.PrintArea" hidden="1">#REF!</definedName>
    <definedName name="Z_473C2087_0F72_11D3_97F6_00A0C9DF29C4_.wvu.PrintArea" hidden="1">#REF!</definedName>
    <definedName name="Z_473C2088_0F72_11D3_97F6_00A0C9DF29C4_.wvu.PrintArea" hidden="1">#REF!</definedName>
    <definedName name="Z_473C2089_0F72_11D3_97F6_00A0C9DF29C4_.wvu.PrintArea" hidden="1">#REF!</definedName>
    <definedName name="Z_473C208A_0F72_11D3_97F6_00A0C9DF29C4_.wvu.PrintArea" hidden="1">#REF!</definedName>
    <definedName name="Z_473C208C_0F72_11D3_97F6_00A0C9DF29C4_.wvu.PrintArea" hidden="1">#REF!</definedName>
    <definedName name="Z_473C208D_0F72_11D3_97F6_00A0C9DF29C4_.wvu.PrintArea" hidden="1">#REF!</definedName>
    <definedName name="Z_473C208F_0F72_11D3_97F6_00A0C9DF29C4_.wvu.PrintArea" hidden="1">#REF!</definedName>
    <definedName name="Z_473C2090_0F72_11D3_97F6_00A0C9DF29C4_.wvu.PrintArea" hidden="1">#REF!</definedName>
    <definedName name="Z_473C2092_0F72_11D3_97F6_00A0C9DF29C4_.wvu.PrintArea" hidden="1">#REF!</definedName>
    <definedName name="Z_473C2093_0F72_11D3_97F6_00A0C9DF29C4_.wvu.PrintArea" hidden="1">#REF!</definedName>
    <definedName name="Z_473C2094_0F72_11D3_97F6_00A0C9DF29C4_.wvu.PrintArea" hidden="1">#REF!</definedName>
    <definedName name="Z_473C2095_0F72_11D3_97F6_00A0C9DF29C4_.wvu.PrintArea" hidden="1">#REF!</definedName>
    <definedName name="Z_473C2097_0F72_11D3_97F6_00A0C9DF29C4_.wvu.PrintArea" hidden="1">#REF!</definedName>
    <definedName name="Z_473C2098_0F72_11D3_97F6_00A0C9DF29C4_.wvu.PrintArea" hidden="1">#REF!</definedName>
    <definedName name="Z_473C2099_0F72_11D3_97F6_00A0C9DF29C4_.wvu.PrintArea" hidden="1">#REF!</definedName>
    <definedName name="Z_473C209A_0F72_11D3_97F6_00A0C9DF29C4_.wvu.PrintArea" hidden="1">#REF!</definedName>
    <definedName name="Z_473C209C_0F72_11D3_97F6_00A0C9DF29C4_.wvu.PrintArea" hidden="1">#REF!</definedName>
    <definedName name="Z_473C209D_0F72_11D3_97F6_00A0C9DF29C4_.wvu.PrintArea" hidden="1">#REF!</definedName>
    <definedName name="Z_4DD326A3_87AA_11D3_ABF4_00A0C9DF1063_.wvu.PrintArea" hidden="1">#REF!</definedName>
    <definedName name="Z_4DD326A4_87AA_11D3_ABF4_00A0C9DF1063_.wvu.PrintArea" hidden="1">#REF!</definedName>
    <definedName name="Z_4DD326A6_87AA_11D3_ABF4_00A0C9DF1063_.wvu.PrintArea" hidden="1">#REF!</definedName>
    <definedName name="Z_4DD326A7_87AA_11D3_ABF4_00A0C9DF1063_.wvu.PrintArea" hidden="1">#REF!</definedName>
    <definedName name="Z_4DD326A8_87AA_11D3_ABF4_00A0C9DF1063_.wvu.PrintArea" hidden="1">#REF!</definedName>
    <definedName name="Z_4DD326A9_87AA_11D3_ABF4_00A0C9DF1063_.wvu.PrintArea" hidden="1">#REF!</definedName>
    <definedName name="Z_4DD326AB_87AA_11D3_ABF4_00A0C9DF1063_.wvu.PrintArea" hidden="1">#REF!</definedName>
    <definedName name="Z_4DD326AC_87AA_11D3_ABF4_00A0C9DF1063_.wvu.PrintArea" hidden="1">#REF!</definedName>
    <definedName name="Z_4DD326AD_87AA_11D3_ABF4_00A0C9DF1063_.wvu.PrintArea" hidden="1">#REF!</definedName>
    <definedName name="Z_4DD326AE_87AA_11D3_ABF4_00A0C9DF1063_.wvu.PrintArea" hidden="1">#REF!</definedName>
    <definedName name="Z_4DD326B0_87AA_11D3_ABF4_00A0C9DF1063_.wvu.PrintArea" hidden="1">#REF!</definedName>
    <definedName name="Z_4DD326B1_87AA_11D3_ABF4_00A0C9DF1063_.wvu.PrintArea" hidden="1">#REF!</definedName>
    <definedName name="Z_4DD326B3_87AA_11D3_ABF4_00A0C9DF1063_.wvu.PrintArea" hidden="1">#REF!</definedName>
    <definedName name="Z_4DD326B4_87AA_11D3_ABF4_00A0C9DF1063_.wvu.PrintArea" hidden="1">#REF!</definedName>
    <definedName name="Z_4DD326B6_87AA_11D3_ABF4_00A0C9DF1063_.wvu.PrintArea" hidden="1">#REF!</definedName>
    <definedName name="Z_4DD326B7_87AA_11D3_ABF4_00A0C9DF1063_.wvu.PrintArea" hidden="1">#REF!</definedName>
    <definedName name="Z_4DD326B8_87AA_11D3_ABF4_00A0C9DF1063_.wvu.PrintArea" hidden="1">#REF!</definedName>
    <definedName name="Z_4DD326B9_87AA_11D3_ABF4_00A0C9DF1063_.wvu.PrintArea" hidden="1">#REF!</definedName>
    <definedName name="Z_4DD326BB_87AA_11D3_ABF4_00A0C9DF1063_.wvu.PrintArea" hidden="1">#REF!</definedName>
    <definedName name="Z_4DD326BC_87AA_11D3_ABF4_00A0C9DF1063_.wvu.PrintArea" hidden="1">#REF!</definedName>
    <definedName name="Z_4DD326BD_87AA_11D3_ABF4_00A0C9DF1063_.wvu.PrintArea" hidden="1">#REF!</definedName>
    <definedName name="Z_4DD326BE_87AA_11D3_ABF4_00A0C9DF1063_.wvu.PrintArea" hidden="1">#REF!</definedName>
    <definedName name="Z_4DD326C0_87AA_11D3_ABF4_00A0C9DF1063_.wvu.PrintArea" hidden="1">#REF!</definedName>
    <definedName name="Z_4DD326C1_87AA_11D3_ABF4_00A0C9DF1063_.wvu.PrintArea" hidden="1">#REF!</definedName>
    <definedName name="Z_554BC936_C826_11D3_ABFC_00A0C9DF1063_.wvu.PrintArea" hidden="1">#REF!</definedName>
    <definedName name="Z_554BC937_C826_11D3_ABFC_00A0C9DF1063_.wvu.PrintArea" hidden="1">#REF!</definedName>
    <definedName name="Z_554BC939_C826_11D3_ABFC_00A0C9DF1063_.wvu.PrintArea" hidden="1">#REF!</definedName>
    <definedName name="Z_554BC93A_C826_11D3_ABFC_00A0C9DF1063_.wvu.PrintArea" hidden="1">#REF!</definedName>
    <definedName name="Z_554BC93B_C826_11D3_ABFC_00A0C9DF1063_.wvu.PrintArea" hidden="1">#REF!</definedName>
    <definedName name="Z_554BC93C_C826_11D3_ABFC_00A0C9DF1063_.wvu.PrintArea" hidden="1">#REF!</definedName>
    <definedName name="Z_554BC93E_C826_11D3_ABFC_00A0C9DF1063_.wvu.PrintArea" hidden="1">#REF!</definedName>
    <definedName name="Z_554BC93F_C826_11D3_ABFC_00A0C9DF1063_.wvu.PrintArea" hidden="1">#REF!</definedName>
    <definedName name="Z_554BC940_C826_11D3_ABFC_00A0C9DF1063_.wvu.PrintArea" hidden="1">#REF!</definedName>
    <definedName name="Z_554BC941_C826_11D3_ABFC_00A0C9DF1063_.wvu.PrintArea" hidden="1">#REF!</definedName>
    <definedName name="Z_554BC943_C826_11D3_ABFC_00A0C9DF1063_.wvu.PrintArea" hidden="1">#REF!</definedName>
    <definedName name="Z_554BC944_C826_11D3_ABFC_00A0C9DF1063_.wvu.PrintArea" hidden="1">#REF!</definedName>
    <definedName name="Z_554BC946_C826_11D3_ABFC_00A0C9DF1063_.wvu.PrintArea" hidden="1">#REF!</definedName>
    <definedName name="Z_554BC947_C826_11D3_ABFC_00A0C9DF1063_.wvu.PrintArea" hidden="1">#REF!</definedName>
    <definedName name="Z_554BC949_C826_11D3_ABFC_00A0C9DF1063_.wvu.PrintArea" hidden="1">#REF!</definedName>
    <definedName name="Z_554BC94A_C826_11D3_ABFC_00A0C9DF1063_.wvu.PrintArea" hidden="1">#REF!</definedName>
    <definedName name="Z_554BC94B_C826_11D3_ABFC_00A0C9DF1063_.wvu.PrintArea" hidden="1">#REF!</definedName>
    <definedName name="Z_554BC94C_C826_11D3_ABFC_00A0C9DF1063_.wvu.PrintArea" hidden="1">#REF!</definedName>
    <definedName name="Z_554BC94E_C826_11D3_ABFC_00A0C9DF1063_.wvu.PrintArea" hidden="1">#REF!</definedName>
    <definedName name="Z_554BC94F_C826_11D3_ABFC_00A0C9DF1063_.wvu.PrintArea" hidden="1">#REF!</definedName>
    <definedName name="Z_554BC950_C826_11D3_ABFC_00A0C9DF1063_.wvu.PrintArea" hidden="1">#REF!</definedName>
    <definedName name="Z_554BC951_C826_11D3_ABFC_00A0C9DF1063_.wvu.PrintArea" hidden="1">#REF!</definedName>
    <definedName name="Z_554BC953_C826_11D3_ABFC_00A0C9DF1063_.wvu.PrintArea" hidden="1">#REF!</definedName>
    <definedName name="Z_554BC954_C826_11D3_ABFC_00A0C9DF1063_.wvu.PrintArea" hidden="1">#REF!</definedName>
    <definedName name="Z_554BC95E_C826_11D3_ABFC_00A0C9DF1063_.wvu.PrintArea" hidden="1">#REF!</definedName>
    <definedName name="Z_554BC95F_C826_11D3_ABFC_00A0C9DF1063_.wvu.PrintArea" hidden="1">#REF!</definedName>
    <definedName name="Z_554BC961_C826_11D3_ABFC_00A0C9DF1063_.wvu.PrintArea" hidden="1">#REF!</definedName>
    <definedName name="Z_554BC962_C826_11D3_ABFC_00A0C9DF1063_.wvu.PrintArea" hidden="1">#REF!</definedName>
    <definedName name="Z_554BC963_C826_11D3_ABFC_00A0C9DF1063_.wvu.PrintArea" hidden="1">#REF!</definedName>
    <definedName name="Z_554BC964_C826_11D3_ABFC_00A0C9DF1063_.wvu.PrintArea" hidden="1">#REF!</definedName>
    <definedName name="Z_554BC966_C826_11D3_ABFC_00A0C9DF1063_.wvu.PrintArea" hidden="1">#REF!</definedName>
    <definedName name="Z_554BC967_C826_11D3_ABFC_00A0C9DF1063_.wvu.PrintArea" hidden="1">#REF!</definedName>
    <definedName name="Z_554BC968_C826_11D3_ABFC_00A0C9DF1063_.wvu.PrintArea" hidden="1">#REF!</definedName>
    <definedName name="Z_554BC969_C826_11D3_ABFC_00A0C9DF1063_.wvu.PrintArea" hidden="1">#REF!</definedName>
    <definedName name="Z_554BC96B_C826_11D3_ABFC_00A0C9DF1063_.wvu.PrintArea" hidden="1">#REF!</definedName>
    <definedName name="Z_554BC96C_C826_11D3_ABFC_00A0C9DF1063_.wvu.PrintArea" hidden="1">#REF!</definedName>
    <definedName name="Z_554BC96E_C826_11D3_ABFC_00A0C9DF1063_.wvu.PrintArea" hidden="1">#REF!</definedName>
    <definedName name="Z_554BC96F_C826_11D3_ABFC_00A0C9DF1063_.wvu.PrintArea" hidden="1">#REF!</definedName>
    <definedName name="Z_554BC971_C826_11D3_ABFC_00A0C9DF1063_.wvu.PrintArea" hidden="1">#REF!</definedName>
    <definedName name="Z_554BC972_C826_11D3_ABFC_00A0C9DF1063_.wvu.PrintArea" hidden="1">#REF!</definedName>
    <definedName name="Z_554BC973_C826_11D3_ABFC_00A0C9DF1063_.wvu.PrintArea" hidden="1">#REF!</definedName>
    <definedName name="Z_554BC974_C826_11D3_ABFC_00A0C9DF1063_.wvu.PrintArea" hidden="1">#REF!</definedName>
    <definedName name="Z_554BC976_C826_11D3_ABFC_00A0C9DF1063_.wvu.PrintArea" hidden="1">#REF!</definedName>
    <definedName name="Z_554BC977_C826_11D3_ABFC_00A0C9DF1063_.wvu.PrintArea" hidden="1">#REF!</definedName>
    <definedName name="Z_554BC978_C826_11D3_ABFC_00A0C9DF1063_.wvu.PrintArea" hidden="1">#REF!</definedName>
    <definedName name="Z_554BC979_C826_11D3_ABFC_00A0C9DF1063_.wvu.PrintArea" hidden="1">#REF!</definedName>
    <definedName name="Z_554BC97B_C826_11D3_ABFC_00A0C9DF1063_.wvu.PrintArea" hidden="1">#REF!</definedName>
    <definedName name="Z_554BC97C_C826_11D3_ABFC_00A0C9DF1063_.wvu.PrintArea" hidden="1">#REF!</definedName>
    <definedName name="Z_67BC4B83_092D_11D3_88AD_0080C84A5D47_.wvu.PrintArea" hidden="1">#REF!</definedName>
    <definedName name="Z_67BC4B84_092D_11D3_88AD_0080C84A5D47_.wvu.PrintArea" hidden="1">#REF!</definedName>
    <definedName name="Z_67BC4B86_092D_11D3_88AD_0080C84A5D47_.wvu.PrintArea" hidden="1">#REF!</definedName>
    <definedName name="Z_67BC4B87_092D_11D3_88AD_0080C84A5D47_.wvu.PrintArea" hidden="1">#REF!</definedName>
    <definedName name="Z_67BC4B88_092D_11D3_88AD_0080C84A5D47_.wvu.PrintArea" hidden="1">#REF!</definedName>
    <definedName name="Z_67BC4B89_092D_11D3_88AD_0080C84A5D47_.wvu.PrintArea" hidden="1">#REF!</definedName>
    <definedName name="Z_67BC4B8B_092D_11D3_88AD_0080C84A5D47_.wvu.PrintArea" hidden="1">#REF!</definedName>
    <definedName name="Z_67BC4B8C_092D_11D3_88AD_0080C84A5D47_.wvu.PrintArea" hidden="1">#REF!</definedName>
    <definedName name="Z_67BC4B8D_092D_11D3_88AD_0080C84A5D47_.wvu.PrintArea" hidden="1">#REF!</definedName>
    <definedName name="Z_67BC4B8E_092D_11D3_88AD_0080C84A5D47_.wvu.PrintArea" hidden="1">#REF!</definedName>
    <definedName name="Z_67BC4B90_092D_11D3_88AD_0080C84A5D47_.wvu.PrintArea" hidden="1">#REF!</definedName>
    <definedName name="Z_67BC4B91_092D_11D3_88AD_0080C84A5D47_.wvu.PrintArea" hidden="1">#REF!</definedName>
    <definedName name="Z_67BC4B93_092D_11D3_88AD_0080C84A5D47_.wvu.PrintArea" hidden="1">#REF!</definedName>
    <definedName name="Z_67BC4B94_092D_11D3_88AD_0080C84A5D47_.wvu.PrintArea" hidden="1">#REF!</definedName>
    <definedName name="Z_67BC4B96_092D_11D3_88AD_0080C84A5D47_.wvu.PrintArea" hidden="1">#REF!</definedName>
    <definedName name="Z_67BC4B97_092D_11D3_88AD_0080C84A5D47_.wvu.PrintArea" hidden="1">#REF!</definedName>
    <definedName name="Z_67BC4B98_092D_11D3_88AD_0080C84A5D47_.wvu.PrintArea" hidden="1">#REF!</definedName>
    <definedName name="Z_67BC4B99_092D_11D3_88AD_0080C84A5D47_.wvu.PrintArea" hidden="1">#REF!</definedName>
    <definedName name="Z_67BC4B9B_092D_11D3_88AD_0080C84A5D47_.wvu.PrintArea" hidden="1">#REF!</definedName>
    <definedName name="Z_67BC4B9C_092D_11D3_88AD_0080C84A5D47_.wvu.PrintArea" hidden="1">#REF!</definedName>
    <definedName name="Z_67BC4B9D_092D_11D3_88AD_0080C84A5D47_.wvu.PrintArea" hidden="1">#REF!</definedName>
    <definedName name="Z_67BC4B9E_092D_11D3_88AD_0080C84A5D47_.wvu.PrintArea" hidden="1">#REF!</definedName>
    <definedName name="Z_67BC4BA0_092D_11D3_88AD_0080C84A5D47_.wvu.PrintArea" hidden="1">#REF!</definedName>
    <definedName name="Z_67BC4BA1_092D_11D3_88AD_0080C84A5D47_.wvu.PrintArea" hidden="1">#REF!</definedName>
    <definedName name="Z_67BC4BAF_092D_11D3_88AD_0080C84A5D47_.wvu.PrintArea" hidden="1">#REF!</definedName>
    <definedName name="Z_67BC4BB0_092D_11D3_88AD_0080C84A5D47_.wvu.PrintArea" hidden="1">#REF!</definedName>
    <definedName name="Z_67BC4BB2_092D_11D3_88AD_0080C84A5D47_.wvu.PrintArea" hidden="1">#REF!</definedName>
    <definedName name="Z_67BC4BB3_092D_11D3_88AD_0080C84A5D47_.wvu.PrintArea" hidden="1">#REF!</definedName>
    <definedName name="Z_67BC4BB4_092D_11D3_88AD_0080C84A5D47_.wvu.PrintArea" hidden="1">#REF!</definedName>
    <definedName name="Z_67BC4BB5_092D_11D3_88AD_0080C84A5D47_.wvu.PrintArea" hidden="1">#REF!</definedName>
    <definedName name="Z_67BC4BB7_092D_11D3_88AD_0080C84A5D47_.wvu.PrintArea" hidden="1">#REF!</definedName>
    <definedName name="Z_67BC4BB8_092D_11D3_88AD_0080C84A5D47_.wvu.PrintArea" hidden="1">#REF!</definedName>
    <definedName name="Z_67BC4BB9_092D_11D3_88AD_0080C84A5D47_.wvu.PrintArea" hidden="1">#REF!</definedName>
    <definedName name="Z_67BC4BBA_092D_11D3_88AD_0080C84A5D47_.wvu.PrintArea" hidden="1">#REF!</definedName>
    <definedName name="Z_67BC4BBC_092D_11D3_88AD_0080C84A5D47_.wvu.PrintArea" hidden="1">#REF!</definedName>
    <definedName name="Z_67BC4BBD_092D_11D3_88AD_0080C84A5D47_.wvu.PrintArea" hidden="1">#REF!</definedName>
    <definedName name="Z_67BC4BBF_092D_11D3_88AD_0080C84A5D47_.wvu.PrintArea" hidden="1">#REF!</definedName>
    <definedName name="Z_67BC4BC0_092D_11D3_88AD_0080C84A5D47_.wvu.PrintArea" hidden="1">#REF!</definedName>
    <definedName name="Z_67BC4BC2_092D_11D3_88AD_0080C84A5D47_.wvu.PrintArea" hidden="1">#REF!</definedName>
    <definedName name="Z_67BC4BC3_092D_11D3_88AD_0080C84A5D47_.wvu.PrintArea" hidden="1">#REF!</definedName>
    <definedName name="Z_67BC4BC4_092D_11D3_88AD_0080C84A5D47_.wvu.PrintArea" hidden="1">#REF!</definedName>
    <definedName name="Z_67BC4BC5_092D_11D3_88AD_0080C84A5D47_.wvu.PrintArea" hidden="1">#REF!</definedName>
    <definedName name="Z_67BC4BC7_092D_11D3_88AD_0080C84A5D47_.wvu.PrintArea" hidden="1">#REF!</definedName>
    <definedName name="Z_67BC4BC8_092D_11D3_88AD_0080C84A5D47_.wvu.PrintArea" hidden="1">#REF!</definedName>
    <definedName name="Z_67BC4BC9_092D_11D3_88AD_0080C84A5D47_.wvu.PrintArea" hidden="1">#REF!</definedName>
    <definedName name="Z_67BC4BCA_092D_11D3_88AD_0080C84A5D47_.wvu.PrintArea" hidden="1">#REF!</definedName>
    <definedName name="Z_67BC4BCC_092D_11D3_88AD_0080C84A5D47_.wvu.PrintArea" hidden="1">#REF!</definedName>
    <definedName name="Z_67BC4BCD_092D_11D3_88AD_0080C84A5D47_.wvu.PrintArea" hidden="1">#REF!</definedName>
    <definedName name="Z_71977450_6063_11D3_9DA6_00A0C9DF29FD_.wvu.PrintArea" hidden="1">#REF!</definedName>
    <definedName name="Z_71977451_6063_11D3_9DA6_00A0C9DF29FD_.wvu.PrintArea" hidden="1">#REF!</definedName>
    <definedName name="Z_71977453_6063_11D3_9DA6_00A0C9DF29FD_.wvu.PrintArea" hidden="1">#REF!</definedName>
    <definedName name="Z_71977454_6063_11D3_9DA6_00A0C9DF29FD_.wvu.PrintArea" hidden="1">#REF!</definedName>
    <definedName name="Z_71977455_6063_11D3_9DA6_00A0C9DF29FD_.wvu.PrintArea" hidden="1">#REF!</definedName>
    <definedName name="Z_71977456_6063_11D3_9DA6_00A0C9DF29FD_.wvu.PrintArea" hidden="1">#REF!</definedName>
    <definedName name="Z_71977458_6063_11D3_9DA6_00A0C9DF29FD_.wvu.PrintArea" hidden="1">#REF!</definedName>
    <definedName name="Z_71977459_6063_11D3_9DA6_00A0C9DF29FD_.wvu.PrintArea" hidden="1">#REF!</definedName>
    <definedName name="Z_7197745A_6063_11D3_9DA6_00A0C9DF29FD_.wvu.PrintArea" hidden="1">#REF!</definedName>
    <definedName name="Z_7197745B_6063_11D3_9DA6_00A0C9DF29FD_.wvu.PrintArea" hidden="1">#REF!</definedName>
    <definedName name="Z_7197745D_6063_11D3_9DA6_00A0C9DF29FD_.wvu.PrintArea" hidden="1">#REF!</definedName>
    <definedName name="Z_7197745E_6063_11D3_9DA6_00A0C9DF29FD_.wvu.PrintArea" hidden="1">#REF!</definedName>
    <definedName name="Z_71977460_6063_11D3_9DA6_00A0C9DF29FD_.wvu.PrintArea" hidden="1">#REF!</definedName>
    <definedName name="Z_71977461_6063_11D3_9DA6_00A0C9DF29FD_.wvu.PrintArea" hidden="1">#REF!</definedName>
    <definedName name="Z_71977463_6063_11D3_9DA6_00A0C9DF29FD_.wvu.PrintArea" hidden="1">#REF!</definedName>
    <definedName name="Z_71977464_6063_11D3_9DA6_00A0C9DF29FD_.wvu.PrintArea" hidden="1">#REF!</definedName>
    <definedName name="Z_71977465_6063_11D3_9DA6_00A0C9DF29FD_.wvu.PrintArea" hidden="1">#REF!</definedName>
    <definedName name="Z_71977466_6063_11D3_9DA6_00A0C9DF29FD_.wvu.PrintArea" hidden="1">#REF!</definedName>
    <definedName name="Z_71977468_6063_11D3_9DA6_00A0C9DF29FD_.wvu.PrintArea" hidden="1">#REF!</definedName>
    <definedName name="Z_71977469_6063_11D3_9DA6_00A0C9DF29FD_.wvu.PrintArea" hidden="1">#REF!</definedName>
    <definedName name="Z_7197746A_6063_11D3_9DA6_00A0C9DF29FD_.wvu.PrintArea" hidden="1">#REF!</definedName>
    <definedName name="Z_7197746B_6063_11D3_9DA6_00A0C9DF29FD_.wvu.PrintArea" hidden="1">#REF!</definedName>
    <definedName name="Z_7197746D_6063_11D3_9DA6_00A0C9DF29FD_.wvu.PrintArea" hidden="1">#REF!</definedName>
    <definedName name="Z_7197746E_6063_11D3_9DA6_00A0C9DF29FD_.wvu.PrintArea" hidden="1">#REF!</definedName>
    <definedName name="Z_76AA5B36_8615_11D3_ABF3_00A0C9DF1063_.wvu.PrintArea" hidden="1">#REF!</definedName>
    <definedName name="Z_76AA5B37_8615_11D3_ABF3_00A0C9DF1063_.wvu.PrintArea" hidden="1">#REF!</definedName>
    <definedName name="Z_76AA5B39_8615_11D3_ABF3_00A0C9DF1063_.wvu.PrintArea" hidden="1">#REF!</definedName>
    <definedName name="Z_76AA5B3A_8615_11D3_ABF3_00A0C9DF1063_.wvu.PrintArea" hidden="1">#REF!</definedName>
    <definedName name="Z_76AA5B3B_8615_11D3_ABF3_00A0C9DF1063_.wvu.PrintArea" hidden="1">#REF!</definedName>
    <definedName name="Z_76AA5B3C_8615_11D3_ABF3_00A0C9DF1063_.wvu.PrintArea" hidden="1">#REF!</definedName>
    <definedName name="Z_76AA5B3E_8615_11D3_ABF3_00A0C9DF1063_.wvu.PrintArea" hidden="1">#REF!</definedName>
    <definedName name="Z_76AA5B3F_8615_11D3_ABF3_00A0C9DF1063_.wvu.PrintArea" hidden="1">#REF!</definedName>
    <definedName name="Z_76AA5B40_8615_11D3_ABF3_00A0C9DF1063_.wvu.PrintArea" hidden="1">#REF!</definedName>
    <definedName name="Z_76AA5B41_8615_11D3_ABF3_00A0C9DF1063_.wvu.PrintArea" hidden="1">#REF!</definedName>
    <definedName name="Z_76AA5B43_8615_11D3_ABF3_00A0C9DF1063_.wvu.PrintArea" hidden="1">#REF!</definedName>
    <definedName name="Z_76AA5B44_8615_11D3_ABF3_00A0C9DF1063_.wvu.PrintArea" hidden="1">#REF!</definedName>
    <definedName name="Z_76AA5B46_8615_11D3_ABF3_00A0C9DF1063_.wvu.PrintArea" hidden="1">#REF!</definedName>
    <definedName name="Z_76AA5B47_8615_11D3_ABF3_00A0C9DF1063_.wvu.PrintArea" hidden="1">#REF!</definedName>
    <definedName name="Z_76AA5B49_8615_11D3_ABF3_00A0C9DF1063_.wvu.PrintArea" hidden="1">#REF!</definedName>
    <definedName name="Z_76AA5B4A_8615_11D3_ABF3_00A0C9DF1063_.wvu.PrintArea" hidden="1">#REF!</definedName>
    <definedName name="Z_76AA5B4B_8615_11D3_ABF3_00A0C9DF1063_.wvu.PrintArea" hidden="1">#REF!</definedName>
    <definedName name="Z_76AA5B4C_8615_11D3_ABF3_00A0C9DF1063_.wvu.PrintArea" hidden="1">#REF!</definedName>
    <definedName name="Z_76AA5B4E_8615_11D3_ABF3_00A0C9DF1063_.wvu.PrintArea" hidden="1">#REF!</definedName>
    <definedName name="Z_76AA5B4F_8615_11D3_ABF3_00A0C9DF1063_.wvu.PrintArea" hidden="1">#REF!</definedName>
    <definedName name="Z_76AA5B50_8615_11D3_ABF3_00A0C9DF1063_.wvu.PrintArea" hidden="1">#REF!</definedName>
    <definedName name="Z_76AA5B51_8615_11D3_ABF3_00A0C9DF1063_.wvu.PrintArea" hidden="1">#REF!</definedName>
    <definedName name="Z_76AA5B53_8615_11D3_ABF3_00A0C9DF1063_.wvu.PrintArea" hidden="1">#REF!</definedName>
    <definedName name="Z_76AA5B54_8615_11D3_ABF3_00A0C9DF1063_.wvu.PrintArea" hidden="1">#REF!</definedName>
    <definedName name="Z_78F39282_0DE2_11D3_97F6_00A0C9DF29C4_.wvu.PrintArea" hidden="1">#REF!</definedName>
    <definedName name="Z_78F39283_0DE2_11D3_97F6_00A0C9DF29C4_.wvu.PrintArea" hidden="1">#REF!</definedName>
    <definedName name="Z_78F39285_0DE2_11D3_97F6_00A0C9DF29C4_.wvu.PrintArea" hidden="1">#REF!</definedName>
    <definedName name="Z_78F39286_0DE2_11D3_97F6_00A0C9DF29C4_.wvu.PrintArea" hidden="1">#REF!</definedName>
    <definedName name="Z_78F39287_0DE2_11D3_97F6_00A0C9DF29C4_.wvu.PrintArea" hidden="1">#REF!</definedName>
    <definedName name="Z_78F39288_0DE2_11D3_97F6_00A0C9DF29C4_.wvu.PrintArea" hidden="1">#REF!</definedName>
    <definedName name="Z_78F3928A_0DE2_11D3_97F6_00A0C9DF29C4_.wvu.PrintArea" hidden="1">#REF!</definedName>
    <definedName name="Z_78F3928B_0DE2_11D3_97F6_00A0C9DF29C4_.wvu.PrintArea" hidden="1">#REF!</definedName>
    <definedName name="Z_78F3928C_0DE2_11D3_97F6_00A0C9DF29C4_.wvu.PrintArea" hidden="1">#REF!</definedName>
    <definedName name="Z_78F3928D_0DE2_11D3_97F6_00A0C9DF29C4_.wvu.PrintArea" hidden="1">#REF!</definedName>
    <definedName name="Z_78F3928F_0DE2_11D3_97F6_00A0C9DF29C4_.wvu.PrintArea" hidden="1">#REF!</definedName>
    <definedName name="Z_78F39290_0DE2_11D3_97F6_00A0C9DF29C4_.wvu.PrintArea" hidden="1">#REF!</definedName>
    <definedName name="Z_78F39292_0DE2_11D3_97F6_00A0C9DF29C4_.wvu.PrintArea" hidden="1">#REF!</definedName>
    <definedName name="Z_78F39293_0DE2_11D3_97F6_00A0C9DF29C4_.wvu.PrintArea" hidden="1">#REF!</definedName>
    <definedName name="Z_78F39295_0DE2_11D3_97F6_00A0C9DF29C4_.wvu.PrintArea" hidden="1">#REF!</definedName>
    <definedName name="Z_78F39296_0DE2_11D3_97F6_00A0C9DF29C4_.wvu.PrintArea" hidden="1">#REF!</definedName>
    <definedName name="Z_78F39297_0DE2_11D3_97F6_00A0C9DF29C4_.wvu.PrintArea" hidden="1">#REF!</definedName>
    <definedName name="Z_78F39298_0DE2_11D3_97F6_00A0C9DF29C4_.wvu.PrintArea" hidden="1">#REF!</definedName>
    <definedName name="Z_78F3929A_0DE2_11D3_97F6_00A0C9DF29C4_.wvu.PrintArea" hidden="1">#REF!</definedName>
    <definedName name="Z_78F3929B_0DE2_11D3_97F6_00A0C9DF29C4_.wvu.PrintArea" hidden="1">#REF!</definedName>
    <definedName name="Z_78F3929C_0DE2_11D3_97F6_00A0C9DF29C4_.wvu.PrintArea" hidden="1">#REF!</definedName>
    <definedName name="Z_78F3929D_0DE2_11D3_97F6_00A0C9DF29C4_.wvu.PrintArea" hidden="1">#REF!</definedName>
    <definedName name="Z_78F3929F_0DE2_11D3_97F6_00A0C9DF29C4_.wvu.PrintArea" hidden="1">#REF!</definedName>
    <definedName name="Z_78F392A0_0DE2_11D3_97F6_00A0C9DF29C4_.wvu.PrintArea" hidden="1">#REF!</definedName>
    <definedName name="Z_797E0CC1_6F4E_11D3_ABEF_00A0C9DF1063_.wvu.PrintArea" hidden="1">#REF!</definedName>
    <definedName name="Z_797E0CC2_6F4E_11D3_ABEF_00A0C9DF1063_.wvu.PrintArea" hidden="1">#REF!</definedName>
    <definedName name="Z_797E0CC4_6F4E_11D3_ABEF_00A0C9DF1063_.wvu.PrintArea" hidden="1">#REF!</definedName>
    <definedName name="Z_797E0CC5_6F4E_11D3_ABEF_00A0C9DF1063_.wvu.PrintArea" hidden="1">#REF!</definedName>
    <definedName name="Z_797E0CC6_6F4E_11D3_ABEF_00A0C9DF1063_.wvu.PrintArea" hidden="1">#REF!</definedName>
    <definedName name="Z_797E0CC7_6F4E_11D3_ABEF_00A0C9DF1063_.wvu.PrintArea" hidden="1">#REF!</definedName>
    <definedName name="Z_797E0CC9_6F4E_11D3_ABEF_00A0C9DF1063_.wvu.PrintArea" hidden="1">#REF!</definedName>
    <definedName name="Z_797E0CCA_6F4E_11D3_ABEF_00A0C9DF1063_.wvu.PrintArea" hidden="1">#REF!</definedName>
    <definedName name="Z_797E0CCB_6F4E_11D3_ABEF_00A0C9DF1063_.wvu.PrintArea" hidden="1">#REF!</definedName>
    <definedName name="Z_797E0CCC_6F4E_11D3_ABEF_00A0C9DF1063_.wvu.PrintArea" hidden="1">#REF!</definedName>
    <definedName name="Z_797E0CCE_6F4E_11D3_ABEF_00A0C9DF1063_.wvu.PrintArea" hidden="1">#REF!</definedName>
    <definedName name="Z_797E0CCF_6F4E_11D3_ABEF_00A0C9DF1063_.wvu.PrintArea" hidden="1">#REF!</definedName>
    <definedName name="Z_797E0CD1_6F4E_11D3_ABEF_00A0C9DF1063_.wvu.PrintArea" hidden="1">#REF!</definedName>
    <definedName name="Z_797E0CD2_6F4E_11D3_ABEF_00A0C9DF1063_.wvu.PrintArea" hidden="1">#REF!</definedName>
    <definedName name="Z_797E0CD4_6F4E_11D3_ABEF_00A0C9DF1063_.wvu.PrintArea" hidden="1">#REF!</definedName>
    <definedName name="Z_797E0CD5_6F4E_11D3_ABEF_00A0C9DF1063_.wvu.PrintArea" hidden="1">#REF!</definedName>
    <definedName name="Z_797E0CD6_6F4E_11D3_ABEF_00A0C9DF1063_.wvu.PrintArea" hidden="1">#REF!</definedName>
    <definedName name="Z_797E0CD7_6F4E_11D3_ABEF_00A0C9DF1063_.wvu.PrintArea" hidden="1">#REF!</definedName>
    <definedName name="Z_797E0CD9_6F4E_11D3_ABEF_00A0C9DF1063_.wvu.PrintArea" hidden="1">#REF!</definedName>
    <definedName name="Z_797E0CDA_6F4E_11D3_ABEF_00A0C9DF1063_.wvu.PrintArea" hidden="1">#REF!</definedName>
    <definedName name="Z_797E0CDB_6F4E_11D3_ABEF_00A0C9DF1063_.wvu.PrintArea" hidden="1">#REF!</definedName>
    <definedName name="Z_797E0CDC_6F4E_11D3_ABEF_00A0C9DF1063_.wvu.PrintArea" hidden="1">#REF!</definedName>
    <definedName name="Z_797E0CDE_6F4E_11D3_ABEF_00A0C9DF1063_.wvu.PrintArea" hidden="1">#REF!</definedName>
    <definedName name="Z_797E0CDF_6F4E_11D3_ABEF_00A0C9DF1063_.wvu.PrintArea" hidden="1">#REF!</definedName>
    <definedName name="Z_7B604A82_0D1B_11D3_ABDC_00A0C9DF1063_.wvu.PrintArea" hidden="1">#REF!</definedName>
    <definedName name="Z_7B604A83_0D1B_11D3_ABDC_00A0C9DF1063_.wvu.PrintArea" hidden="1">#REF!</definedName>
    <definedName name="Z_7B604A85_0D1B_11D3_ABDC_00A0C9DF1063_.wvu.PrintArea" hidden="1">#REF!</definedName>
    <definedName name="Z_7B604A86_0D1B_11D3_ABDC_00A0C9DF1063_.wvu.PrintArea" hidden="1">#REF!</definedName>
    <definedName name="Z_7B604A87_0D1B_11D3_ABDC_00A0C9DF1063_.wvu.PrintArea" hidden="1">#REF!</definedName>
    <definedName name="Z_7B604A88_0D1B_11D3_ABDC_00A0C9DF1063_.wvu.PrintArea" hidden="1">#REF!</definedName>
    <definedName name="Z_7B604A8A_0D1B_11D3_ABDC_00A0C9DF1063_.wvu.PrintArea" hidden="1">#REF!</definedName>
    <definedName name="Z_7B604A8B_0D1B_11D3_ABDC_00A0C9DF1063_.wvu.PrintArea" hidden="1">#REF!</definedName>
    <definedName name="Z_7B604A8C_0D1B_11D3_ABDC_00A0C9DF1063_.wvu.PrintArea" hidden="1">#REF!</definedName>
    <definedName name="Z_7B604A8D_0D1B_11D3_ABDC_00A0C9DF1063_.wvu.PrintArea" hidden="1">#REF!</definedName>
    <definedName name="Z_7B604A8F_0D1B_11D3_ABDC_00A0C9DF1063_.wvu.PrintArea" hidden="1">#REF!</definedName>
    <definedName name="Z_7B604A90_0D1B_11D3_ABDC_00A0C9DF1063_.wvu.PrintArea" hidden="1">#REF!</definedName>
    <definedName name="Z_7B604A92_0D1B_11D3_ABDC_00A0C9DF1063_.wvu.PrintArea" hidden="1">#REF!</definedName>
    <definedName name="Z_7B604A93_0D1B_11D3_ABDC_00A0C9DF1063_.wvu.PrintArea" hidden="1">#REF!</definedName>
    <definedName name="Z_7B604A95_0D1B_11D3_ABDC_00A0C9DF1063_.wvu.PrintArea" hidden="1">#REF!</definedName>
    <definedName name="Z_7B604A96_0D1B_11D3_ABDC_00A0C9DF1063_.wvu.PrintArea" hidden="1">#REF!</definedName>
    <definedName name="Z_7B604A97_0D1B_11D3_ABDC_00A0C9DF1063_.wvu.PrintArea" hidden="1">#REF!</definedName>
    <definedName name="Z_7B604A98_0D1B_11D3_ABDC_00A0C9DF1063_.wvu.PrintArea" hidden="1">#REF!</definedName>
    <definedName name="Z_7B604A9A_0D1B_11D3_ABDC_00A0C9DF1063_.wvu.PrintArea" hidden="1">#REF!</definedName>
    <definedName name="Z_7B604A9B_0D1B_11D3_ABDC_00A0C9DF1063_.wvu.PrintArea" hidden="1">#REF!</definedName>
    <definedName name="Z_7B604A9C_0D1B_11D3_ABDC_00A0C9DF1063_.wvu.PrintArea" hidden="1">#REF!</definedName>
    <definedName name="Z_7B604A9D_0D1B_11D3_ABDC_00A0C9DF1063_.wvu.PrintArea" hidden="1">#REF!</definedName>
    <definedName name="Z_7B604A9F_0D1B_11D3_ABDC_00A0C9DF1063_.wvu.PrintArea" hidden="1">#REF!</definedName>
    <definedName name="Z_7B604AA0_0D1B_11D3_ABDC_00A0C9DF1063_.wvu.PrintArea" hidden="1">#REF!</definedName>
    <definedName name="Z_7B604AAB_0D1B_11D3_ABDC_00A0C9DF1063_.wvu.PrintArea" hidden="1">#REF!</definedName>
    <definedName name="Z_7B604AAC_0D1B_11D3_ABDC_00A0C9DF1063_.wvu.PrintArea" hidden="1">#REF!</definedName>
    <definedName name="Z_7B604AAE_0D1B_11D3_ABDC_00A0C9DF1063_.wvu.PrintArea" hidden="1">#REF!</definedName>
    <definedName name="Z_7B604AAF_0D1B_11D3_ABDC_00A0C9DF1063_.wvu.PrintArea" hidden="1">#REF!</definedName>
    <definedName name="Z_7B604AB0_0D1B_11D3_ABDC_00A0C9DF1063_.wvu.PrintArea" hidden="1">#REF!</definedName>
    <definedName name="Z_7B604AB1_0D1B_11D3_ABDC_00A0C9DF1063_.wvu.PrintArea" hidden="1">#REF!</definedName>
    <definedName name="Z_7B604AB3_0D1B_11D3_ABDC_00A0C9DF1063_.wvu.PrintArea" hidden="1">#REF!</definedName>
    <definedName name="Z_7B604AB4_0D1B_11D3_ABDC_00A0C9DF1063_.wvu.PrintArea" hidden="1">#REF!</definedName>
    <definedName name="Z_7B604AB5_0D1B_11D3_ABDC_00A0C9DF1063_.wvu.PrintArea" hidden="1">#REF!</definedName>
    <definedName name="Z_7B604AB6_0D1B_11D3_ABDC_00A0C9DF1063_.wvu.PrintArea" hidden="1">#REF!</definedName>
    <definedName name="Z_7B604AB8_0D1B_11D3_ABDC_00A0C9DF1063_.wvu.PrintArea" hidden="1">#REF!</definedName>
    <definedName name="Z_7B604AB9_0D1B_11D3_ABDC_00A0C9DF1063_.wvu.PrintArea" hidden="1">#REF!</definedName>
    <definedName name="Z_7B604ABB_0D1B_11D3_ABDC_00A0C9DF1063_.wvu.PrintArea" hidden="1">#REF!</definedName>
    <definedName name="Z_7B604ABC_0D1B_11D3_ABDC_00A0C9DF1063_.wvu.PrintArea" hidden="1">#REF!</definedName>
    <definedName name="Z_7B604ABE_0D1B_11D3_ABDC_00A0C9DF1063_.wvu.PrintArea" hidden="1">#REF!</definedName>
    <definedName name="Z_7B604ABF_0D1B_11D3_ABDC_00A0C9DF1063_.wvu.PrintArea" hidden="1">#REF!</definedName>
    <definedName name="Z_7B604AC0_0D1B_11D3_ABDC_00A0C9DF1063_.wvu.PrintArea" hidden="1">#REF!</definedName>
    <definedName name="Z_7B604AC1_0D1B_11D3_ABDC_00A0C9DF1063_.wvu.PrintArea" hidden="1">#REF!</definedName>
    <definedName name="Z_7B604AC3_0D1B_11D3_ABDC_00A0C9DF1063_.wvu.PrintArea" hidden="1">#REF!</definedName>
    <definedName name="Z_7B604AC4_0D1B_11D3_ABDC_00A0C9DF1063_.wvu.PrintArea" hidden="1">#REF!</definedName>
    <definedName name="Z_7B604AC5_0D1B_11D3_ABDC_00A0C9DF1063_.wvu.PrintArea" hidden="1">#REF!</definedName>
    <definedName name="Z_7B604AC6_0D1B_11D3_ABDC_00A0C9DF1063_.wvu.PrintArea" hidden="1">#REF!</definedName>
    <definedName name="Z_7B604AC8_0D1B_11D3_ABDC_00A0C9DF1063_.wvu.PrintArea" hidden="1">#REF!</definedName>
    <definedName name="Z_7B604AC9_0D1B_11D3_ABDC_00A0C9DF1063_.wvu.PrintArea" hidden="1">#REF!</definedName>
    <definedName name="Z_7B604AD6_0D1B_11D3_ABDC_00A0C9DF1063_.wvu.PrintArea" hidden="1">#REF!</definedName>
    <definedName name="Z_7B604AD7_0D1B_11D3_ABDC_00A0C9DF1063_.wvu.PrintArea" hidden="1">#REF!</definedName>
    <definedName name="Z_7B604AD9_0D1B_11D3_ABDC_00A0C9DF1063_.wvu.PrintArea" hidden="1">#REF!</definedName>
    <definedName name="Z_7B604ADA_0D1B_11D3_ABDC_00A0C9DF1063_.wvu.PrintArea" hidden="1">#REF!</definedName>
    <definedName name="Z_7B604ADB_0D1B_11D3_ABDC_00A0C9DF1063_.wvu.PrintArea" hidden="1">#REF!</definedName>
    <definedName name="Z_7B604ADC_0D1B_11D3_ABDC_00A0C9DF1063_.wvu.PrintArea" hidden="1">#REF!</definedName>
    <definedName name="Z_7B604ADE_0D1B_11D3_ABDC_00A0C9DF1063_.wvu.PrintArea" hidden="1">#REF!</definedName>
    <definedName name="Z_7B604ADF_0D1B_11D3_ABDC_00A0C9DF1063_.wvu.PrintArea" hidden="1">#REF!</definedName>
    <definedName name="Z_7B604AE0_0D1B_11D3_ABDC_00A0C9DF1063_.wvu.PrintArea" hidden="1">#REF!</definedName>
    <definedName name="Z_7B604AE1_0D1B_11D3_ABDC_00A0C9DF1063_.wvu.PrintArea" hidden="1">#REF!</definedName>
    <definedName name="Z_7B604AE3_0D1B_11D3_ABDC_00A0C9DF1063_.wvu.PrintArea" hidden="1">#REF!</definedName>
    <definedName name="Z_7B604AE4_0D1B_11D3_ABDC_00A0C9DF1063_.wvu.PrintArea" hidden="1">#REF!</definedName>
    <definedName name="Z_7B604AE6_0D1B_11D3_ABDC_00A0C9DF1063_.wvu.PrintArea" hidden="1">#REF!</definedName>
    <definedName name="Z_7B604AE7_0D1B_11D3_ABDC_00A0C9DF1063_.wvu.PrintArea" hidden="1">#REF!</definedName>
    <definedName name="Z_7B604AE9_0D1B_11D3_ABDC_00A0C9DF1063_.wvu.PrintArea" hidden="1">#REF!</definedName>
    <definedName name="Z_7B604AEA_0D1B_11D3_ABDC_00A0C9DF1063_.wvu.PrintArea" hidden="1">#REF!</definedName>
    <definedName name="Z_7B604AEB_0D1B_11D3_ABDC_00A0C9DF1063_.wvu.PrintArea" hidden="1">#REF!</definedName>
    <definedName name="Z_7B604AEC_0D1B_11D3_ABDC_00A0C9DF1063_.wvu.PrintArea" hidden="1">#REF!</definedName>
    <definedName name="Z_7B604AEE_0D1B_11D3_ABDC_00A0C9DF1063_.wvu.PrintArea" hidden="1">#REF!</definedName>
    <definedName name="Z_7B604AEF_0D1B_11D3_ABDC_00A0C9DF1063_.wvu.PrintArea" hidden="1">#REF!</definedName>
    <definedName name="Z_7B604AF0_0D1B_11D3_ABDC_00A0C9DF1063_.wvu.PrintArea" hidden="1">#REF!</definedName>
    <definedName name="Z_7B604AF1_0D1B_11D3_ABDC_00A0C9DF1063_.wvu.PrintArea" hidden="1">#REF!</definedName>
    <definedName name="Z_7B604AF3_0D1B_11D3_ABDC_00A0C9DF1063_.wvu.PrintArea" hidden="1">#REF!</definedName>
    <definedName name="Z_7B604AF4_0D1B_11D3_ABDC_00A0C9DF1063_.wvu.PrintArea" hidden="1">#REF!</definedName>
    <definedName name="Z_7D5CD582_AF03_11D3_9DB4_00A0C9DF29FD_.wvu.PrintArea" hidden="1">#REF!</definedName>
    <definedName name="Z_7D5CD583_AF03_11D3_9DB4_00A0C9DF29FD_.wvu.PrintArea" hidden="1">#REF!</definedName>
    <definedName name="Z_7D5CD585_AF03_11D3_9DB4_00A0C9DF29FD_.wvu.PrintArea" hidden="1">#REF!</definedName>
    <definedName name="Z_7D5CD586_AF03_11D3_9DB4_00A0C9DF29FD_.wvu.PrintArea" hidden="1">#REF!</definedName>
    <definedName name="Z_7D5CD587_AF03_11D3_9DB4_00A0C9DF29FD_.wvu.PrintArea" hidden="1">#REF!</definedName>
    <definedName name="Z_7D5CD588_AF03_11D3_9DB4_00A0C9DF29FD_.wvu.PrintArea" hidden="1">#REF!</definedName>
    <definedName name="Z_7D5CD58A_AF03_11D3_9DB4_00A0C9DF29FD_.wvu.PrintArea" hidden="1">#REF!</definedName>
    <definedName name="Z_7D5CD58B_AF03_11D3_9DB4_00A0C9DF29FD_.wvu.PrintArea" hidden="1">#REF!</definedName>
    <definedName name="Z_7D5CD58C_AF03_11D3_9DB4_00A0C9DF29FD_.wvu.PrintArea" hidden="1">#REF!</definedName>
    <definedName name="Z_7D5CD58D_AF03_11D3_9DB4_00A0C9DF29FD_.wvu.PrintArea" hidden="1">#REF!</definedName>
    <definedName name="Z_7D5CD58F_AF03_11D3_9DB4_00A0C9DF29FD_.wvu.PrintArea" hidden="1">#REF!</definedName>
    <definedName name="Z_7D5CD590_AF03_11D3_9DB4_00A0C9DF29FD_.wvu.PrintArea" hidden="1">#REF!</definedName>
    <definedName name="Z_7D5CD592_AF03_11D3_9DB4_00A0C9DF29FD_.wvu.PrintArea" hidden="1">#REF!</definedName>
    <definedName name="Z_7D5CD593_AF03_11D3_9DB4_00A0C9DF29FD_.wvu.PrintArea" hidden="1">#REF!</definedName>
    <definedName name="Z_7D5CD595_AF03_11D3_9DB4_00A0C9DF29FD_.wvu.PrintArea" hidden="1">#REF!</definedName>
    <definedName name="Z_7D5CD596_AF03_11D3_9DB4_00A0C9DF29FD_.wvu.PrintArea" hidden="1">#REF!</definedName>
    <definedName name="Z_7D5CD597_AF03_11D3_9DB4_00A0C9DF29FD_.wvu.PrintArea" hidden="1">#REF!</definedName>
    <definedName name="Z_7D5CD598_AF03_11D3_9DB4_00A0C9DF29FD_.wvu.PrintArea" hidden="1">#REF!</definedName>
    <definedName name="Z_7D5CD59A_AF03_11D3_9DB4_00A0C9DF29FD_.wvu.PrintArea" hidden="1">#REF!</definedName>
    <definedName name="Z_7D5CD59B_AF03_11D3_9DB4_00A0C9DF29FD_.wvu.PrintArea" hidden="1">#REF!</definedName>
    <definedName name="Z_7D5CD59C_AF03_11D3_9DB4_00A0C9DF29FD_.wvu.PrintArea" hidden="1">#REF!</definedName>
    <definedName name="Z_7D5CD59D_AF03_11D3_9DB4_00A0C9DF29FD_.wvu.PrintArea" hidden="1">#REF!</definedName>
    <definedName name="Z_7D5CD59F_AF03_11D3_9DB4_00A0C9DF29FD_.wvu.PrintArea" hidden="1">#REF!</definedName>
    <definedName name="Z_7D5CD5A0_AF03_11D3_9DB4_00A0C9DF29FD_.wvu.PrintArea" hidden="1">#REF!</definedName>
    <definedName name="Z_81A955A2_B15B_11D3_8587_00A0C9DF1035_.wvu.PrintArea" hidden="1">#REF!</definedName>
    <definedName name="Z_81A955A3_B15B_11D3_8587_00A0C9DF1035_.wvu.PrintArea" hidden="1">#REF!</definedName>
    <definedName name="Z_81A955A5_B15B_11D3_8587_00A0C9DF1035_.wvu.PrintArea" hidden="1">#REF!</definedName>
    <definedName name="Z_81A955A6_B15B_11D3_8587_00A0C9DF1035_.wvu.PrintArea" hidden="1">#REF!</definedName>
    <definedName name="Z_81A955A7_B15B_11D3_8587_00A0C9DF1035_.wvu.PrintArea" hidden="1">#REF!</definedName>
    <definedName name="Z_81A955A8_B15B_11D3_8587_00A0C9DF1035_.wvu.PrintArea" hidden="1">#REF!</definedName>
    <definedName name="Z_81A955AA_B15B_11D3_8587_00A0C9DF1035_.wvu.PrintArea" hidden="1">#REF!</definedName>
    <definedName name="Z_81A955AB_B15B_11D3_8587_00A0C9DF1035_.wvu.PrintArea" hidden="1">#REF!</definedName>
    <definedName name="Z_81A955AC_B15B_11D3_8587_00A0C9DF1035_.wvu.PrintArea" hidden="1">#REF!</definedName>
    <definedName name="Z_81A955AD_B15B_11D3_8587_00A0C9DF1035_.wvu.PrintArea" hidden="1">#REF!</definedName>
    <definedName name="Z_81A955AF_B15B_11D3_8587_00A0C9DF1035_.wvu.PrintArea" hidden="1">#REF!</definedName>
    <definedName name="Z_81A955B0_B15B_11D3_8587_00A0C9DF1035_.wvu.PrintArea" hidden="1">#REF!</definedName>
    <definedName name="Z_81A955B2_B15B_11D3_8587_00A0C9DF1035_.wvu.PrintArea" hidden="1">#REF!</definedName>
    <definedName name="Z_81A955B3_B15B_11D3_8587_00A0C9DF1035_.wvu.PrintArea" hidden="1">#REF!</definedName>
    <definedName name="Z_81A955B5_B15B_11D3_8587_00A0C9DF1035_.wvu.PrintArea" hidden="1">#REF!</definedName>
    <definedName name="Z_81A955B6_B15B_11D3_8587_00A0C9DF1035_.wvu.PrintArea" hidden="1">#REF!</definedName>
    <definedName name="Z_81A955B7_B15B_11D3_8587_00A0C9DF1035_.wvu.PrintArea" hidden="1">#REF!</definedName>
    <definedName name="Z_81A955B8_B15B_11D3_8587_00A0C9DF1035_.wvu.PrintArea" hidden="1">#REF!</definedName>
    <definedName name="Z_81A955BA_B15B_11D3_8587_00A0C9DF1035_.wvu.PrintArea" hidden="1">#REF!</definedName>
    <definedName name="Z_81A955BB_B15B_11D3_8587_00A0C9DF1035_.wvu.PrintArea" hidden="1">#REF!</definedName>
    <definedName name="Z_81A955BC_B15B_11D3_8587_00A0C9DF1035_.wvu.PrintArea" hidden="1">#REF!</definedName>
    <definedName name="Z_81A955BD_B15B_11D3_8587_00A0C9DF1035_.wvu.PrintArea" hidden="1">#REF!</definedName>
    <definedName name="Z_81A955BF_B15B_11D3_8587_00A0C9DF1035_.wvu.PrintArea" hidden="1">#REF!</definedName>
    <definedName name="Z_81A955C0_B15B_11D3_8587_00A0C9DF1035_.wvu.PrintArea" hidden="1">#REF!</definedName>
    <definedName name="Z_85019DFF_A33B_11D3_9DB2_00A0C9DF29FD_.wvu.PrintArea" hidden="1">#REF!</definedName>
    <definedName name="Z_85019E00_A33B_11D3_9DB2_00A0C9DF29FD_.wvu.PrintArea" hidden="1">#REF!</definedName>
    <definedName name="Z_85019E02_A33B_11D3_9DB2_00A0C9DF29FD_.wvu.PrintArea" hidden="1">#REF!</definedName>
    <definedName name="Z_85019E03_A33B_11D3_9DB2_00A0C9DF29FD_.wvu.PrintArea" hidden="1">#REF!</definedName>
    <definedName name="Z_85019E04_A33B_11D3_9DB2_00A0C9DF29FD_.wvu.PrintArea" hidden="1">#REF!</definedName>
    <definedName name="Z_85019E05_A33B_11D3_9DB2_00A0C9DF29FD_.wvu.PrintArea" hidden="1">#REF!</definedName>
    <definedName name="Z_85019E07_A33B_11D3_9DB2_00A0C9DF29FD_.wvu.PrintArea" hidden="1">#REF!</definedName>
    <definedName name="Z_85019E08_A33B_11D3_9DB2_00A0C9DF29FD_.wvu.PrintArea" hidden="1">#REF!</definedName>
    <definedName name="Z_85019E09_A33B_11D3_9DB2_00A0C9DF29FD_.wvu.PrintArea" hidden="1">#REF!</definedName>
    <definedName name="Z_85019E0A_A33B_11D3_9DB2_00A0C9DF29FD_.wvu.PrintArea" hidden="1">#REF!</definedName>
    <definedName name="Z_85019E0C_A33B_11D3_9DB2_00A0C9DF29FD_.wvu.PrintArea" hidden="1">#REF!</definedName>
    <definedName name="Z_85019E0D_A33B_11D3_9DB2_00A0C9DF29FD_.wvu.PrintArea" hidden="1">#REF!</definedName>
    <definedName name="Z_85019E0F_A33B_11D3_9DB2_00A0C9DF29FD_.wvu.PrintArea" hidden="1">#REF!</definedName>
    <definedName name="Z_85019E10_A33B_11D3_9DB2_00A0C9DF29FD_.wvu.PrintArea" hidden="1">#REF!</definedName>
    <definedName name="Z_85019E12_A33B_11D3_9DB2_00A0C9DF29FD_.wvu.PrintArea" hidden="1">#REF!</definedName>
    <definedName name="Z_85019E13_A33B_11D3_9DB2_00A0C9DF29FD_.wvu.PrintArea" hidden="1">#REF!</definedName>
    <definedName name="Z_85019E14_A33B_11D3_9DB2_00A0C9DF29FD_.wvu.PrintArea" hidden="1">#REF!</definedName>
    <definedName name="Z_85019E15_A33B_11D3_9DB2_00A0C9DF29FD_.wvu.PrintArea" hidden="1">#REF!</definedName>
    <definedName name="Z_85019E17_A33B_11D3_9DB2_00A0C9DF29FD_.wvu.PrintArea" hidden="1">#REF!</definedName>
    <definedName name="Z_85019E18_A33B_11D3_9DB2_00A0C9DF29FD_.wvu.PrintArea" hidden="1">#REF!</definedName>
    <definedName name="Z_85019E19_A33B_11D3_9DB2_00A0C9DF29FD_.wvu.PrintArea" hidden="1">#REF!</definedName>
    <definedName name="Z_85019E1A_A33B_11D3_9DB2_00A0C9DF29FD_.wvu.PrintArea" hidden="1">#REF!</definedName>
    <definedName name="Z_85019E1C_A33B_11D3_9DB2_00A0C9DF29FD_.wvu.PrintArea" hidden="1">#REF!</definedName>
    <definedName name="Z_85019E1D_A33B_11D3_9DB2_00A0C9DF29FD_.wvu.PrintArea" hidden="1">#REF!</definedName>
    <definedName name="Z_895A36AF_C501_11D3_9810_00A0C9DF29C4_.wvu.PrintArea" hidden="1">#REF!</definedName>
    <definedName name="Z_895A36B0_C501_11D3_9810_00A0C9DF29C4_.wvu.PrintArea" hidden="1">#REF!</definedName>
    <definedName name="Z_895A36B2_C501_11D3_9810_00A0C9DF29C4_.wvu.PrintArea" hidden="1">#REF!</definedName>
    <definedName name="Z_895A36B3_C501_11D3_9810_00A0C9DF29C4_.wvu.PrintArea" hidden="1">#REF!</definedName>
    <definedName name="Z_895A36B4_C501_11D3_9810_00A0C9DF29C4_.wvu.PrintArea" hidden="1">#REF!</definedName>
    <definedName name="Z_895A36B5_C501_11D3_9810_00A0C9DF29C4_.wvu.PrintArea" hidden="1">#REF!</definedName>
    <definedName name="Z_895A36B7_C501_11D3_9810_00A0C9DF29C4_.wvu.PrintArea" hidden="1">#REF!</definedName>
    <definedName name="Z_895A36B8_C501_11D3_9810_00A0C9DF29C4_.wvu.PrintArea" hidden="1">#REF!</definedName>
    <definedName name="Z_895A36B9_C501_11D3_9810_00A0C9DF29C4_.wvu.PrintArea" hidden="1">#REF!</definedName>
    <definedName name="Z_895A36BA_C501_11D3_9810_00A0C9DF29C4_.wvu.PrintArea" hidden="1">#REF!</definedName>
    <definedName name="Z_895A36BC_C501_11D3_9810_00A0C9DF29C4_.wvu.PrintArea" hidden="1">#REF!</definedName>
    <definedName name="Z_895A36BD_C501_11D3_9810_00A0C9DF29C4_.wvu.PrintArea" hidden="1">#REF!</definedName>
    <definedName name="Z_895A36BF_C501_11D3_9810_00A0C9DF29C4_.wvu.PrintArea" hidden="1">#REF!</definedName>
    <definedName name="Z_895A36C0_C501_11D3_9810_00A0C9DF29C4_.wvu.PrintArea" hidden="1">#REF!</definedName>
    <definedName name="Z_895A36C2_C501_11D3_9810_00A0C9DF29C4_.wvu.PrintArea" hidden="1">#REF!</definedName>
    <definedName name="Z_895A36C3_C501_11D3_9810_00A0C9DF29C4_.wvu.PrintArea" hidden="1">#REF!</definedName>
    <definedName name="Z_895A36C4_C501_11D3_9810_00A0C9DF29C4_.wvu.PrintArea" hidden="1">#REF!</definedName>
    <definedName name="Z_895A36C5_C501_11D3_9810_00A0C9DF29C4_.wvu.PrintArea" hidden="1">#REF!</definedName>
    <definedName name="Z_895A36C7_C501_11D3_9810_00A0C9DF29C4_.wvu.PrintArea" hidden="1">#REF!</definedName>
    <definedName name="Z_895A36C8_C501_11D3_9810_00A0C9DF29C4_.wvu.PrintArea" hidden="1">#REF!</definedName>
    <definedName name="Z_895A36C9_C501_11D3_9810_00A0C9DF29C4_.wvu.PrintArea" hidden="1">#REF!</definedName>
    <definedName name="Z_895A36CA_C501_11D3_9810_00A0C9DF29C4_.wvu.PrintArea" hidden="1">#REF!</definedName>
    <definedName name="Z_895A36CC_C501_11D3_9810_00A0C9DF29C4_.wvu.PrintArea" hidden="1">#REF!</definedName>
    <definedName name="Z_895A36CD_C501_11D3_9810_00A0C9DF29C4_.wvu.PrintArea" hidden="1">#REF!</definedName>
    <definedName name="Z_8EBA90B0_77F8_11D3_9805_00A0C9DF29C4_.wvu.PrintArea" hidden="1">#REF!</definedName>
    <definedName name="Z_8EBA90B1_77F8_11D3_9805_00A0C9DF29C4_.wvu.PrintArea" hidden="1">#REF!</definedName>
    <definedName name="Z_8EBA90B3_77F8_11D3_9805_00A0C9DF29C4_.wvu.PrintArea" hidden="1">#REF!</definedName>
    <definedName name="Z_8EBA90B4_77F8_11D3_9805_00A0C9DF29C4_.wvu.PrintArea" hidden="1">#REF!</definedName>
    <definedName name="Z_8EBA90B5_77F8_11D3_9805_00A0C9DF29C4_.wvu.PrintArea" hidden="1">#REF!</definedName>
    <definedName name="Z_8EBA90B6_77F8_11D3_9805_00A0C9DF29C4_.wvu.PrintArea" hidden="1">#REF!</definedName>
    <definedName name="Z_8EBA90B8_77F8_11D3_9805_00A0C9DF29C4_.wvu.PrintArea" hidden="1">#REF!</definedName>
    <definedName name="Z_8EBA90B9_77F8_11D3_9805_00A0C9DF29C4_.wvu.PrintArea" hidden="1">#REF!</definedName>
    <definedName name="Z_8EBA90BA_77F8_11D3_9805_00A0C9DF29C4_.wvu.PrintArea" hidden="1">#REF!</definedName>
    <definedName name="Z_8EBA90BB_77F8_11D3_9805_00A0C9DF29C4_.wvu.PrintArea" hidden="1">#REF!</definedName>
    <definedName name="Z_8EBA90BD_77F8_11D3_9805_00A0C9DF29C4_.wvu.PrintArea" hidden="1">#REF!</definedName>
    <definedName name="Z_8EBA90BE_77F8_11D3_9805_00A0C9DF29C4_.wvu.PrintArea" hidden="1">#REF!</definedName>
    <definedName name="Z_8EBA90C0_77F8_11D3_9805_00A0C9DF29C4_.wvu.PrintArea" hidden="1">#REF!</definedName>
    <definedName name="Z_8EBA90C1_77F8_11D3_9805_00A0C9DF29C4_.wvu.PrintArea" hidden="1">#REF!</definedName>
    <definedName name="Z_8EBA90C3_77F8_11D3_9805_00A0C9DF29C4_.wvu.PrintArea" hidden="1">#REF!</definedName>
    <definedName name="Z_8EBA90C4_77F8_11D3_9805_00A0C9DF29C4_.wvu.PrintArea" hidden="1">#REF!</definedName>
    <definedName name="Z_8EBA90C5_77F8_11D3_9805_00A0C9DF29C4_.wvu.PrintArea" hidden="1">#REF!</definedName>
    <definedName name="Z_8EBA90C6_77F8_11D3_9805_00A0C9DF29C4_.wvu.PrintArea" hidden="1">#REF!</definedName>
    <definedName name="Z_8EBA90C8_77F8_11D3_9805_00A0C9DF29C4_.wvu.PrintArea" hidden="1">#REF!</definedName>
    <definedName name="Z_8EBA90C9_77F8_11D3_9805_00A0C9DF29C4_.wvu.PrintArea" hidden="1">#REF!</definedName>
    <definedName name="Z_8EBA90CA_77F8_11D3_9805_00A0C9DF29C4_.wvu.PrintArea" hidden="1">#REF!</definedName>
    <definedName name="Z_8EBA90CB_77F8_11D3_9805_00A0C9DF29C4_.wvu.PrintArea" hidden="1">#REF!</definedName>
    <definedName name="Z_8EBA90CD_77F8_11D3_9805_00A0C9DF29C4_.wvu.PrintArea" hidden="1">#REF!</definedName>
    <definedName name="Z_8EBA90CE_77F8_11D3_9805_00A0C9DF29C4_.wvu.PrintArea" hidden="1">#REF!</definedName>
    <definedName name="Z_8FDBA68C_7273_11D3_9DAC_00A0C9DF29FD_.wvu.PrintArea" hidden="1">#REF!</definedName>
    <definedName name="Z_8FDBA68D_7273_11D3_9DAC_00A0C9DF29FD_.wvu.PrintArea" hidden="1">#REF!</definedName>
    <definedName name="Z_8FDBA68F_7273_11D3_9DAC_00A0C9DF29FD_.wvu.PrintArea" hidden="1">#REF!</definedName>
    <definedName name="Z_8FDBA690_7273_11D3_9DAC_00A0C9DF29FD_.wvu.PrintArea" hidden="1">#REF!</definedName>
    <definedName name="Z_8FDBA691_7273_11D3_9DAC_00A0C9DF29FD_.wvu.PrintArea" hidden="1">#REF!</definedName>
    <definedName name="Z_8FDBA692_7273_11D3_9DAC_00A0C9DF29FD_.wvu.PrintArea" hidden="1">#REF!</definedName>
    <definedName name="Z_8FDBA694_7273_11D3_9DAC_00A0C9DF29FD_.wvu.PrintArea" hidden="1">#REF!</definedName>
    <definedName name="Z_8FDBA695_7273_11D3_9DAC_00A0C9DF29FD_.wvu.PrintArea" hidden="1">#REF!</definedName>
    <definedName name="Z_8FDBA696_7273_11D3_9DAC_00A0C9DF29FD_.wvu.PrintArea" hidden="1">#REF!</definedName>
    <definedName name="Z_8FDBA697_7273_11D3_9DAC_00A0C9DF29FD_.wvu.PrintArea" hidden="1">#REF!</definedName>
    <definedName name="Z_8FDBA699_7273_11D3_9DAC_00A0C9DF29FD_.wvu.PrintArea" hidden="1">#REF!</definedName>
    <definedName name="Z_8FDBA69A_7273_11D3_9DAC_00A0C9DF29FD_.wvu.PrintArea" hidden="1">#REF!</definedName>
    <definedName name="Z_8FDBA69C_7273_11D3_9DAC_00A0C9DF29FD_.wvu.PrintArea" hidden="1">#REF!</definedName>
    <definedName name="Z_8FDBA69D_7273_11D3_9DAC_00A0C9DF29FD_.wvu.PrintArea" hidden="1">#REF!</definedName>
    <definedName name="Z_8FDBA69F_7273_11D3_9DAC_00A0C9DF29FD_.wvu.PrintArea" hidden="1">#REF!</definedName>
    <definedName name="Z_8FDBA6A0_7273_11D3_9DAC_00A0C9DF29FD_.wvu.PrintArea" hidden="1">#REF!</definedName>
    <definedName name="Z_8FDBA6A1_7273_11D3_9DAC_00A0C9DF29FD_.wvu.PrintArea" hidden="1">#REF!</definedName>
    <definedName name="Z_8FDBA6A2_7273_11D3_9DAC_00A0C9DF29FD_.wvu.PrintArea" hidden="1">#REF!</definedName>
    <definedName name="Z_8FDBA6A4_7273_11D3_9DAC_00A0C9DF29FD_.wvu.PrintArea" hidden="1">#REF!</definedName>
    <definedName name="Z_8FDBA6A5_7273_11D3_9DAC_00A0C9DF29FD_.wvu.PrintArea" hidden="1">#REF!</definedName>
    <definedName name="Z_8FDBA6A6_7273_11D3_9DAC_00A0C9DF29FD_.wvu.PrintArea" hidden="1">#REF!</definedName>
    <definedName name="Z_8FDBA6A7_7273_11D3_9DAC_00A0C9DF29FD_.wvu.PrintArea" hidden="1">#REF!</definedName>
    <definedName name="Z_8FDBA6A9_7273_11D3_9DAC_00A0C9DF29FD_.wvu.PrintArea" hidden="1">#REF!</definedName>
    <definedName name="Z_8FDBA6AA_7273_11D3_9DAC_00A0C9DF29FD_.wvu.PrintArea" hidden="1">#REF!</definedName>
    <definedName name="Z_9A6F73DA_66AB_11D3_857C_00A0C9DF1035_.wvu.PrintArea" hidden="1">#REF!</definedName>
    <definedName name="Z_9A6F73DB_66AB_11D3_857C_00A0C9DF1035_.wvu.PrintArea" hidden="1">#REF!</definedName>
    <definedName name="Z_9A6F73DD_66AB_11D3_857C_00A0C9DF1035_.wvu.PrintArea" hidden="1">#REF!</definedName>
    <definedName name="Z_9A6F73DE_66AB_11D3_857C_00A0C9DF1035_.wvu.PrintArea" hidden="1">#REF!</definedName>
    <definedName name="Z_9A6F73DF_66AB_11D3_857C_00A0C9DF1035_.wvu.PrintArea" hidden="1">#REF!</definedName>
    <definedName name="Z_9A6F73E0_66AB_11D3_857C_00A0C9DF1035_.wvu.PrintArea" hidden="1">#REF!</definedName>
    <definedName name="Z_9A6F73E2_66AB_11D3_857C_00A0C9DF1035_.wvu.PrintArea" hidden="1">#REF!</definedName>
    <definedName name="Z_9A6F73E3_66AB_11D3_857C_00A0C9DF1035_.wvu.PrintArea" hidden="1">#REF!</definedName>
    <definedName name="Z_9A6F73E4_66AB_11D3_857C_00A0C9DF1035_.wvu.PrintArea" hidden="1">#REF!</definedName>
    <definedName name="Z_9A6F73E5_66AB_11D3_857C_00A0C9DF1035_.wvu.PrintArea" hidden="1">#REF!</definedName>
    <definedName name="Z_9A6F73E7_66AB_11D3_857C_00A0C9DF1035_.wvu.PrintArea" hidden="1">#REF!</definedName>
    <definedName name="Z_9A6F73E8_66AB_11D3_857C_00A0C9DF1035_.wvu.PrintArea" hidden="1">#REF!</definedName>
    <definedName name="Z_9A6F73EA_66AB_11D3_857C_00A0C9DF1035_.wvu.PrintArea" hidden="1">#REF!</definedName>
    <definedName name="Z_9A6F73EB_66AB_11D3_857C_00A0C9DF1035_.wvu.PrintArea" hidden="1">#REF!</definedName>
    <definedName name="Z_9A6F73ED_66AB_11D3_857C_00A0C9DF1035_.wvu.PrintArea" hidden="1">#REF!</definedName>
    <definedName name="Z_9A6F73EE_66AB_11D3_857C_00A0C9DF1035_.wvu.PrintArea" hidden="1">#REF!</definedName>
    <definedName name="Z_9A6F73EF_66AB_11D3_857C_00A0C9DF1035_.wvu.PrintArea" hidden="1">#REF!</definedName>
    <definedName name="Z_9A6F73F0_66AB_11D3_857C_00A0C9DF1035_.wvu.PrintArea" hidden="1">#REF!</definedName>
    <definedName name="Z_9A6F73F2_66AB_11D3_857C_00A0C9DF1035_.wvu.PrintArea" hidden="1">#REF!</definedName>
    <definedName name="Z_9A6F73F3_66AB_11D3_857C_00A0C9DF1035_.wvu.PrintArea" hidden="1">#REF!</definedName>
    <definedName name="Z_9A6F73F4_66AB_11D3_857C_00A0C9DF1035_.wvu.PrintArea" hidden="1">#REF!</definedName>
    <definedName name="Z_9A6F73F5_66AB_11D3_857C_00A0C9DF1035_.wvu.PrintArea" hidden="1">#REF!</definedName>
    <definedName name="Z_9A6F73F7_66AB_11D3_857C_00A0C9DF1035_.wvu.PrintArea" hidden="1">#REF!</definedName>
    <definedName name="Z_9A6F73F8_66AB_11D3_857C_00A0C9DF1035_.wvu.PrintArea" hidden="1">#REF!</definedName>
    <definedName name="Z_9F520CC2_86F7_11D3_9808_00A0C9DF29C4_.wvu.PrintArea" hidden="1">#REF!</definedName>
    <definedName name="Z_9F520CC3_86F7_11D3_9808_00A0C9DF29C4_.wvu.PrintArea" hidden="1">#REF!</definedName>
    <definedName name="Z_9F520CC5_86F7_11D3_9808_00A0C9DF29C4_.wvu.PrintArea" hidden="1">#REF!</definedName>
    <definedName name="Z_9F520CC6_86F7_11D3_9808_00A0C9DF29C4_.wvu.PrintArea" hidden="1">#REF!</definedName>
    <definedName name="Z_9F520CC7_86F7_11D3_9808_00A0C9DF29C4_.wvu.PrintArea" hidden="1">#REF!</definedName>
    <definedName name="Z_9F520CC8_86F7_11D3_9808_00A0C9DF29C4_.wvu.PrintArea" hidden="1">#REF!</definedName>
    <definedName name="Z_9F520CCA_86F7_11D3_9808_00A0C9DF29C4_.wvu.PrintArea" hidden="1">#REF!</definedName>
    <definedName name="Z_9F520CCB_86F7_11D3_9808_00A0C9DF29C4_.wvu.PrintArea" hidden="1">#REF!</definedName>
    <definedName name="Z_9F520CCC_86F7_11D3_9808_00A0C9DF29C4_.wvu.PrintArea" hidden="1">#REF!</definedName>
    <definedName name="Z_9F520CCD_86F7_11D3_9808_00A0C9DF29C4_.wvu.PrintArea" hidden="1">#REF!</definedName>
    <definedName name="Z_9F520CCF_86F7_11D3_9808_00A0C9DF29C4_.wvu.PrintArea" hidden="1">#REF!</definedName>
    <definedName name="Z_9F520CD0_86F7_11D3_9808_00A0C9DF29C4_.wvu.PrintArea" hidden="1">#REF!</definedName>
    <definedName name="Z_9F520CD2_86F7_11D3_9808_00A0C9DF29C4_.wvu.PrintArea" hidden="1">#REF!</definedName>
    <definedName name="Z_9F520CD3_86F7_11D3_9808_00A0C9DF29C4_.wvu.PrintArea" hidden="1">#REF!</definedName>
    <definedName name="Z_9F520CD5_86F7_11D3_9808_00A0C9DF29C4_.wvu.PrintArea" hidden="1">#REF!</definedName>
    <definedName name="Z_9F520CD6_86F7_11D3_9808_00A0C9DF29C4_.wvu.PrintArea" hidden="1">#REF!</definedName>
    <definedName name="Z_9F520CD7_86F7_11D3_9808_00A0C9DF29C4_.wvu.PrintArea" hidden="1">#REF!</definedName>
    <definedName name="Z_9F520CD8_86F7_11D3_9808_00A0C9DF29C4_.wvu.PrintArea" hidden="1">#REF!</definedName>
    <definedName name="Z_9F520CDA_86F7_11D3_9808_00A0C9DF29C4_.wvu.PrintArea" hidden="1">#REF!</definedName>
    <definedName name="Z_9F520CDB_86F7_11D3_9808_00A0C9DF29C4_.wvu.PrintArea" hidden="1">#REF!</definedName>
    <definedName name="Z_9F520CDC_86F7_11D3_9808_00A0C9DF29C4_.wvu.PrintArea" hidden="1">#REF!</definedName>
    <definedName name="Z_9F520CDD_86F7_11D3_9808_00A0C9DF29C4_.wvu.PrintArea" hidden="1">#REF!</definedName>
    <definedName name="Z_9F520CDF_86F7_11D3_9808_00A0C9DF29C4_.wvu.PrintArea" hidden="1">#REF!</definedName>
    <definedName name="Z_9F520CE0_86F7_11D3_9808_00A0C9DF29C4_.wvu.PrintArea" hidden="1">#REF!</definedName>
    <definedName name="Z_A1F52E4A_03D7_11D3_88AD_0080C84A5D47_.wvu.PrintArea" hidden="1">#REF!</definedName>
    <definedName name="Z_A1F52E4C_03D7_11D3_88AD_0080C84A5D47_.wvu.PrintArea" hidden="1">#REF!</definedName>
    <definedName name="Z_A1F52E4D_03D7_11D3_88AD_0080C84A5D47_.wvu.PrintArea" hidden="1">#REF!</definedName>
    <definedName name="Z_A1F52E4E_03D7_11D3_88AD_0080C84A5D47_.wvu.PrintArea" hidden="1">#REF!</definedName>
    <definedName name="Z_A1F52E50_03D7_11D3_88AD_0080C84A5D47_.wvu.PrintArea" hidden="1">#REF!</definedName>
    <definedName name="Z_A1F52E51_03D7_11D3_88AD_0080C84A5D47_.wvu.PrintArea" hidden="1">#REF!</definedName>
    <definedName name="Z_A1F52E52_03D7_11D3_88AD_0080C84A5D47_.wvu.PrintArea" hidden="1">#REF!</definedName>
    <definedName name="Z_A1F52E54_03D7_11D3_88AD_0080C84A5D47_.wvu.PrintArea" hidden="1">#REF!</definedName>
    <definedName name="Z_A1F52E55_03D7_11D3_88AD_0080C84A5D47_.wvu.PrintArea" hidden="1">#REF!</definedName>
    <definedName name="Z_A1F52E57_03D7_11D3_88AD_0080C84A5D47_.wvu.PrintArea" hidden="1">#REF!</definedName>
    <definedName name="Z_A1F52E59_03D7_11D3_88AD_0080C84A5D47_.wvu.PrintArea" hidden="1">#REF!</definedName>
    <definedName name="Z_A1F52E5A_03D7_11D3_88AD_0080C84A5D47_.wvu.PrintArea" hidden="1">#REF!</definedName>
    <definedName name="Z_A1F52E5B_03D7_11D3_88AD_0080C84A5D47_.wvu.PrintArea" hidden="1">#REF!</definedName>
    <definedName name="Z_A1F52E5D_03D7_11D3_88AD_0080C84A5D47_.wvu.PrintArea" hidden="1">#REF!</definedName>
    <definedName name="Z_A1F52E5E_03D7_11D3_88AD_0080C84A5D47_.wvu.PrintArea" hidden="1">#REF!</definedName>
    <definedName name="Z_A1F52E5F_03D7_11D3_88AD_0080C84A5D47_.wvu.PrintArea" hidden="1">#REF!</definedName>
    <definedName name="Z_A1F52E61_03D7_11D3_88AD_0080C84A5D47_.wvu.PrintArea" hidden="1">#REF!</definedName>
    <definedName name="Z_A1F52E62_03D7_11D3_88AD_0080C84A5D47_.wvu.PrintArea" hidden="1">#REF!</definedName>
    <definedName name="Z_AF0B9184_56F4_11D3_97FE_00A0C9DF29C4_.wvu.PrintArea" hidden="1">#REF!</definedName>
    <definedName name="Z_AF0B9185_56F4_11D3_97FE_00A0C9DF29C4_.wvu.PrintArea" hidden="1">#REF!</definedName>
    <definedName name="Z_AF0B9187_56F4_11D3_97FE_00A0C9DF29C4_.wvu.PrintArea" hidden="1">#REF!</definedName>
    <definedName name="Z_AF0B9188_56F4_11D3_97FE_00A0C9DF29C4_.wvu.PrintArea" hidden="1">#REF!</definedName>
    <definedName name="Z_AF0B9189_56F4_11D3_97FE_00A0C9DF29C4_.wvu.PrintArea" hidden="1">#REF!</definedName>
    <definedName name="Z_AF0B918A_56F4_11D3_97FE_00A0C9DF29C4_.wvu.PrintArea" hidden="1">#REF!</definedName>
    <definedName name="Z_AF0B918C_56F4_11D3_97FE_00A0C9DF29C4_.wvu.PrintArea" hidden="1">#REF!</definedName>
    <definedName name="Z_AF0B918D_56F4_11D3_97FE_00A0C9DF29C4_.wvu.PrintArea" hidden="1">#REF!</definedName>
    <definedName name="Z_AF0B918E_56F4_11D3_97FE_00A0C9DF29C4_.wvu.PrintArea" hidden="1">#REF!</definedName>
    <definedName name="Z_AF0B918F_56F4_11D3_97FE_00A0C9DF29C4_.wvu.PrintArea" hidden="1">#REF!</definedName>
    <definedName name="Z_AF0B9191_56F4_11D3_97FE_00A0C9DF29C4_.wvu.PrintArea" hidden="1">#REF!</definedName>
    <definedName name="Z_AF0B9192_56F4_11D3_97FE_00A0C9DF29C4_.wvu.PrintArea" hidden="1">#REF!</definedName>
    <definedName name="Z_AF0B9194_56F4_11D3_97FE_00A0C9DF29C4_.wvu.PrintArea" hidden="1">#REF!</definedName>
    <definedName name="Z_AF0B9195_56F4_11D3_97FE_00A0C9DF29C4_.wvu.PrintArea" hidden="1">#REF!</definedName>
    <definedName name="Z_AF0B9197_56F4_11D3_97FE_00A0C9DF29C4_.wvu.PrintArea" hidden="1">#REF!</definedName>
    <definedName name="Z_AF0B9198_56F4_11D3_97FE_00A0C9DF29C4_.wvu.PrintArea" hidden="1">#REF!</definedName>
    <definedName name="Z_AF0B9199_56F4_11D3_97FE_00A0C9DF29C4_.wvu.PrintArea" hidden="1">#REF!</definedName>
    <definedName name="Z_AF0B919A_56F4_11D3_97FE_00A0C9DF29C4_.wvu.PrintArea" hidden="1">#REF!</definedName>
    <definedName name="Z_AF0B919C_56F4_11D3_97FE_00A0C9DF29C4_.wvu.PrintArea" hidden="1">#REF!</definedName>
    <definedName name="Z_AF0B919D_56F4_11D3_97FE_00A0C9DF29C4_.wvu.PrintArea" hidden="1">#REF!</definedName>
    <definedName name="Z_AF0B919E_56F4_11D3_97FE_00A0C9DF29C4_.wvu.PrintArea" hidden="1">#REF!</definedName>
    <definedName name="Z_AF0B919F_56F4_11D3_97FE_00A0C9DF29C4_.wvu.PrintArea" hidden="1">#REF!</definedName>
    <definedName name="Z_AF0B91A1_56F4_11D3_97FE_00A0C9DF29C4_.wvu.PrintArea" hidden="1">#REF!</definedName>
    <definedName name="Z_AF0B91A2_56F4_11D3_97FE_00A0C9DF29C4_.wvu.PrintArea" hidden="1">#REF!</definedName>
    <definedName name="Z_B7259815_225C_11D3_8571_00A0C9DF1035_.wvu.PrintArea" hidden="1">#REF!</definedName>
    <definedName name="Z_B7259816_225C_11D3_8571_00A0C9DF1035_.wvu.PrintArea" hidden="1">#REF!</definedName>
    <definedName name="Z_B7259818_225C_11D3_8571_00A0C9DF1035_.wvu.PrintArea" hidden="1">#REF!</definedName>
    <definedName name="Z_B7259819_225C_11D3_8571_00A0C9DF1035_.wvu.PrintArea" hidden="1">#REF!</definedName>
    <definedName name="Z_B725981A_225C_11D3_8571_00A0C9DF1035_.wvu.PrintArea" hidden="1">#REF!</definedName>
    <definedName name="Z_B725981B_225C_11D3_8571_00A0C9DF1035_.wvu.PrintArea" hidden="1">#REF!</definedName>
    <definedName name="Z_B725981D_225C_11D3_8571_00A0C9DF1035_.wvu.PrintArea" hidden="1">#REF!</definedName>
    <definedName name="Z_B725981E_225C_11D3_8571_00A0C9DF1035_.wvu.PrintArea" hidden="1">#REF!</definedName>
    <definedName name="Z_B725981F_225C_11D3_8571_00A0C9DF1035_.wvu.PrintArea" hidden="1">#REF!</definedName>
    <definedName name="Z_B7259820_225C_11D3_8571_00A0C9DF1035_.wvu.PrintArea" hidden="1">#REF!</definedName>
    <definedName name="Z_B7259822_225C_11D3_8571_00A0C9DF1035_.wvu.PrintArea" hidden="1">#REF!</definedName>
    <definedName name="Z_B7259823_225C_11D3_8571_00A0C9DF1035_.wvu.PrintArea" hidden="1">#REF!</definedName>
    <definedName name="Z_B7259825_225C_11D3_8571_00A0C9DF1035_.wvu.PrintArea" hidden="1">#REF!</definedName>
    <definedName name="Z_B7259826_225C_11D3_8571_00A0C9DF1035_.wvu.PrintArea" hidden="1">#REF!</definedName>
    <definedName name="Z_B7259828_225C_11D3_8571_00A0C9DF1035_.wvu.PrintArea" hidden="1">#REF!</definedName>
    <definedName name="Z_B7259829_225C_11D3_8571_00A0C9DF1035_.wvu.PrintArea" hidden="1">#REF!</definedName>
    <definedName name="Z_B725982A_225C_11D3_8571_00A0C9DF1035_.wvu.PrintArea" hidden="1">#REF!</definedName>
    <definedName name="Z_B725982B_225C_11D3_8571_00A0C9DF1035_.wvu.PrintArea" hidden="1">#REF!</definedName>
    <definedName name="Z_B725982D_225C_11D3_8571_00A0C9DF1035_.wvu.PrintArea" hidden="1">#REF!</definedName>
    <definedName name="Z_B725982E_225C_11D3_8571_00A0C9DF1035_.wvu.PrintArea" hidden="1">#REF!</definedName>
    <definedName name="Z_B725982F_225C_11D3_8571_00A0C9DF1035_.wvu.PrintArea" hidden="1">#REF!</definedName>
    <definedName name="Z_B7259830_225C_11D3_8571_00A0C9DF1035_.wvu.PrintArea" hidden="1">#REF!</definedName>
    <definedName name="Z_B7259832_225C_11D3_8571_00A0C9DF1035_.wvu.PrintArea" hidden="1">#REF!</definedName>
    <definedName name="Z_B7259833_225C_11D3_8571_00A0C9DF1035_.wvu.PrintArea" hidden="1">#REF!</definedName>
    <definedName name="Z_B7F9DAA5_441F_11D3_8575_00A0C9DF1035_.wvu.PrintArea" hidden="1">#REF!</definedName>
    <definedName name="Z_B7F9DAA6_441F_11D3_8575_00A0C9DF1035_.wvu.PrintArea" hidden="1">#REF!</definedName>
    <definedName name="Z_B7F9DAA8_441F_11D3_8575_00A0C9DF1035_.wvu.PrintArea" hidden="1">#REF!</definedName>
    <definedName name="Z_B7F9DAA9_441F_11D3_8575_00A0C9DF1035_.wvu.PrintArea" hidden="1">#REF!</definedName>
    <definedName name="Z_B7F9DAAA_441F_11D3_8575_00A0C9DF1035_.wvu.PrintArea" hidden="1">#REF!</definedName>
    <definedName name="Z_B7F9DAAB_441F_11D3_8575_00A0C9DF1035_.wvu.PrintArea" hidden="1">#REF!</definedName>
    <definedName name="Z_B7F9DAAD_441F_11D3_8575_00A0C9DF1035_.wvu.PrintArea" hidden="1">#REF!</definedName>
    <definedName name="Z_B7F9DAAE_441F_11D3_8575_00A0C9DF1035_.wvu.PrintArea" hidden="1">#REF!</definedName>
    <definedName name="Z_B7F9DAAF_441F_11D3_8575_00A0C9DF1035_.wvu.PrintArea" hidden="1">#REF!</definedName>
    <definedName name="Z_B7F9DAB0_441F_11D3_8575_00A0C9DF1035_.wvu.PrintArea" hidden="1">#REF!</definedName>
    <definedName name="Z_B7F9DAB2_441F_11D3_8575_00A0C9DF1035_.wvu.PrintArea" hidden="1">#REF!</definedName>
    <definedName name="Z_B7F9DAB3_441F_11D3_8575_00A0C9DF1035_.wvu.PrintArea" hidden="1">#REF!</definedName>
    <definedName name="Z_B7F9DAB5_441F_11D3_8575_00A0C9DF1035_.wvu.PrintArea" hidden="1">#REF!</definedName>
    <definedName name="Z_B7F9DAB6_441F_11D3_8575_00A0C9DF1035_.wvu.PrintArea" hidden="1">#REF!</definedName>
    <definedName name="Z_B7F9DAB8_441F_11D3_8575_00A0C9DF1035_.wvu.PrintArea" hidden="1">#REF!</definedName>
    <definedName name="Z_B7F9DAB9_441F_11D3_8575_00A0C9DF1035_.wvu.PrintArea" hidden="1">#REF!</definedName>
    <definedName name="Z_B7F9DABA_441F_11D3_8575_00A0C9DF1035_.wvu.PrintArea" hidden="1">#REF!</definedName>
    <definedName name="Z_B7F9DABB_441F_11D3_8575_00A0C9DF1035_.wvu.PrintArea" hidden="1">#REF!</definedName>
    <definedName name="Z_B7F9DABD_441F_11D3_8575_00A0C9DF1035_.wvu.PrintArea" hidden="1">#REF!</definedName>
    <definedName name="Z_B7F9DABE_441F_11D3_8575_00A0C9DF1035_.wvu.PrintArea" hidden="1">#REF!</definedName>
    <definedName name="Z_B7F9DABF_441F_11D3_8575_00A0C9DF1035_.wvu.PrintArea" hidden="1">#REF!</definedName>
    <definedName name="Z_B7F9DAC0_441F_11D3_8575_00A0C9DF1035_.wvu.PrintArea" hidden="1">#REF!</definedName>
    <definedName name="Z_B7F9DAC2_441F_11D3_8575_00A0C9DF1035_.wvu.PrintArea" hidden="1">#REF!</definedName>
    <definedName name="Z_B7F9DAC3_441F_11D3_8575_00A0C9DF1035_.wvu.PrintArea" hidden="1">#REF!</definedName>
    <definedName name="Z_BE87EB26_C75B_11D3_9810_00A0C9DF29C4_.wvu.PrintArea" hidden="1">#REF!</definedName>
    <definedName name="Z_BE87EB27_C75B_11D3_9810_00A0C9DF29C4_.wvu.PrintArea" hidden="1">#REF!</definedName>
    <definedName name="Z_BE87EB29_C75B_11D3_9810_00A0C9DF29C4_.wvu.PrintArea" hidden="1">#REF!</definedName>
    <definedName name="Z_BE87EB2A_C75B_11D3_9810_00A0C9DF29C4_.wvu.PrintArea" hidden="1">#REF!</definedName>
    <definedName name="Z_BE87EB2B_C75B_11D3_9810_00A0C9DF29C4_.wvu.PrintArea" hidden="1">#REF!</definedName>
    <definedName name="Z_BE87EB2C_C75B_11D3_9810_00A0C9DF29C4_.wvu.PrintArea" hidden="1">#REF!</definedName>
    <definedName name="Z_BE87EB2E_C75B_11D3_9810_00A0C9DF29C4_.wvu.PrintArea" hidden="1">#REF!</definedName>
    <definedName name="Z_BE87EB2F_C75B_11D3_9810_00A0C9DF29C4_.wvu.PrintArea" hidden="1">#REF!</definedName>
    <definedName name="Z_BE87EB30_C75B_11D3_9810_00A0C9DF29C4_.wvu.PrintArea" hidden="1">#REF!</definedName>
    <definedName name="Z_BE87EB31_C75B_11D3_9810_00A0C9DF29C4_.wvu.PrintArea" hidden="1">#REF!</definedName>
    <definedName name="Z_BE87EB33_C75B_11D3_9810_00A0C9DF29C4_.wvu.PrintArea" hidden="1">#REF!</definedName>
    <definedName name="Z_BE87EB34_C75B_11D3_9810_00A0C9DF29C4_.wvu.PrintArea" hidden="1">#REF!</definedName>
    <definedName name="Z_BE87EB36_C75B_11D3_9810_00A0C9DF29C4_.wvu.PrintArea" hidden="1">#REF!</definedName>
    <definedName name="Z_BE87EB37_C75B_11D3_9810_00A0C9DF29C4_.wvu.PrintArea" hidden="1">#REF!</definedName>
    <definedName name="Z_BE87EB39_C75B_11D3_9810_00A0C9DF29C4_.wvu.PrintArea" hidden="1">#REF!</definedName>
    <definedName name="Z_BE87EB3A_C75B_11D3_9810_00A0C9DF29C4_.wvu.PrintArea" hidden="1">#REF!</definedName>
    <definedName name="Z_BE87EB3B_C75B_11D3_9810_00A0C9DF29C4_.wvu.PrintArea" hidden="1">#REF!</definedName>
    <definedName name="Z_BE87EB3C_C75B_11D3_9810_00A0C9DF29C4_.wvu.PrintArea" hidden="1">#REF!</definedName>
    <definedName name="Z_BE87EB3E_C75B_11D3_9810_00A0C9DF29C4_.wvu.PrintArea" hidden="1">#REF!</definedName>
    <definedName name="Z_BE87EB3F_C75B_11D3_9810_00A0C9DF29C4_.wvu.PrintArea" hidden="1">#REF!</definedName>
    <definedName name="Z_BE87EB40_C75B_11D3_9810_00A0C9DF29C4_.wvu.PrintArea" hidden="1">#REF!</definedName>
    <definedName name="Z_BE87EB41_C75B_11D3_9810_00A0C9DF29C4_.wvu.PrintArea" hidden="1">#REF!</definedName>
    <definedName name="Z_BE87EB43_C75B_11D3_9810_00A0C9DF29C4_.wvu.PrintArea" hidden="1">#REF!</definedName>
    <definedName name="Z_BE87EB44_C75B_11D3_9810_00A0C9DF29C4_.wvu.PrintArea" hidden="1">#REF!</definedName>
    <definedName name="Z_C20A3D4D_6B6B_11D3_ABEF_00A0C9DF1063_.wvu.PrintArea" hidden="1">#REF!</definedName>
    <definedName name="Z_C20A3D4E_6B6B_11D3_ABEF_00A0C9DF1063_.wvu.PrintArea" hidden="1">#REF!</definedName>
    <definedName name="Z_C20A3D50_6B6B_11D3_ABEF_00A0C9DF1063_.wvu.PrintArea" hidden="1">#REF!</definedName>
    <definedName name="Z_C20A3D51_6B6B_11D3_ABEF_00A0C9DF1063_.wvu.PrintArea" hidden="1">#REF!</definedName>
    <definedName name="Z_C20A3D52_6B6B_11D3_ABEF_00A0C9DF1063_.wvu.PrintArea" hidden="1">#REF!</definedName>
    <definedName name="Z_C20A3D53_6B6B_11D3_ABEF_00A0C9DF1063_.wvu.PrintArea" hidden="1">#REF!</definedName>
    <definedName name="Z_C20A3D55_6B6B_11D3_ABEF_00A0C9DF1063_.wvu.PrintArea" hidden="1">#REF!</definedName>
    <definedName name="Z_C20A3D56_6B6B_11D3_ABEF_00A0C9DF1063_.wvu.PrintArea" hidden="1">#REF!</definedName>
    <definedName name="Z_C20A3D57_6B6B_11D3_ABEF_00A0C9DF1063_.wvu.PrintArea" hidden="1">#REF!</definedName>
    <definedName name="Z_C20A3D58_6B6B_11D3_ABEF_00A0C9DF1063_.wvu.PrintArea" hidden="1">#REF!</definedName>
    <definedName name="Z_C20A3D5A_6B6B_11D3_ABEF_00A0C9DF1063_.wvu.PrintArea" hidden="1">#REF!</definedName>
    <definedName name="Z_C20A3D5B_6B6B_11D3_ABEF_00A0C9DF1063_.wvu.PrintArea" hidden="1">#REF!</definedName>
    <definedName name="Z_C20A3D5D_6B6B_11D3_ABEF_00A0C9DF1063_.wvu.PrintArea" hidden="1">#REF!</definedName>
    <definedName name="Z_C20A3D5E_6B6B_11D3_ABEF_00A0C9DF1063_.wvu.PrintArea" hidden="1">#REF!</definedName>
    <definedName name="Z_C20A3D60_6B6B_11D3_ABEF_00A0C9DF1063_.wvu.PrintArea" hidden="1">#REF!</definedName>
    <definedName name="Z_C20A3D61_6B6B_11D3_ABEF_00A0C9DF1063_.wvu.PrintArea" hidden="1">#REF!</definedName>
    <definedName name="Z_C20A3D62_6B6B_11D3_ABEF_00A0C9DF1063_.wvu.PrintArea" hidden="1">#REF!</definedName>
    <definedName name="Z_C20A3D63_6B6B_11D3_ABEF_00A0C9DF1063_.wvu.PrintArea" hidden="1">#REF!</definedName>
    <definedName name="Z_C20A3D65_6B6B_11D3_ABEF_00A0C9DF1063_.wvu.PrintArea" hidden="1">#REF!</definedName>
    <definedName name="Z_C20A3D66_6B6B_11D3_ABEF_00A0C9DF1063_.wvu.PrintArea" hidden="1">#REF!</definedName>
    <definedName name="Z_C20A3D67_6B6B_11D3_ABEF_00A0C9DF1063_.wvu.PrintArea" hidden="1">#REF!</definedName>
    <definedName name="Z_C20A3D68_6B6B_11D3_ABEF_00A0C9DF1063_.wvu.PrintArea" hidden="1">#REF!</definedName>
    <definedName name="Z_C20A3D6A_6B6B_11D3_ABEF_00A0C9DF1063_.wvu.PrintArea" hidden="1">#REF!</definedName>
    <definedName name="Z_C20A3D6B_6B6B_11D3_ABEF_00A0C9DF1063_.wvu.PrintArea" hidden="1">#REF!</definedName>
    <definedName name="Z_C20A3DDF_6B6B_11D3_ABEF_00A0C9DF1063_.wvu.PrintArea" hidden="1">#REF!</definedName>
    <definedName name="Z_C20A3DE0_6B6B_11D3_ABEF_00A0C9DF1063_.wvu.PrintArea" hidden="1">#REF!</definedName>
    <definedName name="Z_C20A3DE2_6B6B_11D3_ABEF_00A0C9DF1063_.wvu.PrintArea" hidden="1">#REF!</definedName>
    <definedName name="Z_C20A3DE3_6B6B_11D3_ABEF_00A0C9DF1063_.wvu.PrintArea" hidden="1">#REF!</definedName>
    <definedName name="Z_C20A3DE4_6B6B_11D3_ABEF_00A0C9DF1063_.wvu.PrintArea" hidden="1">#REF!</definedName>
    <definedName name="Z_C20A3DE5_6B6B_11D3_ABEF_00A0C9DF1063_.wvu.PrintArea" hidden="1">#REF!</definedName>
    <definedName name="Z_C20A3DE7_6B6B_11D3_ABEF_00A0C9DF1063_.wvu.PrintArea" hidden="1">#REF!</definedName>
    <definedName name="Z_C20A3DE8_6B6B_11D3_ABEF_00A0C9DF1063_.wvu.PrintArea" hidden="1">#REF!</definedName>
    <definedName name="Z_C20A3DE9_6B6B_11D3_ABEF_00A0C9DF1063_.wvu.PrintArea" hidden="1">#REF!</definedName>
    <definedName name="Z_C20A3DEA_6B6B_11D3_ABEF_00A0C9DF1063_.wvu.PrintArea" hidden="1">#REF!</definedName>
    <definedName name="Z_C20A3DEC_6B6B_11D3_ABEF_00A0C9DF1063_.wvu.PrintArea" hidden="1">#REF!</definedName>
    <definedName name="Z_C20A3DED_6B6B_11D3_ABEF_00A0C9DF1063_.wvu.PrintArea" hidden="1">#REF!</definedName>
    <definedName name="Z_C20A3DEF_6B6B_11D3_ABEF_00A0C9DF1063_.wvu.PrintArea" hidden="1">#REF!</definedName>
    <definedName name="Z_C20A3DF0_6B6B_11D3_ABEF_00A0C9DF1063_.wvu.PrintArea" hidden="1">#REF!</definedName>
    <definedName name="Z_C20A3DF2_6B6B_11D3_ABEF_00A0C9DF1063_.wvu.PrintArea" hidden="1">#REF!</definedName>
    <definedName name="Z_C20A3DF3_6B6B_11D3_ABEF_00A0C9DF1063_.wvu.PrintArea" hidden="1">#REF!</definedName>
    <definedName name="Z_C20A3DF4_6B6B_11D3_ABEF_00A0C9DF1063_.wvu.PrintArea" hidden="1">#REF!</definedName>
    <definedName name="Z_C20A3DF5_6B6B_11D3_ABEF_00A0C9DF1063_.wvu.PrintArea" hidden="1">#REF!</definedName>
    <definedName name="Z_C20A3DF7_6B6B_11D3_ABEF_00A0C9DF1063_.wvu.PrintArea" hidden="1">#REF!</definedName>
    <definedName name="Z_C20A3DF8_6B6B_11D3_ABEF_00A0C9DF1063_.wvu.PrintArea" hidden="1">#REF!</definedName>
    <definedName name="Z_C20A3DF9_6B6B_11D3_ABEF_00A0C9DF1063_.wvu.PrintArea" hidden="1">#REF!</definedName>
    <definedName name="Z_C20A3DFA_6B6B_11D3_ABEF_00A0C9DF1063_.wvu.PrintArea" hidden="1">#REF!</definedName>
    <definedName name="Z_C20A3DFC_6B6B_11D3_ABEF_00A0C9DF1063_.wvu.PrintArea" hidden="1">#REF!</definedName>
    <definedName name="Z_C20A3DFD_6B6B_11D3_ABEF_00A0C9DF1063_.wvu.PrintArea" hidden="1">#REF!</definedName>
    <definedName name="Z_C453FA0A_6CF6_11D3_ABEF_00A0C9DF1063_.wvu.PrintArea" hidden="1">#REF!</definedName>
    <definedName name="Z_C453FA0B_6CF6_11D3_ABEF_00A0C9DF1063_.wvu.PrintArea" hidden="1">#REF!</definedName>
    <definedName name="Z_C453FA0D_6CF6_11D3_ABEF_00A0C9DF1063_.wvu.PrintArea" hidden="1">#REF!</definedName>
    <definedName name="Z_C453FA0E_6CF6_11D3_ABEF_00A0C9DF1063_.wvu.PrintArea" hidden="1">#REF!</definedName>
    <definedName name="Z_C453FA0F_6CF6_11D3_ABEF_00A0C9DF1063_.wvu.PrintArea" hidden="1">#REF!</definedName>
    <definedName name="Z_C453FA10_6CF6_11D3_ABEF_00A0C9DF1063_.wvu.PrintArea" hidden="1">#REF!</definedName>
    <definedName name="Z_C453FA12_6CF6_11D3_ABEF_00A0C9DF1063_.wvu.PrintArea" hidden="1">#REF!</definedName>
    <definedName name="Z_C453FA13_6CF6_11D3_ABEF_00A0C9DF1063_.wvu.PrintArea" hidden="1">#REF!</definedName>
    <definedName name="Z_C453FA14_6CF6_11D3_ABEF_00A0C9DF1063_.wvu.PrintArea" hidden="1">#REF!</definedName>
    <definedName name="Z_C453FA15_6CF6_11D3_ABEF_00A0C9DF1063_.wvu.PrintArea" hidden="1">#REF!</definedName>
    <definedName name="Z_C453FA17_6CF6_11D3_ABEF_00A0C9DF1063_.wvu.PrintArea" hidden="1">#REF!</definedName>
    <definedName name="Z_C453FA18_6CF6_11D3_ABEF_00A0C9DF1063_.wvu.PrintArea" hidden="1">#REF!</definedName>
    <definedName name="Z_C453FA1A_6CF6_11D3_ABEF_00A0C9DF1063_.wvu.PrintArea" hidden="1">#REF!</definedName>
    <definedName name="Z_C453FA1B_6CF6_11D3_ABEF_00A0C9DF1063_.wvu.PrintArea" hidden="1">#REF!</definedName>
    <definedName name="Z_C453FA1D_6CF6_11D3_ABEF_00A0C9DF1063_.wvu.PrintArea" hidden="1">#REF!</definedName>
    <definedName name="Z_C453FA1E_6CF6_11D3_ABEF_00A0C9DF1063_.wvu.PrintArea" hidden="1">#REF!</definedName>
    <definedName name="Z_C453FA1F_6CF6_11D3_ABEF_00A0C9DF1063_.wvu.PrintArea" hidden="1">#REF!</definedName>
    <definedName name="Z_C453FA20_6CF6_11D3_ABEF_00A0C9DF1063_.wvu.PrintArea" hidden="1">#REF!</definedName>
    <definedName name="Z_C453FA22_6CF6_11D3_ABEF_00A0C9DF1063_.wvu.PrintArea" hidden="1">#REF!</definedName>
    <definedName name="Z_C453FA23_6CF6_11D3_ABEF_00A0C9DF1063_.wvu.PrintArea" hidden="1">#REF!</definedName>
    <definedName name="Z_C453FA24_6CF6_11D3_ABEF_00A0C9DF1063_.wvu.PrintArea" hidden="1">#REF!</definedName>
    <definedName name="Z_C453FA25_6CF6_11D3_ABEF_00A0C9DF1063_.wvu.PrintArea" hidden="1">#REF!</definedName>
    <definedName name="Z_C453FA27_6CF6_11D3_ABEF_00A0C9DF1063_.wvu.PrintArea" hidden="1">#REF!</definedName>
    <definedName name="Z_C453FA28_6CF6_11D3_ABEF_00A0C9DF1063_.wvu.PrintArea" hidden="1">#REF!</definedName>
    <definedName name="Z_D59CE115_23E5_11D3_97FA_00A0C9DF29C4_.wvu.PrintArea" hidden="1">#REF!</definedName>
    <definedName name="Z_D59CE116_23E5_11D3_97FA_00A0C9DF29C4_.wvu.PrintArea" hidden="1">#REF!</definedName>
    <definedName name="Z_D59CE118_23E5_11D3_97FA_00A0C9DF29C4_.wvu.PrintArea" hidden="1">#REF!</definedName>
    <definedName name="Z_D59CE119_23E5_11D3_97FA_00A0C9DF29C4_.wvu.PrintArea" hidden="1">#REF!</definedName>
    <definedName name="Z_D59CE11A_23E5_11D3_97FA_00A0C9DF29C4_.wvu.PrintArea" hidden="1">#REF!</definedName>
    <definedName name="Z_D59CE11B_23E5_11D3_97FA_00A0C9DF29C4_.wvu.PrintArea" hidden="1">#REF!</definedName>
    <definedName name="Z_D59CE11D_23E5_11D3_97FA_00A0C9DF29C4_.wvu.PrintArea" hidden="1">#REF!</definedName>
    <definedName name="Z_D59CE11E_23E5_11D3_97FA_00A0C9DF29C4_.wvu.PrintArea" hidden="1">#REF!</definedName>
    <definedName name="Z_D59CE11F_23E5_11D3_97FA_00A0C9DF29C4_.wvu.PrintArea" hidden="1">#REF!</definedName>
    <definedName name="Z_D59CE120_23E5_11D3_97FA_00A0C9DF29C4_.wvu.PrintArea" hidden="1">#REF!</definedName>
    <definedName name="Z_D59CE122_23E5_11D3_97FA_00A0C9DF29C4_.wvu.PrintArea" hidden="1">#REF!</definedName>
    <definedName name="Z_D59CE123_23E5_11D3_97FA_00A0C9DF29C4_.wvu.PrintArea" hidden="1">#REF!</definedName>
    <definedName name="Z_D59CE125_23E5_11D3_97FA_00A0C9DF29C4_.wvu.PrintArea" hidden="1">#REF!</definedName>
    <definedName name="Z_D59CE126_23E5_11D3_97FA_00A0C9DF29C4_.wvu.PrintArea" hidden="1">#REF!</definedName>
    <definedName name="Z_D59CE128_23E5_11D3_97FA_00A0C9DF29C4_.wvu.PrintArea" hidden="1">#REF!</definedName>
    <definedName name="Z_D59CE129_23E5_11D3_97FA_00A0C9DF29C4_.wvu.PrintArea" hidden="1">#REF!</definedName>
    <definedName name="Z_D59CE12A_23E5_11D3_97FA_00A0C9DF29C4_.wvu.PrintArea" hidden="1">#REF!</definedName>
    <definedName name="Z_D59CE12B_23E5_11D3_97FA_00A0C9DF29C4_.wvu.PrintArea" hidden="1">#REF!</definedName>
    <definedName name="Z_D59CE12D_23E5_11D3_97FA_00A0C9DF29C4_.wvu.PrintArea" hidden="1">#REF!</definedName>
    <definedName name="Z_D59CE12E_23E5_11D3_97FA_00A0C9DF29C4_.wvu.PrintArea" hidden="1">#REF!</definedName>
    <definedName name="Z_D59CE12F_23E5_11D3_97FA_00A0C9DF29C4_.wvu.PrintArea" hidden="1">#REF!</definedName>
    <definedName name="Z_D59CE130_23E5_11D3_97FA_00A0C9DF29C4_.wvu.PrintArea" hidden="1">#REF!</definedName>
    <definedName name="Z_D59CE132_23E5_11D3_97FA_00A0C9DF29C4_.wvu.PrintArea" hidden="1">#REF!</definedName>
    <definedName name="Z_D59CE133_23E5_11D3_97FA_00A0C9DF29C4_.wvu.PrintArea" hidden="1">#REF!</definedName>
    <definedName name="Z_D7AAD4B4_562F_11D3_97FE_00A0C9DF29C4_.wvu.PrintArea" hidden="1">#REF!</definedName>
    <definedName name="Z_D7AAD4B5_562F_11D3_97FE_00A0C9DF29C4_.wvu.PrintArea" hidden="1">#REF!</definedName>
    <definedName name="Z_D7AAD4B7_562F_11D3_97FE_00A0C9DF29C4_.wvu.PrintArea" hidden="1">#REF!</definedName>
    <definedName name="Z_D7AAD4B8_562F_11D3_97FE_00A0C9DF29C4_.wvu.PrintArea" hidden="1">#REF!</definedName>
    <definedName name="Z_D7AAD4B9_562F_11D3_97FE_00A0C9DF29C4_.wvu.PrintArea" hidden="1">#REF!</definedName>
    <definedName name="Z_D7AAD4BA_562F_11D3_97FE_00A0C9DF29C4_.wvu.PrintArea" hidden="1">#REF!</definedName>
    <definedName name="Z_D7AAD4BC_562F_11D3_97FE_00A0C9DF29C4_.wvu.PrintArea" hidden="1">#REF!</definedName>
    <definedName name="Z_D7AAD4BD_562F_11D3_97FE_00A0C9DF29C4_.wvu.PrintArea" hidden="1">#REF!</definedName>
    <definedName name="Z_D7AAD4BE_562F_11D3_97FE_00A0C9DF29C4_.wvu.PrintArea" hidden="1">#REF!</definedName>
    <definedName name="Z_D7AAD4BF_562F_11D3_97FE_00A0C9DF29C4_.wvu.PrintArea" hidden="1">#REF!</definedName>
    <definedName name="Z_D7AAD4C1_562F_11D3_97FE_00A0C9DF29C4_.wvu.PrintArea" hidden="1">#REF!</definedName>
    <definedName name="Z_D7AAD4C2_562F_11D3_97FE_00A0C9DF29C4_.wvu.PrintArea" hidden="1">#REF!</definedName>
    <definedName name="Z_D7AAD4C4_562F_11D3_97FE_00A0C9DF29C4_.wvu.PrintArea" hidden="1">#REF!</definedName>
    <definedName name="Z_D7AAD4C5_562F_11D3_97FE_00A0C9DF29C4_.wvu.PrintArea" hidden="1">#REF!</definedName>
    <definedName name="Z_D7AAD4C7_562F_11D3_97FE_00A0C9DF29C4_.wvu.PrintArea" hidden="1">#REF!</definedName>
    <definedName name="Z_D7AAD4C8_562F_11D3_97FE_00A0C9DF29C4_.wvu.PrintArea" hidden="1">#REF!</definedName>
    <definedName name="Z_D7AAD4C9_562F_11D3_97FE_00A0C9DF29C4_.wvu.PrintArea" hidden="1">#REF!</definedName>
    <definedName name="Z_D7AAD4CA_562F_11D3_97FE_00A0C9DF29C4_.wvu.PrintArea" hidden="1">#REF!</definedName>
    <definedName name="Z_D7AAD4CC_562F_11D3_97FE_00A0C9DF29C4_.wvu.PrintArea" hidden="1">#REF!</definedName>
    <definedName name="Z_D7AAD4CD_562F_11D3_97FE_00A0C9DF29C4_.wvu.PrintArea" hidden="1">#REF!</definedName>
    <definedName name="Z_D7AAD4CE_562F_11D3_97FE_00A0C9DF29C4_.wvu.PrintArea" hidden="1">#REF!</definedName>
    <definedName name="Z_D7AAD4CF_562F_11D3_97FE_00A0C9DF29C4_.wvu.PrintArea" hidden="1">#REF!</definedName>
    <definedName name="Z_D7AAD4D1_562F_11D3_97FE_00A0C9DF29C4_.wvu.PrintArea" hidden="1">#REF!</definedName>
    <definedName name="Z_D7AAD4D2_562F_11D3_97FE_00A0C9DF29C4_.wvu.PrintArea" hidden="1">#REF!</definedName>
    <definedName name="Z_DC61789C_03B0_11D3_88AD_0080C84A5D47_.wvu.PrintArea" hidden="1">#REF!</definedName>
    <definedName name="Z_DC61789E_03B0_11D3_88AD_0080C84A5D47_.wvu.PrintArea" hidden="1">#REF!</definedName>
    <definedName name="Z_DC61789F_03B0_11D3_88AD_0080C84A5D47_.wvu.PrintArea" hidden="1">#REF!</definedName>
    <definedName name="Z_DC6178A0_03B0_11D3_88AD_0080C84A5D47_.wvu.PrintArea" hidden="1">#REF!</definedName>
    <definedName name="Z_DC6178A2_03B0_11D3_88AD_0080C84A5D47_.wvu.PrintArea" hidden="1">#REF!</definedName>
    <definedName name="Z_DC6178A3_03B0_11D3_88AD_0080C84A5D47_.wvu.PrintArea" hidden="1">#REF!</definedName>
    <definedName name="Z_DC6178A4_03B0_11D3_88AD_0080C84A5D47_.wvu.PrintArea" hidden="1">#REF!</definedName>
    <definedName name="Z_DC6178A6_03B0_11D3_88AD_0080C84A5D47_.wvu.PrintArea" hidden="1">#REF!</definedName>
    <definedName name="Z_DC6178A7_03B0_11D3_88AD_0080C84A5D47_.wvu.PrintArea" hidden="1">#REF!</definedName>
    <definedName name="Z_DC6178A9_03B0_11D3_88AD_0080C84A5D47_.wvu.PrintArea" hidden="1">#REF!</definedName>
    <definedName name="Z_DC6178AB_03B0_11D3_88AD_0080C84A5D47_.wvu.PrintArea" hidden="1">#REF!</definedName>
    <definedName name="Z_DC6178AC_03B0_11D3_88AD_0080C84A5D47_.wvu.PrintArea" hidden="1">#REF!</definedName>
    <definedName name="Z_DC6178AD_03B0_11D3_88AD_0080C84A5D47_.wvu.PrintArea" hidden="1">#REF!</definedName>
    <definedName name="Z_DC6178AF_03B0_11D3_88AD_0080C84A5D47_.wvu.PrintArea" hidden="1">#REF!</definedName>
    <definedName name="Z_DC6178B0_03B0_11D3_88AD_0080C84A5D47_.wvu.PrintArea" hidden="1">#REF!</definedName>
    <definedName name="Z_DC6178B1_03B0_11D3_88AD_0080C84A5D47_.wvu.PrintArea" hidden="1">#REF!</definedName>
    <definedName name="Z_DC6178B3_03B0_11D3_88AD_0080C84A5D47_.wvu.PrintArea" hidden="1">#REF!</definedName>
    <definedName name="Z_DC6178B4_03B0_11D3_88AD_0080C84A5D47_.wvu.PrintArea" hidden="1">#REF!</definedName>
    <definedName name="Z_DDB19300_2316_11D3_9DA0_00A0C9DF29FD_.wvu.PrintArea" hidden="1">#REF!</definedName>
    <definedName name="Z_DDB19301_2316_11D3_9DA0_00A0C9DF29FD_.wvu.PrintArea" hidden="1">#REF!</definedName>
    <definedName name="Z_DDB19303_2316_11D3_9DA0_00A0C9DF29FD_.wvu.PrintArea" hidden="1">#REF!</definedName>
    <definedName name="Z_DDB19304_2316_11D3_9DA0_00A0C9DF29FD_.wvu.PrintArea" hidden="1">#REF!</definedName>
    <definedName name="Z_DDB19305_2316_11D3_9DA0_00A0C9DF29FD_.wvu.PrintArea" hidden="1">#REF!</definedName>
    <definedName name="Z_DDB19306_2316_11D3_9DA0_00A0C9DF29FD_.wvu.PrintArea" hidden="1">#REF!</definedName>
    <definedName name="Z_DDB19308_2316_11D3_9DA0_00A0C9DF29FD_.wvu.PrintArea" hidden="1">#REF!</definedName>
    <definedName name="Z_DDB19309_2316_11D3_9DA0_00A0C9DF29FD_.wvu.PrintArea" hidden="1">#REF!</definedName>
    <definedName name="Z_DDB1930A_2316_11D3_9DA0_00A0C9DF29FD_.wvu.PrintArea" hidden="1">#REF!</definedName>
    <definedName name="Z_DDB1930B_2316_11D3_9DA0_00A0C9DF29FD_.wvu.PrintArea" hidden="1">#REF!</definedName>
    <definedName name="Z_DDB1930D_2316_11D3_9DA0_00A0C9DF29FD_.wvu.PrintArea" hidden="1">#REF!</definedName>
    <definedName name="Z_DDB1930E_2316_11D3_9DA0_00A0C9DF29FD_.wvu.PrintArea" hidden="1">#REF!</definedName>
    <definedName name="Z_DDB19310_2316_11D3_9DA0_00A0C9DF29FD_.wvu.PrintArea" hidden="1">#REF!</definedName>
    <definedName name="Z_DDB19311_2316_11D3_9DA0_00A0C9DF29FD_.wvu.PrintArea" hidden="1">#REF!</definedName>
    <definedName name="Z_DDB19313_2316_11D3_9DA0_00A0C9DF29FD_.wvu.PrintArea" hidden="1">#REF!</definedName>
    <definedName name="Z_DDB19314_2316_11D3_9DA0_00A0C9DF29FD_.wvu.PrintArea" hidden="1">#REF!</definedName>
    <definedName name="Z_DDB19315_2316_11D3_9DA0_00A0C9DF29FD_.wvu.PrintArea" hidden="1">#REF!</definedName>
    <definedName name="Z_DDB19316_2316_11D3_9DA0_00A0C9DF29FD_.wvu.PrintArea" hidden="1">#REF!</definedName>
    <definedName name="Z_DDB19318_2316_11D3_9DA0_00A0C9DF29FD_.wvu.PrintArea" hidden="1">#REF!</definedName>
    <definedName name="Z_DDB19319_2316_11D3_9DA0_00A0C9DF29FD_.wvu.PrintArea" hidden="1">#REF!</definedName>
    <definedName name="Z_DDB1931A_2316_11D3_9DA0_00A0C9DF29FD_.wvu.PrintArea" hidden="1">#REF!</definedName>
    <definedName name="Z_DDB1931B_2316_11D3_9DA0_00A0C9DF29FD_.wvu.PrintArea" hidden="1">#REF!</definedName>
    <definedName name="Z_DDB1931D_2316_11D3_9DA0_00A0C9DF29FD_.wvu.PrintArea" hidden="1">#REF!</definedName>
    <definedName name="Z_DDB1931E_2316_11D3_9DA0_00A0C9DF29FD_.wvu.PrintArea" hidden="1">#REF!</definedName>
    <definedName name="Z_DDB1932D_2316_11D3_9DA0_00A0C9DF29FD_.wvu.PrintArea" hidden="1">#REF!</definedName>
    <definedName name="Z_DDB1932E_2316_11D3_9DA0_00A0C9DF29FD_.wvu.PrintArea" hidden="1">#REF!</definedName>
    <definedName name="Z_DDB19330_2316_11D3_9DA0_00A0C9DF29FD_.wvu.PrintArea" hidden="1">#REF!</definedName>
    <definedName name="Z_DDB19331_2316_11D3_9DA0_00A0C9DF29FD_.wvu.PrintArea" hidden="1">#REF!</definedName>
    <definedName name="Z_DDB19332_2316_11D3_9DA0_00A0C9DF29FD_.wvu.PrintArea" hidden="1">#REF!</definedName>
    <definedName name="Z_DDB19333_2316_11D3_9DA0_00A0C9DF29FD_.wvu.PrintArea" hidden="1">#REF!</definedName>
    <definedName name="Z_DDB19335_2316_11D3_9DA0_00A0C9DF29FD_.wvu.PrintArea" hidden="1">#REF!</definedName>
    <definedName name="Z_DDB19336_2316_11D3_9DA0_00A0C9DF29FD_.wvu.PrintArea" hidden="1">#REF!</definedName>
    <definedName name="Z_DDB19337_2316_11D3_9DA0_00A0C9DF29FD_.wvu.PrintArea" hidden="1">#REF!</definedName>
    <definedName name="Z_DDB19338_2316_11D3_9DA0_00A0C9DF29FD_.wvu.PrintArea" hidden="1">#REF!</definedName>
    <definedName name="Z_DDB1933A_2316_11D3_9DA0_00A0C9DF29FD_.wvu.PrintArea" hidden="1">#REF!</definedName>
    <definedName name="Z_DDB1933B_2316_11D3_9DA0_00A0C9DF29FD_.wvu.PrintArea" hidden="1">#REF!</definedName>
    <definedName name="Z_DDB1933D_2316_11D3_9DA0_00A0C9DF29FD_.wvu.PrintArea" hidden="1">#REF!</definedName>
    <definedName name="Z_DDB1933E_2316_11D3_9DA0_00A0C9DF29FD_.wvu.PrintArea" hidden="1">#REF!</definedName>
    <definedName name="Z_DDB19340_2316_11D3_9DA0_00A0C9DF29FD_.wvu.PrintArea" hidden="1">#REF!</definedName>
    <definedName name="Z_DDB19341_2316_11D3_9DA0_00A0C9DF29FD_.wvu.PrintArea" hidden="1">#REF!</definedName>
    <definedName name="Z_DDB19342_2316_11D3_9DA0_00A0C9DF29FD_.wvu.PrintArea" hidden="1">#REF!</definedName>
    <definedName name="Z_DDB19343_2316_11D3_9DA0_00A0C9DF29FD_.wvu.PrintArea" hidden="1">#REF!</definedName>
    <definedName name="Z_DDB19345_2316_11D3_9DA0_00A0C9DF29FD_.wvu.PrintArea" hidden="1">#REF!</definedName>
    <definedName name="Z_DDB19346_2316_11D3_9DA0_00A0C9DF29FD_.wvu.PrintArea" hidden="1">#REF!</definedName>
    <definedName name="Z_DDB19347_2316_11D3_9DA0_00A0C9DF29FD_.wvu.PrintArea" hidden="1">#REF!</definedName>
    <definedName name="Z_DDB19348_2316_11D3_9DA0_00A0C9DF29FD_.wvu.PrintArea" hidden="1">#REF!</definedName>
    <definedName name="Z_DDB1934A_2316_11D3_9DA0_00A0C9DF29FD_.wvu.PrintArea" hidden="1">#REF!</definedName>
    <definedName name="Z_DDB1934B_2316_11D3_9DA0_00A0C9DF29FD_.wvu.PrintArea" hidden="1">#REF!</definedName>
    <definedName name="Z_DDB19355_2316_11D3_9DA0_00A0C9DF29FD_.wvu.PrintArea" hidden="1">#REF!</definedName>
    <definedName name="Z_DDB19356_2316_11D3_9DA0_00A0C9DF29FD_.wvu.PrintArea" hidden="1">#REF!</definedName>
    <definedName name="Z_DDB19358_2316_11D3_9DA0_00A0C9DF29FD_.wvu.PrintArea" hidden="1">#REF!</definedName>
    <definedName name="Z_DDB19359_2316_11D3_9DA0_00A0C9DF29FD_.wvu.PrintArea" hidden="1">#REF!</definedName>
    <definedName name="Z_DDB1935A_2316_11D3_9DA0_00A0C9DF29FD_.wvu.PrintArea" hidden="1">#REF!</definedName>
    <definedName name="Z_DDB1935B_2316_11D3_9DA0_00A0C9DF29FD_.wvu.PrintArea" hidden="1">#REF!</definedName>
    <definedName name="Z_DDB1935D_2316_11D3_9DA0_00A0C9DF29FD_.wvu.PrintArea" hidden="1">#REF!</definedName>
    <definedName name="Z_DDB1935E_2316_11D3_9DA0_00A0C9DF29FD_.wvu.PrintArea" hidden="1">#REF!</definedName>
    <definedName name="Z_DDB1935F_2316_11D3_9DA0_00A0C9DF29FD_.wvu.PrintArea" hidden="1">#REF!</definedName>
    <definedName name="Z_DDB19360_2316_11D3_9DA0_00A0C9DF29FD_.wvu.PrintArea" hidden="1">#REF!</definedName>
    <definedName name="Z_DDB19362_2316_11D3_9DA0_00A0C9DF29FD_.wvu.PrintArea" hidden="1">#REF!</definedName>
    <definedName name="Z_DDB19363_2316_11D3_9DA0_00A0C9DF29FD_.wvu.PrintArea" hidden="1">#REF!</definedName>
    <definedName name="Z_DDB19365_2316_11D3_9DA0_00A0C9DF29FD_.wvu.PrintArea" hidden="1">#REF!</definedName>
    <definedName name="Z_DDB19366_2316_11D3_9DA0_00A0C9DF29FD_.wvu.PrintArea" hidden="1">#REF!</definedName>
    <definedName name="Z_DDB19368_2316_11D3_9DA0_00A0C9DF29FD_.wvu.PrintArea" hidden="1">#REF!</definedName>
    <definedName name="Z_DDB19369_2316_11D3_9DA0_00A0C9DF29FD_.wvu.PrintArea" hidden="1">#REF!</definedName>
    <definedName name="Z_DDB1936A_2316_11D3_9DA0_00A0C9DF29FD_.wvu.PrintArea" hidden="1">#REF!</definedName>
    <definedName name="Z_DDB1936B_2316_11D3_9DA0_00A0C9DF29FD_.wvu.PrintArea" hidden="1">#REF!</definedName>
    <definedName name="Z_DDB1936D_2316_11D3_9DA0_00A0C9DF29FD_.wvu.PrintArea" hidden="1">#REF!</definedName>
    <definedName name="Z_DDB1936E_2316_11D3_9DA0_00A0C9DF29FD_.wvu.PrintArea" hidden="1">#REF!</definedName>
    <definedName name="Z_DDB1936F_2316_11D3_9DA0_00A0C9DF29FD_.wvu.PrintArea" hidden="1">#REF!</definedName>
    <definedName name="Z_DDB19370_2316_11D3_9DA0_00A0C9DF29FD_.wvu.PrintArea" hidden="1">#REF!</definedName>
    <definedName name="Z_DDB19372_2316_11D3_9DA0_00A0C9DF29FD_.wvu.PrintArea" hidden="1">#REF!</definedName>
    <definedName name="Z_DDB19373_2316_11D3_9DA0_00A0C9DF29FD_.wvu.PrintArea" hidden="1">#REF!</definedName>
    <definedName name="Z_DF4E112B_079B_11D3_88AD_0080C84A5D47_.wvu.PrintArea" hidden="1">#REF!</definedName>
    <definedName name="Z_DF4E112C_079B_11D3_88AD_0080C84A5D47_.wvu.PrintArea" hidden="1">#REF!</definedName>
    <definedName name="Z_DF4E112E_079B_11D3_88AD_0080C84A5D47_.wvu.PrintArea" hidden="1">#REF!</definedName>
    <definedName name="Z_DF4E112F_079B_11D3_88AD_0080C84A5D47_.wvu.PrintArea" hidden="1">#REF!</definedName>
    <definedName name="Z_DF4E1130_079B_11D3_88AD_0080C84A5D47_.wvu.PrintArea" hidden="1">#REF!</definedName>
    <definedName name="Z_DF4E1131_079B_11D3_88AD_0080C84A5D47_.wvu.PrintArea" hidden="1">#REF!</definedName>
    <definedName name="Z_DF4E1133_079B_11D3_88AD_0080C84A5D47_.wvu.PrintArea" hidden="1">#REF!</definedName>
    <definedName name="Z_DF4E1134_079B_11D3_88AD_0080C84A5D47_.wvu.PrintArea" hidden="1">#REF!</definedName>
    <definedName name="Z_DF4E1135_079B_11D3_88AD_0080C84A5D47_.wvu.PrintArea" hidden="1">#REF!</definedName>
    <definedName name="Z_DF4E1136_079B_11D3_88AD_0080C84A5D47_.wvu.PrintArea" hidden="1">#REF!</definedName>
    <definedName name="Z_DF4E1138_079B_11D3_88AD_0080C84A5D47_.wvu.PrintArea" hidden="1">#REF!</definedName>
    <definedName name="Z_DF4E1139_079B_11D3_88AD_0080C84A5D47_.wvu.PrintArea" hidden="1">#REF!</definedName>
    <definedName name="Z_DF4E113B_079B_11D3_88AD_0080C84A5D47_.wvu.PrintArea" hidden="1">#REF!</definedName>
    <definedName name="Z_DF4E113C_079B_11D3_88AD_0080C84A5D47_.wvu.PrintArea" hidden="1">#REF!</definedName>
    <definedName name="Z_DF4E113E_079B_11D3_88AD_0080C84A5D47_.wvu.PrintArea" hidden="1">#REF!</definedName>
    <definedName name="Z_DF4E113F_079B_11D3_88AD_0080C84A5D47_.wvu.PrintArea" hidden="1">#REF!</definedName>
    <definedName name="Z_DF4E1140_079B_11D3_88AD_0080C84A5D47_.wvu.PrintArea" hidden="1">#REF!</definedName>
    <definedName name="Z_DF4E1141_079B_11D3_88AD_0080C84A5D47_.wvu.PrintArea" hidden="1">#REF!</definedName>
    <definedName name="Z_DF4E1143_079B_11D3_88AD_0080C84A5D47_.wvu.PrintArea" hidden="1">#REF!</definedName>
    <definedName name="Z_DF4E1144_079B_11D3_88AD_0080C84A5D47_.wvu.PrintArea" hidden="1">#REF!</definedName>
    <definedName name="Z_DF4E1145_079B_11D3_88AD_0080C84A5D47_.wvu.PrintArea" hidden="1">#REF!</definedName>
    <definedName name="Z_DF4E1146_079B_11D3_88AD_0080C84A5D47_.wvu.PrintArea" hidden="1">#REF!</definedName>
    <definedName name="Z_DF4E1148_079B_11D3_88AD_0080C84A5D47_.wvu.PrintArea" hidden="1">#REF!</definedName>
    <definedName name="Z_DF4E1149_079B_11D3_88AD_0080C84A5D47_.wvu.PrintArea" hidden="1">#REF!</definedName>
    <definedName name="Z_E0C0E4FB_6A98_11D3_857C_00A0C9DF1035_.wvu.PrintArea" hidden="1">#REF!</definedName>
    <definedName name="Z_E0C0E4FC_6A98_11D3_857C_00A0C9DF1035_.wvu.PrintArea" hidden="1">#REF!</definedName>
    <definedName name="Z_E0C0E4FE_6A98_11D3_857C_00A0C9DF1035_.wvu.PrintArea" hidden="1">#REF!</definedName>
    <definedName name="Z_E0C0E4FF_6A98_11D3_857C_00A0C9DF1035_.wvu.PrintArea" hidden="1">#REF!</definedName>
    <definedName name="Z_E0C0E500_6A98_11D3_857C_00A0C9DF1035_.wvu.PrintArea" hidden="1">#REF!</definedName>
    <definedName name="Z_E0C0E501_6A98_11D3_857C_00A0C9DF1035_.wvu.PrintArea" hidden="1">#REF!</definedName>
    <definedName name="Z_E0C0E503_6A98_11D3_857C_00A0C9DF1035_.wvu.PrintArea" hidden="1">#REF!</definedName>
    <definedName name="Z_E0C0E504_6A98_11D3_857C_00A0C9DF1035_.wvu.PrintArea" hidden="1">#REF!</definedName>
    <definedName name="Z_E0C0E505_6A98_11D3_857C_00A0C9DF1035_.wvu.PrintArea" hidden="1">#REF!</definedName>
    <definedName name="Z_E0C0E506_6A98_11D3_857C_00A0C9DF1035_.wvu.PrintArea" hidden="1">#REF!</definedName>
    <definedName name="Z_E0C0E508_6A98_11D3_857C_00A0C9DF1035_.wvu.PrintArea" hidden="1">#REF!</definedName>
    <definedName name="Z_E0C0E509_6A98_11D3_857C_00A0C9DF1035_.wvu.PrintArea" hidden="1">#REF!</definedName>
    <definedName name="Z_E0C0E50B_6A98_11D3_857C_00A0C9DF1035_.wvu.PrintArea" hidden="1">#REF!</definedName>
    <definedName name="Z_E0C0E50C_6A98_11D3_857C_00A0C9DF1035_.wvu.PrintArea" hidden="1">#REF!</definedName>
    <definedName name="Z_E0C0E50E_6A98_11D3_857C_00A0C9DF1035_.wvu.PrintArea" hidden="1">#REF!</definedName>
    <definedName name="Z_E0C0E50F_6A98_11D3_857C_00A0C9DF1035_.wvu.PrintArea" hidden="1">#REF!</definedName>
    <definedName name="Z_E0C0E510_6A98_11D3_857C_00A0C9DF1035_.wvu.PrintArea" hidden="1">#REF!</definedName>
    <definedName name="Z_E0C0E511_6A98_11D3_857C_00A0C9DF1035_.wvu.PrintArea" hidden="1">#REF!</definedName>
    <definedName name="Z_E0C0E513_6A98_11D3_857C_00A0C9DF1035_.wvu.PrintArea" hidden="1">#REF!</definedName>
    <definedName name="Z_E0C0E514_6A98_11D3_857C_00A0C9DF1035_.wvu.PrintArea" hidden="1">#REF!</definedName>
    <definedName name="Z_E0C0E515_6A98_11D3_857C_00A0C9DF1035_.wvu.PrintArea" hidden="1">#REF!</definedName>
    <definedName name="Z_E0C0E516_6A98_11D3_857C_00A0C9DF1035_.wvu.PrintArea" hidden="1">#REF!</definedName>
    <definedName name="Z_E0C0E518_6A98_11D3_857C_00A0C9DF1035_.wvu.PrintArea" hidden="1">#REF!</definedName>
    <definedName name="Z_E0C0E519_6A98_11D3_857C_00A0C9DF1035_.wvu.PrintArea" hidden="1">#REF!</definedName>
    <definedName name="Z_E3339D5D_3855_11D3_8575_00A0C9DF1035_.wvu.PrintArea" hidden="1">#REF!</definedName>
    <definedName name="Z_E3339D5E_3855_11D3_8575_00A0C9DF1035_.wvu.PrintArea" hidden="1">#REF!</definedName>
    <definedName name="Z_E3339D60_3855_11D3_8575_00A0C9DF1035_.wvu.PrintArea" hidden="1">#REF!</definedName>
    <definedName name="Z_E3339D61_3855_11D3_8575_00A0C9DF1035_.wvu.PrintArea" hidden="1">#REF!</definedName>
    <definedName name="Z_E3339D62_3855_11D3_8575_00A0C9DF1035_.wvu.PrintArea" hidden="1">#REF!</definedName>
    <definedName name="Z_E3339D63_3855_11D3_8575_00A0C9DF1035_.wvu.PrintArea" hidden="1">#REF!</definedName>
    <definedName name="Z_E3339D65_3855_11D3_8575_00A0C9DF1035_.wvu.PrintArea" hidden="1">#REF!</definedName>
    <definedName name="Z_E3339D66_3855_11D3_8575_00A0C9DF1035_.wvu.PrintArea" hidden="1">#REF!</definedName>
    <definedName name="Z_E3339D67_3855_11D3_8575_00A0C9DF1035_.wvu.PrintArea" hidden="1">#REF!</definedName>
    <definedName name="Z_E3339D68_3855_11D3_8575_00A0C9DF1035_.wvu.PrintArea" hidden="1">#REF!</definedName>
    <definedName name="Z_E3339D6A_3855_11D3_8575_00A0C9DF1035_.wvu.PrintArea" hidden="1">#REF!</definedName>
    <definedName name="Z_E3339D6B_3855_11D3_8575_00A0C9DF1035_.wvu.PrintArea" hidden="1">#REF!</definedName>
    <definedName name="Z_E3339D6D_3855_11D3_8575_00A0C9DF1035_.wvu.PrintArea" hidden="1">#REF!</definedName>
    <definedName name="Z_E3339D6E_3855_11D3_8575_00A0C9DF1035_.wvu.PrintArea" hidden="1">#REF!</definedName>
    <definedName name="Z_E3339D70_3855_11D3_8575_00A0C9DF1035_.wvu.PrintArea" hidden="1">#REF!</definedName>
    <definedName name="Z_E3339D71_3855_11D3_8575_00A0C9DF1035_.wvu.PrintArea" hidden="1">#REF!</definedName>
    <definedName name="Z_E3339D72_3855_11D3_8575_00A0C9DF1035_.wvu.PrintArea" hidden="1">#REF!</definedName>
    <definedName name="Z_E3339D73_3855_11D3_8575_00A0C9DF1035_.wvu.PrintArea" hidden="1">#REF!</definedName>
    <definedName name="Z_E3339D75_3855_11D3_8575_00A0C9DF1035_.wvu.PrintArea" hidden="1">#REF!</definedName>
    <definedName name="Z_E3339D76_3855_11D3_8575_00A0C9DF1035_.wvu.PrintArea" hidden="1">#REF!</definedName>
    <definedName name="Z_E3339D77_3855_11D3_8575_00A0C9DF1035_.wvu.PrintArea" hidden="1">#REF!</definedName>
    <definedName name="Z_E3339D78_3855_11D3_8575_00A0C9DF1035_.wvu.PrintArea" hidden="1">#REF!</definedName>
    <definedName name="Z_E3339D7A_3855_11D3_8575_00A0C9DF1035_.wvu.PrintArea" hidden="1">#REF!</definedName>
    <definedName name="Z_E3339D7B_3855_11D3_8575_00A0C9DF1035_.wvu.PrintArea" hidden="1">#REF!</definedName>
    <definedName name="Z_E3381B9F_39E1_11D3_97FE_00A0C9DF29C4_.wvu.PrintArea" hidden="1">#REF!</definedName>
    <definedName name="Z_E3381BA0_39E1_11D3_97FE_00A0C9DF29C4_.wvu.PrintArea" hidden="1">#REF!</definedName>
    <definedName name="Z_E3381BA2_39E1_11D3_97FE_00A0C9DF29C4_.wvu.PrintArea" hidden="1">#REF!</definedName>
    <definedName name="Z_E3381BA3_39E1_11D3_97FE_00A0C9DF29C4_.wvu.PrintArea" hidden="1">#REF!</definedName>
    <definedName name="Z_E3381BA4_39E1_11D3_97FE_00A0C9DF29C4_.wvu.PrintArea" hidden="1">#REF!</definedName>
    <definedName name="Z_E3381BA5_39E1_11D3_97FE_00A0C9DF29C4_.wvu.PrintArea" hidden="1">#REF!</definedName>
    <definedName name="Z_E3381BA7_39E1_11D3_97FE_00A0C9DF29C4_.wvu.PrintArea" hidden="1">#REF!</definedName>
    <definedName name="Z_E3381BA8_39E1_11D3_97FE_00A0C9DF29C4_.wvu.PrintArea" hidden="1">#REF!</definedName>
    <definedName name="Z_E3381BA9_39E1_11D3_97FE_00A0C9DF29C4_.wvu.PrintArea" hidden="1">#REF!</definedName>
    <definedName name="Z_E3381BAA_39E1_11D3_97FE_00A0C9DF29C4_.wvu.PrintArea" hidden="1">#REF!</definedName>
    <definedName name="Z_E3381BAC_39E1_11D3_97FE_00A0C9DF29C4_.wvu.PrintArea" hidden="1">#REF!</definedName>
    <definedName name="Z_E3381BAD_39E1_11D3_97FE_00A0C9DF29C4_.wvu.PrintArea" hidden="1">#REF!</definedName>
    <definedName name="Z_E3381BAF_39E1_11D3_97FE_00A0C9DF29C4_.wvu.PrintArea" hidden="1">#REF!</definedName>
    <definedName name="Z_E3381BB0_39E1_11D3_97FE_00A0C9DF29C4_.wvu.PrintArea" hidden="1">#REF!</definedName>
    <definedName name="Z_E3381BB2_39E1_11D3_97FE_00A0C9DF29C4_.wvu.PrintArea" hidden="1">#REF!</definedName>
    <definedName name="Z_E3381BB3_39E1_11D3_97FE_00A0C9DF29C4_.wvu.PrintArea" hidden="1">#REF!</definedName>
    <definedName name="Z_E3381BB4_39E1_11D3_97FE_00A0C9DF29C4_.wvu.PrintArea" hidden="1">#REF!</definedName>
    <definedName name="Z_E3381BB5_39E1_11D3_97FE_00A0C9DF29C4_.wvu.PrintArea" hidden="1">#REF!</definedName>
    <definedName name="Z_E3381BB7_39E1_11D3_97FE_00A0C9DF29C4_.wvu.PrintArea" hidden="1">#REF!</definedName>
    <definedName name="Z_E3381BB8_39E1_11D3_97FE_00A0C9DF29C4_.wvu.PrintArea" hidden="1">#REF!</definedName>
    <definedName name="Z_E3381BB9_39E1_11D3_97FE_00A0C9DF29C4_.wvu.PrintArea" hidden="1">#REF!</definedName>
    <definedName name="Z_E3381BBA_39E1_11D3_97FE_00A0C9DF29C4_.wvu.PrintArea" hidden="1">#REF!</definedName>
    <definedName name="Z_E3381BBC_39E1_11D3_97FE_00A0C9DF29C4_.wvu.PrintArea" hidden="1">#REF!</definedName>
    <definedName name="Z_E3381BBD_39E1_11D3_97FE_00A0C9DF29C4_.wvu.PrintArea" hidden="1">#REF!</definedName>
    <definedName name="Z_E359ABDC_4366_11D3_8575_00A0C9DF1035_.wvu.PrintArea" hidden="1">#REF!</definedName>
    <definedName name="Z_E359ABDD_4366_11D3_8575_00A0C9DF1035_.wvu.PrintArea" hidden="1">#REF!</definedName>
    <definedName name="Z_E359ABDF_4366_11D3_8575_00A0C9DF1035_.wvu.PrintArea" hidden="1">#REF!</definedName>
    <definedName name="Z_E359ABE0_4366_11D3_8575_00A0C9DF1035_.wvu.PrintArea" hidden="1">#REF!</definedName>
    <definedName name="Z_E359ABE1_4366_11D3_8575_00A0C9DF1035_.wvu.PrintArea" hidden="1">#REF!</definedName>
    <definedName name="Z_E359ABE2_4366_11D3_8575_00A0C9DF1035_.wvu.PrintArea" hidden="1">#REF!</definedName>
    <definedName name="Z_E359ABE4_4366_11D3_8575_00A0C9DF1035_.wvu.PrintArea" hidden="1">#REF!</definedName>
    <definedName name="Z_E359ABE5_4366_11D3_8575_00A0C9DF1035_.wvu.PrintArea" hidden="1">#REF!</definedName>
    <definedName name="Z_E359ABE6_4366_11D3_8575_00A0C9DF1035_.wvu.PrintArea" hidden="1">#REF!</definedName>
    <definedName name="Z_E359ABE7_4366_11D3_8575_00A0C9DF1035_.wvu.PrintArea" hidden="1">#REF!</definedName>
    <definedName name="Z_E359ABE9_4366_11D3_8575_00A0C9DF1035_.wvu.PrintArea" hidden="1">#REF!</definedName>
    <definedName name="Z_E359ABEA_4366_11D3_8575_00A0C9DF1035_.wvu.PrintArea" hidden="1">#REF!</definedName>
    <definedName name="Z_E359ABEC_4366_11D3_8575_00A0C9DF1035_.wvu.PrintArea" hidden="1">#REF!</definedName>
    <definedName name="Z_E359ABED_4366_11D3_8575_00A0C9DF1035_.wvu.PrintArea" hidden="1">#REF!</definedName>
    <definedName name="Z_E359ABEF_4366_11D3_8575_00A0C9DF1035_.wvu.PrintArea" hidden="1">#REF!</definedName>
    <definedName name="Z_E359ABF0_4366_11D3_8575_00A0C9DF1035_.wvu.PrintArea" hidden="1">#REF!</definedName>
    <definedName name="Z_E359ABF1_4366_11D3_8575_00A0C9DF1035_.wvu.PrintArea" hidden="1">#REF!</definedName>
    <definedName name="Z_E359ABF2_4366_11D3_8575_00A0C9DF1035_.wvu.PrintArea" hidden="1">#REF!</definedName>
    <definedName name="Z_E359ABF4_4366_11D3_8575_00A0C9DF1035_.wvu.PrintArea" hidden="1">#REF!</definedName>
    <definedName name="Z_E359ABF5_4366_11D3_8575_00A0C9DF1035_.wvu.PrintArea" hidden="1">#REF!</definedName>
    <definedName name="Z_E359ABF6_4366_11D3_8575_00A0C9DF1035_.wvu.PrintArea" hidden="1">#REF!</definedName>
    <definedName name="Z_E359ABF7_4366_11D3_8575_00A0C9DF1035_.wvu.PrintArea" hidden="1">#REF!</definedName>
    <definedName name="Z_E359ABF9_4366_11D3_8575_00A0C9DF1035_.wvu.PrintArea" hidden="1">#REF!</definedName>
    <definedName name="Z_E359ABFA_4366_11D3_8575_00A0C9DF1035_.wvu.PrintArea" hidden="1">#REF!</definedName>
    <definedName name="Z_E84C5E09_352A_11D3_97FE_00A0C9DF29C4_.wvu.PrintArea" hidden="1">#REF!</definedName>
    <definedName name="Z_E84C5E0A_352A_11D3_97FE_00A0C9DF29C4_.wvu.PrintArea" hidden="1">#REF!</definedName>
    <definedName name="Z_E84C5E0C_352A_11D3_97FE_00A0C9DF29C4_.wvu.PrintArea" hidden="1">#REF!</definedName>
    <definedName name="Z_E84C5E0D_352A_11D3_97FE_00A0C9DF29C4_.wvu.PrintArea" hidden="1">#REF!</definedName>
    <definedName name="Z_E84C5E0E_352A_11D3_97FE_00A0C9DF29C4_.wvu.PrintArea" hidden="1">#REF!</definedName>
    <definedName name="Z_E84C5E0F_352A_11D3_97FE_00A0C9DF29C4_.wvu.PrintArea" hidden="1">#REF!</definedName>
    <definedName name="Z_E84C5E11_352A_11D3_97FE_00A0C9DF29C4_.wvu.PrintArea" hidden="1">#REF!</definedName>
    <definedName name="Z_E84C5E12_352A_11D3_97FE_00A0C9DF29C4_.wvu.PrintArea" hidden="1">#REF!</definedName>
    <definedName name="Z_E84C5E13_352A_11D3_97FE_00A0C9DF29C4_.wvu.PrintArea" hidden="1">#REF!</definedName>
    <definedName name="Z_E84C5E14_352A_11D3_97FE_00A0C9DF29C4_.wvu.PrintArea" hidden="1">#REF!</definedName>
    <definedName name="Z_E84C5E16_352A_11D3_97FE_00A0C9DF29C4_.wvu.PrintArea" hidden="1">#REF!</definedName>
    <definedName name="Z_E84C5E17_352A_11D3_97FE_00A0C9DF29C4_.wvu.PrintArea" hidden="1">#REF!</definedName>
    <definedName name="Z_E84C5E19_352A_11D3_97FE_00A0C9DF29C4_.wvu.PrintArea" hidden="1">#REF!</definedName>
    <definedName name="Z_E84C5E1A_352A_11D3_97FE_00A0C9DF29C4_.wvu.PrintArea" hidden="1">#REF!</definedName>
    <definedName name="Z_E84C5E1C_352A_11D3_97FE_00A0C9DF29C4_.wvu.PrintArea" hidden="1">#REF!</definedName>
    <definedName name="Z_E84C5E1D_352A_11D3_97FE_00A0C9DF29C4_.wvu.PrintArea" hidden="1">#REF!</definedName>
    <definedName name="Z_E84C5E1E_352A_11D3_97FE_00A0C9DF29C4_.wvu.PrintArea" hidden="1">#REF!</definedName>
    <definedName name="Z_E84C5E1F_352A_11D3_97FE_00A0C9DF29C4_.wvu.PrintArea" hidden="1">#REF!</definedName>
    <definedName name="Z_E84C5E21_352A_11D3_97FE_00A0C9DF29C4_.wvu.PrintArea" hidden="1">#REF!</definedName>
    <definedName name="Z_E84C5E22_352A_11D3_97FE_00A0C9DF29C4_.wvu.PrintArea" hidden="1">#REF!</definedName>
    <definedName name="Z_E84C5E23_352A_11D3_97FE_00A0C9DF29C4_.wvu.PrintArea" hidden="1">#REF!</definedName>
    <definedName name="Z_E84C5E24_352A_11D3_97FE_00A0C9DF29C4_.wvu.PrintArea" hidden="1">#REF!</definedName>
    <definedName name="Z_E84C5E26_352A_11D3_97FE_00A0C9DF29C4_.wvu.PrintArea" hidden="1">#REF!</definedName>
    <definedName name="Z_E84C5E27_352A_11D3_97FE_00A0C9DF29C4_.wvu.PrintArea" hidden="1">#REF!</definedName>
    <definedName name="Z_EF3BA654_A7EF_11D3_980D_00A0C9DF29C4_.wvu.PrintArea" hidden="1">#REF!</definedName>
    <definedName name="Z_EF3BA655_A7EF_11D3_980D_00A0C9DF29C4_.wvu.PrintArea" hidden="1">#REF!</definedName>
    <definedName name="Z_EF3BA657_A7EF_11D3_980D_00A0C9DF29C4_.wvu.PrintArea" hidden="1">#REF!</definedName>
    <definedName name="Z_EF3BA658_A7EF_11D3_980D_00A0C9DF29C4_.wvu.PrintArea" hidden="1">#REF!</definedName>
    <definedName name="Z_EF3BA659_A7EF_11D3_980D_00A0C9DF29C4_.wvu.PrintArea" hidden="1">#REF!</definedName>
    <definedName name="Z_EF3BA65A_A7EF_11D3_980D_00A0C9DF29C4_.wvu.PrintArea" hidden="1">#REF!</definedName>
    <definedName name="Z_EF3BA65C_A7EF_11D3_980D_00A0C9DF29C4_.wvu.PrintArea" hidden="1">#REF!</definedName>
    <definedName name="Z_EF3BA65D_A7EF_11D3_980D_00A0C9DF29C4_.wvu.PrintArea" hidden="1">#REF!</definedName>
    <definedName name="Z_EF3BA65E_A7EF_11D3_980D_00A0C9DF29C4_.wvu.PrintArea" hidden="1">#REF!</definedName>
    <definedName name="Z_EF3BA65F_A7EF_11D3_980D_00A0C9DF29C4_.wvu.PrintArea" hidden="1">#REF!</definedName>
    <definedName name="Z_EF3BA661_A7EF_11D3_980D_00A0C9DF29C4_.wvu.PrintArea" hidden="1">#REF!</definedName>
    <definedName name="Z_EF3BA662_A7EF_11D3_980D_00A0C9DF29C4_.wvu.PrintArea" hidden="1">#REF!</definedName>
    <definedName name="Z_EF3BA664_A7EF_11D3_980D_00A0C9DF29C4_.wvu.PrintArea" hidden="1">#REF!</definedName>
    <definedName name="Z_EF3BA665_A7EF_11D3_980D_00A0C9DF29C4_.wvu.PrintArea" hidden="1">#REF!</definedName>
    <definedName name="Z_EF3BA667_A7EF_11D3_980D_00A0C9DF29C4_.wvu.PrintArea" hidden="1">#REF!</definedName>
    <definedName name="Z_EF3BA668_A7EF_11D3_980D_00A0C9DF29C4_.wvu.PrintArea" hidden="1">#REF!</definedName>
    <definedName name="Z_EF3BA669_A7EF_11D3_980D_00A0C9DF29C4_.wvu.PrintArea" hidden="1">#REF!</definedName>
    <definedName name="Z_EF3BA66A_A7EF_11D3_980D_00A0C9DF29C4_.wvu.PrintArea" hidden="1">#REF!</definedName>
    <definedName name="Z_EF3BA66C_A7EF_11D3_980D_00A0C9DF29C4_.wvu.PrintArea" hidden="1">#REF!</definedName>
    <definedName name="Z_EF3BA66D_A7EF_11D3_980D_00A0C9DF29C4_.wvu.PrintArea" hidden="1">#REF!</definedName>
    <definedName name="Z_EF3BA66E_A7EF_11D3_980D_00A0C9DF29C4_.wvu.PrintArea" hidden="1">#REF!</definedName>
    <definedName name="Z_EF3BA66F_A7EF_11D3_980D_00A0C9DF29C4_.wvu.PrintArea" hidden="1">#REF!</definedName>
    <definedName name="Z_EF3BA671_A7EF_11D3_980D_00A0C9DF29C4_.wvu.PrintArea" hidden="1">#REF!</definedName>
    <definedName name="Z_EF3BA672_A7EF_11D3_980D_00A0C9DF29C4_.wvu.PrintArea" hidden="1">#REF!</definedName>
    <definedName name="Z_F56C154B_3AB1_11D3_ABE7_00A0C9DF1063_.wvu.PrintArea" hidden="1">#REF!</definedName>
    <definedName name="Z_F56C154C_3AB1_11D3_ABE7_00A0C9DF1063_.wvu.PrintArea" hidden="1">#REF!</definedName>
    <definedName name="Z_F56C154E_3AB1_11D3_ABE7_00A0C9DF1063_.wvu.PrintArea" hidden="1">#REF!</definedName>
    <definedName name="Z_F56C154F_3AB1_11D3_ABE7_00A0C9DF1063_.wvu.PrintArea" hidden="1">#REF!</definedName>
    <definedName name="Z_F56C1550_3AB1_11D3_ABE7_00A0C9DF1063_.wvu.PrintArea" hidden="1">#REF!</definedName>
    <definedName name="Z_F56C1551_3AB1_11D3_ABE7_00A0C9DF1063_.wvu.PrintArea" hidden="1">#REF!</definedName>
    <definedName name="Z_F56C1553_3AB1_11D3_ABE7_00A0C9DF1063_.wvu.PrintArea" hidden="1">#REF!</definedName>
    <definedName name="Z_F56C1554_3AB1_11D3_ABE7_00A0C9DF1063_.wvu.PrintArea" hidden="1">#REF!</definedName>
    <definedName name="Z_F56C1555_3AB1_11D3_ABE7_00A0C9DF1063_.wvu.PrintArea" hidden="1">#REF!</definedName>
    <definedName name="Z_F56C1556_3AB1_11D3_ABE7_00A0C9DF1063_.wvu.PrintArea" hidden="1">#REF!</definedName>
    <definedName name="Z_F56C1558_3AB1_11D3_ABE7_00A0C9DF1063_.wvu.PrintArea" hidden="1">#REF!</definedName>
    <definedName name="Z_F56C1559_3AB1_11D3_ABE7_00A0C9DF1063_.wvu.PrintArea" hidden="1">#REF!</definedName>
    <definedName name="Z_F56C155B_3AB1_11D3_ABE7_00A0C9DF1063_.wvu.PrintArea" hidden="1">#REF!</definedName>
    <definedName name="Z_F56C155C_3AB1_11D3_ABE7_00A0C9DF1063_.wvu.PrintArea" hidden="1">#REF!</definedName>
    <definedName name="Z_F56C155E_3AB1_11D3_ABE7_00A0C9DF1063_.wvu.PrintArea" hidden="1">#REF!</definedName>
    <definedName name="Z_F56C155F_3AB1_11D3_ABE7_00A0C9DF1063_.wvu.PrintArea" hidden="1">#REF!</definedName>
    <definedName name="Z_F56C1560_3AB1_11D3_ABE7_00A0C9DF1063_.wvu.PrintArea" hidden="1">#REF!</definedName>
    <definedName name="Z_F56C1561_3AB1_11D3_ABE7_00A0C9DF1063_.wvu.PrintArea" hidden="1">#REF!</definedName>
    <definedName name="Z_F56C1563_3AB1_11D3_ABE7_00A0C9DF1063_.wvu.PrintArea" hidden="1">#REF!</definedName>
    <definedName name="Z_F56C1564_3AB1_11D3_ABE7_00A0C9DF1063_.wvu.PrintArea" hidden="1">#REF!</definedName>
    <definedName name="Z_F56C1565_3AB1_11D3_ABE7_00A0C9DF1063_.wvu.PrintArea" hidden="1">#REF!</definedName>
    <definedName name="Z_F56C1566_3AB1_11D3_ABE7_00A0C9DF1063_.wvu.PrintArea" hidden="1">#REF!</definedName>
    <definedName name="Z_F56C1568_3AB1_11D3_ABE7_00A0C9DF1063_.wvu.PrintArea" hidden="1">#REF!</definedName>
    <definedName name="Z_F56C1569_3AB1_11D3_ABE7_00A0C9DF1063_.wvu.PrintArea" hidden="1">#REF!</definedName>
    <definedName name="Z_F854DE9C_9E82_11D3_9DB2_00A0C9DF29FD_.wvu.PrintArea" hidden="1">#REF!</definedName>
    <definedName name="Z_F854DE9D_9E82_11D3_9DB2_00A0C9DF29FD_.wvu.PrintArea" hidden="1">#REF!</definedName>
    <definedName name="Z_F854DE9F_9E82_11D3_9DB2_00A0C9DF29FD_.wvu.PrintArea" hidden="1">#REF!</definedName>
    <definedName name="Z_F854DEA0_9E82_11D3_9DB2_00A0C9DF29FD_.wvu.PrintArea" hidden="1">#REF!</definedName>
    <definedName name="Z_F854DEA1_9E82_11D3_9DB2_00A0C9DF29FD_.wvu.PrintArea" hidden="1">#REF!</definedName>
    <definedName name="Z_F854DEA2_9E82_11D3_9DB2_00A0C9DF29FD_.wvu.PrintArea" hidden="1">#REF!</definedName>
    <definedName name="Z_F854DEA4_9E82_11D3_9DB2_00A0C9DF29FD_.wvu.PrintArea" hidden="1">#REF!</definedName>
    <definedName name="Z_F854DEA5_9E82_11D3_9DB2_00A0C9DF29FD_.wvu.PrintArea" hidden="1">#REF!</definedName>
    <definedName name="Z_F854DEA6_9E82_11D3_9DB2_00A0C9DF29FD_.wvu.PrintArea" hidden="1">#REF!</definedName>
    <definedName name="Z_F854DEA7_9E82_11D3_9DB2_00A0C9DF29FD_.wvu.PrintArea" hidden="1">#REF!</definedName>
    <definedName name="Z_F854DEA9_9E82_11D3_9DB2_00A0C9DF29FD_.wvu.PrintArea" hidden="1">#REF!</definedName>
    <definedName name="Z_F854DEAA_9E82_11D3_9DB2_00A0C9DF29FD_.wvu.PrintArea" hidden="1">#REF!</definedName>
    <definedName name="Z_F854DEAC_9E82_11D3_9DB2_00A0C9DF29FD_.wvu.PrintArea" hidden="1">#REF!</definedName>
    <definedName name="Z_F854DEAD_9E82_11D3_9DB2_00A0C9DF29FD_.wvu.PrintArea" hidden="1">#REF!</definedName>
    <definedName name="Z_F854DEAF_9E82_11D3_9DB2_00A0C9DF29FD_.wvu.PrintArea" hidden="1">#REF!</definedName>
    <definedName name="Z_F854DEB0_9E82_11D3_9DB2_00A0C9DF29FD_.wvu.PrintArea" hidden="1">#REF!</definedName>
    <definedName name="Z_F854DEB1_9E82_11D3_9DB2_00A0C9DF29FD_.wvu.PrintArea" hidden="1">#REF!</definedName>
    <definedName name="Z_F854DEB2_9E82_11D3_9DB2_00A0C9DF29FD_.wvu.PrintArea" hidden="1">#REF!</definedName>
    <definedName name="Z_F854DEB4_9E82_11D3_9DB2_00A0C9DF29FD_.wvu.PrintArea" hidden="1">#REF!</definedName>
    <definedName name="Z_F854DEB5_9E82_11D3_9DB2_00A0C9DF29FD_.wvu.PrintArea" hidden="1">#REF!</definedName>
    <definedName name="Z_F854DEB6_9E82_11D3_9DB2_00A0C9DF29FD_.wvu.PrintArea" hidden="1">#REF!</definedName>
    <definedName name="Z_F854DEB7_9E82_11D3_9DB2_00A0C9DF29FD_.wvu.PrintArea" hidden="1">#REF!</definedName>
    <definedName name="Z_F854DEB9_9E82_11D3_9DB2_00A0C9DF29FD_.wvu.PrintArea" hidden="1">#REF!</definedName>
    <definedName name="Z_F854DEBA_9E82_11D3_9DB2_00A0C9DF29FD_.wvu.PrintArea" hidden="1">#REF!</definedName>
    <definedName name="Z_FACAB6C6_C9E7_11D3_9DB9_00A0C9DF29FD_.wvu.PrintArea" hidden="1">#REF!</definedName>
    <definedName name="Z_FACAB6C7_C9E7_11D3_9DB9_00A0C9DF29FD_.wvu.PrintArea" hidden="1">#REF!</definedName>
    <definedName name="Z_FACAB6C9_C9E7_11D3_9DB9_00A0C9DF29FD_.wvu.PrintArea" hidden="1">#REF!</definedName>
    <definedName name="Z_FACAB6CA_C9E7_11D3_9DB9_00A0C9DF29FD_.wvu.PrintArea" hidden="1">#REF!</definedName>
    <definedName name="Z_FACAB6CB_C9E7_11D3_9DB9_00A0C9DF29FD_.wvu.PrintArea" hidden="1">#REF!</definedName>
    <definedName name="Z_FACAB6CC_C9E7_11D3_9DB9_00A0C9DF29FD_.wvu.PrintArea" hidden="1">#REF!</definedName>
    <definedName name="Z_FACAB6CE_C9E7_11D3_9DB9_00A0C9DF29FD_.wvu.PrintArea" hidden="1">#REF!</definedName>
    <definedName name="Z_FACAB6CF_C9E7_11D3_9DB9_00A0C9DF29FD_.wvu.PrintArea" hidden="1">#REF!</definedName>
    <definedName name="Z_FACAB6D0_C9E7_11D3_9DB9_00A0C9DF29FD_.wvu.PrintArea" hidden="1">#REF!</definedName>
    <definedName name="Z_FACAB6D1_C9E7_11D3_9DB9_00A0C9DF29FD_.wvu.PrintArea" hidden="1">#REF!</definedName>
    <definedName name="Z_FACAB6D3_C9E7_11D3_9DB9_00A0C9DF29FD_.wvu.PrintArea" hidden="1">#REF!</definedName>
    <definedName name="Z_FACAB6D4_C9E7_11D3_9DB9_00A0C9DF29FD_.wvu.PrintArea" hidden="1">#REF!</definedName>
    <definedName name="Z_FACAB6D6_C9E7_11D3_9DB9_00A0C9DF29FD_.wvu.PrintArea" hidden="1">#REF!</definedName>
    <definedName name="Z_FACAB6D7_C9E7_11D3_9DB9_00A0C9DF29FD_.wvu.PrintArea" hidden="1">#REF!</definedName>
    <definedName name="Z_FACAB6D9_C9E7_11D3_9DB9_00A0C9DF29FD_.wvu.PrintArea" hidden="1">#REF!</definedName>
    <definedName name="Z_FACAB6DA_C9E7_11D3_9DB9_00A0C9DF29FD_.wvu.PrintArea" hidden="1">#REF!</definedName>
    <definedName name="Z_FACAB6DB_C9E7_11D3_9DB9_00A0C9DF29FD_.wvu.PrintArea" hidden="1">#REF!</definedName>
    <definedName name="Z_FACAB6DC_C9E7_11D3_9DB9_00A0C9DF29FD_.wvu.PrintArea" hidden="1">#REF!</definedName>
    <definedName name="Z_FACAB6DE_C9E7_11D3_9DB9_00A0C9DF29FD_.wvu.PrintArea" hidden="1">#REF!</definedName>
    <definedName name="Z_FACAB6DF_C9E7_11D3_9DB9_00A0C9DF29FD_.wvu.PrintArea" hidden="1">#REF!</definedName>
    <definedName name="Z_FACAB6E0_C9E7_11D3_9DB9_00A0C9DF29FD_.wvu.PrintArea" hidden="1">#REF!</definedName>
    <definedName name="Z_FACAB6E1_C9E7_11D3_9DB9_00A0C9DF29FD_.wvu.PrintArea" hidden="1">#REF!</definedName>
    <definedName name="Z_FACAB6E3_C9E7_11D3_9DB9_00A0C9DF29FD_.wvu.PrintArea" hidden="1">#REF!</definedName>
    <definedName name="Z_FACAB6E4_C9E7_11D3_9DB9_00A0C9DF29FD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9" i="1" l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C163" i="1"/>
  <c r="D163" i="1" s="1"/>
  <c r="E163" i="1" s="1"/>
  <c r="F163" i="1" s="1"/>
  <c r="G163" i="1" s="1"/>
  <c r="H163" i="1" s="1"/>
  <c r="I163" i="1" s="1"/>
  <c r="J163" i="1" s="1"/>
  <c r="K163" i="1" s="1"/>
  <c r="L163" i="1" s="1"/>
  <c r="M163" i="1" s="1"/>
  <c r="N163" i="1" s="1"/>
  <c r="O163" i="1" s="1"/>
  <c r="P163" i="1" s="1"/>
  <c r="Q163" i="1" s="1"/>
  <c r="R163" i="1" s="1"/>
  <c r="S163" i="1" s="1"/>
  <c r="T163" i="1" s="1"/>
  <c r="U163" i="1" s="1"/>
  <c r="V163" i="1" s="1"/>
  <c r="W163" i="1" s="1"/>
  <c r="X163" i="1" s="1"/>
  <c r="Y163" i="1" s="1"/>
  <c r="Z163" i="1" s="1"/>
  <c r="AA163" i="1" s="1"/>
  <c r="AB163" i="1" s="1"/>
  <c r="AC163" i="1" s="1"/>
  <c r="AD163" i="1" s="1"/>
  <c r="C162" i="1"/>
  <c r="D162" i="1" s="1"/>
  <c r="E162" i="1" s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R162" i="1" s="1"/>
  <c r="S162" i="1" s="1"/>
  <c r="T162" i="1" s="1"/>
  <c r="U162" i="1" s="1"/>
  <c r="V162" i="1" s="1"/>
  <c r="W162" i="1" s="1"/>
  <c r="X162" i="1" s="1"/>
  <c r="Y162" i="1" s="1"/>
  <c r="Z162" i="1" s="1"/>
  <c r="AA162" i="1" s="1"/>
  <c r="AB162" i="1" s="1"/>
  <c r="AC162" i="1" s="1"/>
  <c r="AD162" i="1" s="1"/>
  <c r="I151" i="1"/>
  <c r="I152" i="1" s="1"/>
  <c r="I154" i="1" s="1"/>
  <c r="F151" i="1"/>
  <c r="C151" i="1"/>
  <c r="C152" i="1" s="1"/>
  <c r="C154" i="1" s="1"/>
  <c r="B151" i="1"/>
  <c r="H152" i="1"/>
  <c r="H154" i="1" s="1"/>
  <c r="H158" i="1" s="1"/>
  <c r="G152" i="1"/>
  <c r="G154" i="1" s="1"/>
  <c r="G158" i="1" s="1"/>
  <c r="E152" i="1"/>
  <c r="E154" i="1" s="1"/>
  <c r="E158" i="1" s="1"/>
  <c r="D152" i="1"/>
  <c r="D154" i="1" s="1"/>
  <c r="D158" i="1" s="1"/>
  <c r="B152" i="1"/>
  <c r="B154" i="1" s="1"/>
  <c r="I146" i="1"/>
  <c r="H146" i="1"/>
  <c r="F146" i="1"/>
  <c r="I140" i="1"/>
  <c r="F140" i="1"/>
  <c r="C140" i="1"/>
  <c r="B140" i="1"/>
  <c r="D139" i="1"/>
  <c r="H141" i="1"/>
  <c r="H143" i="1" s="1"/>
  <c r="H157" i="1" s="1"/>
  <c r="G141" i="1"/>
  <c r="G143" i="1" s="1"/>
  <c r="G157" i="1" s="1"/>
  <c r="J135" i="1"/>
  <c r="E134" i="1"/>
  <c r="D134" i="1"/>
  <c r="O130" i="1"/>
  <c r="N130" i="1"/>
  <c r="M130" i="1"/>
  <c r="L130" i="1"/>
  <c r="K130" i="1"/>
  <c r="J130" i="1"/>
  <c r="R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C122" i="1"/>
  <c r="D122" i="1" s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 s="1"/>
  <c r="AD122" i="1" s="1"/>
  <c r="C121" i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I110" i="1"/>
  <c r="F110" i="1"/>
  <c r="G110" i="1" s="1"/>
  <c r="H110" i="1" s="1"/>
  <c r="C110" i="1"/>
  <c r="D110" i="1" s="1"/>
  <c r="E110" i="1" s="1"/>
  <c r="B110" i="1"/>
  <c r="B111" i="1" s="1"/>
  <c r="B113" i="1" s="1"/>
  <c r="I105" i="1"/>
  <c r="E105" i="1"/>
  <c r="J106" i="1"/>
  <c r="I99" i="1"/>
  <c r="F99" i="1"/>
  <c r="G99" i="1" s="1"/>
  <c r="C99" i="1"/>
  <c r="B99" i="1"/>
  <c r="J94" i="1"/>
  <c r="K94" i="1" s="1"/>
  <c r="H93" i="1"/>
  <c r="D93" i="1"/>
  <c r="R87" i="1"/>
  <c r="AD86" i="1"/>
  <c r="AC86" i="1"/>
  <c r="AB86" i="1"/>
  <c r="AA86" i="1"/>
  <c r="Z86" i="1"/>
  <c r="Y86" i="1"/>
  <c r="X86" i="1"/>
  <c r="W86" i="1"/>
  <c r="V86" i="1"/>
  <c r="U86" i="1"/>
  <c r="T86" i="1"/>
  <c r="S86" i="1"/>
  <c r="C81" i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C80" i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I69" i="1"/>
  <c r="F69" i="1"/>
  <c r="E69" i="1"/>
  <c r="E70" i="1" s="1"/>
  <c r="E72" i="1" s="1"/>
  <c r="E76" i="1" s="1"/>
  <c r="C69" i="1"/>
  <c r="C70" i="1" s="1"/>
  <c r="C72" i="1" s="1"/>
  <c r="B69" i="1"/>
  <c r="H70" i="1"/>
  <c r="H72" i="1" s="1"/>
  <c r="H76" i="1" s="1"/>
  <c r="G70" i="1"/>
  <c r="G72" i="1" s="1"/>
  <c r="G76" i="1" s="1"/>
  <c r="D70" i="1"/>
  <c r="D72" i="1" s="1"/>
  <c r="D76" i="1" s="1"/>
  <c r="J65" i="1"/>
  <c r="E64" i="1"/>
  <c r="D64" i="1"/>
  <c r="C64" i="1"/>
  <c r="I58" i="1"/>
  <c r="I59" i="1" s="1"/>
  <c r="I61" i="1" s="1"/>
  <c r="F58" i="1"/>
  <c r="C58" i="1"/>
  <c r="B58" i="1"/>
  <c r="H59" i="1"/>
  <c r="H61" i="1" s="1"/>
  <c r="H75" i="1" s="1"/>
  <c r="G59" i="1"/>
  <c r="G61" i="1" s="1"/>
  <c r="G75" i="1" s="1"/>
  <c r="J54" i="1"/>
  <c r="R47" i="1"/>
  <c r="AD46" i="1"/>
  <c r="AC46" i="1"/>
  <c r="AB46" i="1"/>
  <c r="AA46" i="1"/>
  <c r="Z46" i="1"/>
  <c r="Y46" i="1"/>
  <c r="X46" i="1"/>
  <c r="W46" i="1"/>
  <c r="V46" i="1"/>
  <c r="U46" i="1"/>
  <c r="T46" i="1"/>
  <c r="S46" i="1"/>
  <c r="L41" i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L40" i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L38" i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L37" i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I26" i="1"/>
  <c r="F26" i="1"/>
  <c r="E26" i="1"/>
  <c r="E27" i="1" s="1"/>
  <c r="E29" i="1" s="1"/>
  <c r="E33" i="1" s="1"/>
  <c r="C26" i="1"/>
  <c r="C27" i="1" s="1"/>
  <c r="C29" i="1" s="1"/>
  <c r="B26" i="1"/>
  <c r="B27" i="1" s="1"/>
  <c r="B29" i="1" s="1"/>
  <c r="H27" i="1"/>
  <c r="H29" i="1" s="1"/>
  <c r="H33" i="1" s="1"/>
  <c r="G27" i="1"/>
  <c r="G29" i="1" s="1"/>
  <c r="G33" i="1" s="1"/>
  <c r="D27" i="1"/>
  <c r="D29" i="1" s="1"/>
  <c r="D33" i="1" s="1"/>
  <c r="J22" i="1"/>
  <c r="E21" i="1"/>
  <c r="D21" i="1"/>
  <c r="C21" i="1"/>
  <c r="I15" i="1"/>
  <c r="I16" i="1" s="1"/>
  <c r="I18" i="1" s="1"/>
  <c r="F15" i="1"/>
  <c r="F16" i="1" s="1"/>
  <c r="F18" i="1" s="1"/>
  <c r="C15" i="1"/>
  <c r="C16" i="1" s="1"/>
  <c r="B15" i="1"/>
  <c r="B16" i="1" s="1"/>
  <c r="B18" i="1" s="1"/>
  <c r="J11" i="1"/>
  <c r="K11" i="1" s="1"/>
  <c r="I10" i="1"/>
  <c r="H10" i="1"/>
  <c r="G10" i="1"/>
  <c r="F10" i="1"/>
  <c r="E10" i="1"/>
  <c r="D10" i="1"/>
  <c r="C10" i="1"/>
  <c r="A3" i="1"/>
  <c r="H159" i="1" l="1"/>
  <c r="F111" i="1"/>
  <c r="F113" i="1" s="1"/>
  <c r="H105" i="1"/>
  <c r="G93" i="1"/>
  <c r="D140" i="1"/>
  <c r="E140" i="1" s="1"/>
  <c r="E146" i="1"/>
  <c r="G105" i="1"/>
  <c r="F152" i="1"/>
  <c r="F154" i="1" s="1"/>
  <c r="F158" i="1" s="1"/>
  <c r="G77" i="1"/>
  <c r="G84" i="1" s="1"/>
  <c r="G85" i="1" s="1"/>
  <c r="H77" i="1"/>
  <c r="H84" i="1" s="1"/>
  <c r="H85" i="1" s="1"/>
  <c r="C111" i="1"/>
  <c r="C113" i="1" s="1"/>
  <c r="C117" i="1" s="1"/>
  <c r="K135" i="1"/>
  <c r="L135" i="1" s="1"/>
  <c r="D146" i="1"/>
  <c r="R46" i="1"/>
  <c r="S45" i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C105" i="1"/>
  <c r="R127" i="1"/>
  <c r="S126" i="1"/>
  <c r="T126" i="1" s="1"/>
  <c r="U126" i="1" s="1"/>
  <c r="V126" i="1" s="1"/>
  <c r="W126" i="1" s="1"/>
  <c r="X126" i="1" s="1"/>
  <c r="Y126" i="1" s="1"/>
  <c r="Z126" i="1" s="1"/>
  <c r="AA126" i="1" s="1"/>
  <c r="AB126" i="1" s="1"/>
  <c r="AC126" i="1" s="1"/>
  <c r="AD126" i="1" s="1"/>
  <c r="C141" i="1"/>
  <c r="C143" i="1" s="1"/>
  <c r="I27" i="1"/>
  <c r="I29" i="1" s="1"/>
  <c r="C59" i="1"/>
  <c r="I70" i="1"/>
  <c r="I72" i="1" s="1"/>
  <c r="I76" i="1" s="1"/>
  <c r="R86" i="1"/>
  <c r="K106" i="1"/>
  <c r="L106" i="1" s="1"/>
  <c r="M106" i="1" s="1"/>
  <c r="F141" i="1"/>
  <c r="F143" i="1" s="1"/>
  <c r="F157" i="1" s="1"/>
  <c r="K65" i="1"/>
  <c r="L65" i="1" s="1"/>
  <c r="M65" i="1" s="1"/>
  <c r="G111" i="1"/>
  <c r="G113" i="1" s="1"/>
  <c r="G117" i="1" s="1"/>
  <c r="E111" i="1"/>
  <c r="E113" i="1" s="1"/>
  <c r="E117" i="1" s="1"/>
  <c r="I111" i="1"/>
  <c r="I113" i="1" s="1"/>
  <c r="I117" i="1" s="1"/>
  <c r="I141" i="1"/>
  <c r="I143" i="1" s="1"/>
  <c r="B59" i="1"/>
  <c r="B61" i="1" s="1"/>
  <c r="B75" i="1" s="1"/>
  <c r="F93" i="1"/>
  <c r="C100" i="1"/>
  <c r="C102" i="1" s="1"/>
  <c r="D105" i="1"/>
  <c r="D111" i="1"/>
  <c r="D113" i="1" s="1"/>
  <c r="D117" i="1" s="1"/>
  <c r="H111" i="1"/>
  <c r="H113" i="1" s="1"/>
  <c r="H117" i="1" s="1"/>
  <c r="G159" i="1"/>
  <c r="G166" i="1" s="1"/>
  <c r="B141" i="1"/>
  <c r="B143" i="1" s="1"/>
  <c r="B157" i="1" s="1"/>
  <c r="C146" i="1"/>
  <c r="G146" i="1"/>
  <c r="R168" i="1"/>
  <c r="B32" i="1"/>
  <c r="C18" i="1"/>
  <c r="D16" i="1"/>
  <c r="E16" i="1" s="1"/>
  <c r="E15" i="1" s="1"/>
  <c r="C33" i="1"/>
  <c r="F32" i="1"/>
  <c r="L11" i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I32" i="1"/>
  <c r="J15" i="1"/>
  <c r="J16" i="1" s="1"/>
  <c r="J18" i="1" s="1"/>
  <c r="J32" i="1" s="1"/>
  <c r="K22" i="1"/>
  <c r="L22" i="1" s="1"/>
  <c r="B33" i="1"/>
  <c r="J26" i="1"/>
  <c r="J27" i="1" s="1"/>
  <c r="J29" i="1" s="1"/>
  <c r="J33" i="1" s="1"/>
  <c r="I75" i="1"/>
  <c r="J69" i="1"/>
  <c r="J70" i="1" s="1"/>
  <c r="J72" i="1" s="1"/>
  <c r="J76" i="1" s="1"/>
  <c r="G15" i="1"/>
  <c r="K54" i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F59" i="1"/>
  <c r="F61" i="1" s="1"/>
  <c r="F27" i="1"/>
  <c r="F29" i="1" s="1"/>
  <c r="C76" i="1"/>
  <c r="B70" i="1"/>
  <c r="B72" i="1" s="1"/>
  <c r="F70" i="1"/>
  <c r="F72" i="1" s="1"/>
  <c r="C93" i="1"/>
  <c r="G100" i="1"/>
  <c r="G102" i="1" s="1"/>
  <c r="G116" i="1" s="1"/>
  <c r="H99" i="1"/>
  <c r="H100" i="1" s="1"/>
  <c r="H102" i="1" s="1"/>
  <c r="H116" i="1" s="1"/>
  <c r="E93" i="1"/>
  <c r="I100" i="1"/>
  <c r="I102" i="1" s="1"/>
  <c r="I93" i="1"/>
  <c r="B117" i="1"/>
  <c r="F117" i="1"/>
  <c r="B100" i="1"/>
  <c r="B102" i="1" s="1"/>
  <c r="S85" i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L94" i="1"/>
  <c r="J99" i="1" s="1"/>
  <c r="J100" i="1" s="1"/>
  <c r="J102" i="1" s="1"/>
  <c r="J116" i="1" s="1"/>
  <c r="F100" i="1"/>
  <c r="F102" i="1" s="1"/>
  <c r="H166" i="1"/>
  <c r="F105" i="1"/>
  <c r="I158" i="1"/>
  <c r="B158" i="1"/>
  <c r="C158" i="1"/>
  <c r="S167" i="1"/>
  <c r="T167" i="1" s="1"/>
  <c r="U167" i="1" s="1"/>
  <c r="V167" i="1" s="1"/>
  <c r="W167" i="1" s="1"/>
  <c r="X167" i="1" s="1"/>
  <c r="Y167" i="1" s="1"/>
  <c r="Z167" i="1" s="1"/>
  <c r="AA167" i="1" s="1"/>
  <c r="AB167" i="1" s="1"/>
  <c r="AC167" i="1" s="1"/>
  <c r="AD167" i="1" s="1"/>
  <c r="H165" i="1" l="1"/>
  <c r="B62" i="1"/>
  <c r="I33" i="1"/>
  <c r="I34" i="1" s="1"/>
  <c r="I35" i="1" s="1"/>
  <c r="J151" i="1"/>
  <c r="J152" i="1" s="1"/>
  <c r="J154" i="1" s="1"/>
  <c r="J158" i="1" s="1"/>
  <c r="D100" i="1"/>
  <c r="E100" i="1" s="1"/>
  <c r="E99" i="1" s="1"/>
  <c r="H83" i="1"/>
  <c r="J110" i="1"/>
  <c r="J111" i="1" s="1"/>
  <c r="J113" i="1" s="1"/>
  <c r="J117" i="1" s="1"/>
  <c r="J118" i="1" s="1"/>
  <c r="I157" i="1"/>
  <c r="I159" i="1" s="1"/>
  <c r="D15" i="1"/>
  <c r="D141" i="1"/>
  <c r="E141" i="1" s="1"/>
  <c r="H118" i="1"/>
  <c r="H125" i="1" s="1"/>
  <c r="H126" i="1" s="1"/>
  <c r="G118" i="1"/>
  <c r="J140" i="1"/>
  <c r="J141" i="1" s="1"/>
  <c r="J143" i="1" s="1"/>
  <c r="J157" i="1" s="1"/>
  <c r="K69" i="1"/>
  <c r="K70" i="1" s="1"/>
  <c r="K72" i="1" s="1"/>
  <c r="K76" i="1" s="1"/>
  <c r="C61" i="1"/>
  <c r="D59" i="1"/>
  <c r="E59" i="1" s="1"/>
  <c r="M135" i="1"/>
  <c r="N135" i="1" s="1"/>
  <c r="O135" i="1" s="1"/>
  <c r="P135" i="1" s="1"/>
  <c r="Q135" i="1" s="1"/>
  <c r="R135" i="1" s="1"/>
  <c r="S135" i="1" s="1"/>
  <c r="T135" i="1" s="1"/>
  <c r="U135" i="1" s="1"/>
  <c r="V135" i="1" s="1"/>
  <c r="W135" i="1" s="1"/>
  <c r="X135" i="1" s="1"/>
  <c r="Y135" i="1" s="1"/>
  <c r="Z135" i="1" s="1"/>
  <c r="AA135" i="1" s="1"/>
  <c r="AB135" i="1" s="1"/>
  <c r="AC135" i="1" s="1"/>
  <c r="AD135" i="1" s="1"/>
  <c r="K26" i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J34" i="1"/>
  <c r="J44" i="1" s="1"/>
  <c r="J45" i="1" s="1"/>
  <c r="Y11" i="1"/>
  <c r="Z11" i="1" s="1"/>
  <c r="AA11" i="1" s="1"/>
  <c r="AB11" i="1" s="1"/>
  <c r="AC11" i="1" s="1"/>
  <c r="AD11" i="1" s="1"/>
  <c r="Y54" i="1"/>
  <c r="Z54" i="1" s="1"/>
  <c r="AA54" i="1" s="1"/>
  <c r="AB54" i="1" s="1"/>
  <c r="AC54" i="1" s="1"/>
  <c r="AD54" i="1" s="1"/>
  <c r="M22" i="1"/>
  <c r="C157" i="1"/>
  <c r="C159" i="1" s="1"/>
  <c r="D143" i="1"/>
  <c r="F76" i="1"/>
  <c r="F116" i="1"/>
  <c r="F118" i="1" s="1"/>
  <c r="N106" i="1"/>
  <c r="B76" i="1"/>
  <c r="B77" i="1" s="1"/>
  <c r="J58" i="1"/>
  <c r="J59" i="1" s="1"/>
  <c r="J61" i="1" s="1"/>
  <c r="J75" i="1" s="1"/>
  <c r="J77" i="1" s="1"/>
  <c r="F33" i="1"/>
  <c r="F34" i="1" s="1"/>
  <c r="G16" i="1"/>
  <c r="G18" i="1" s="1"/>
  <c r="G32" i="1" s="1"/>
  <c r="G34" i="1" s="1"/>
  <c r="H15" i="1"/>
  <c r="H16" i="1" s="1"/>
  <c r="H18" i="1" s="1"/>
  <c r="H32" i="1" s="1"/>
  <c r="H34" i="1" s="1"/>
  <c r="B159" i="1"/>
  <c r="F159" i="1"/>
  <c r="M94" i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B116" i="1"/>
  <c r="B118" i="1" s="1"/>
  <c r="B34" i="1"/>
  <c r="C116" i="1"/>
  <c r="C118" i="1" s="1"/>
  <c r="D102" i="1"/>
  <c r="I116" i="1"/>
  <c r="I118" i="1" s="1"/>
  <c r="F75" i="1"/>
  <c r="K99" i="1"/>
  <c r="K100" i="1" s="1"/>
  <c r="K102" i="1" s="1"/>
  <c r="K116" i="1" s="1"/>
  <c r="N65" i="1"/>
  <c r="I77" i="1"/>
  <c r="K15" i="1"/>
  <c r="K16" i="1" s="1"/>
  <c r="K18" i="1" s="1"/>
  <c r="K32" i="1" s="1"/>
  <c r="D18" i="1"/>
  <c r="C32" i="1"/>
  <c r="C34" i="1" s="1"/>
  <c r="K151" i="1" l="1"/>
  <c r="K152" i="1" s="1"/>
  <c r="K154" i="1" s="1"/>
  <c r="K158" i="1" s="1"/>
  <c r="D99" i="1"/>
  <c r="J159" i="1"/>
  <c r="H124" i="1"/>
  <c r="G125" i="1"/>
  <c r="G126" i="1" s="1"/>
  <c r="I44" i="1"/>
  <c r="I45" i="1" s="1"/>
  <c r="I43" i="1"/>
  <c r="K110" i="1"/>
  <c r="L110" i="1" s="1"/>
  <c r="G124" i="1"/>
  <c r="K140" i="1"/>
  <c r="K27" i="1"/>
  <c r="K29" i="1" s="1"/>
  <c r="K33" i="1" s="1"/>
  <c r="K34" i="1" s="1"/>
  <c r="L27" i="1"/>
  <c r="L29" i="1" s="1"/>
  <c r="L33" i="1" s="1"/>
  <c r="F77" i="1"/>
  <c r="G83" i="1" s="1"/>
  <c r="K58" i="1"/>
  <c r="K59" i="1" s="1"/>
  <c r="K61" i="1" s="1"/>
  <c r="K75" i="1" s="1"/>
  <c r="K77" i="1" s="1"/>
  <c r="L69" i="1"/>
  <c r="L70" i="1" s="1"/>
  <c r="L72" i="1" s="1"/>
  <c r="L76" i="1" s="1"/>
  <c r="L151" i="1"/>
  <c r="D61" i="1"/>
  <c r="C75" i="1"/>
  <c r="C77" i="1" s="1"/>
  <c r="C84" i="1" s="1"/>
  <c r="C85" i="1" s="1"/>
  <c r="J43" i="1"/>
  <c r="Y26" i="1"/>
  <c r="Z26" i="1" s="1"/>
  <c r="AA26" i="1" s="1"/>
  <c r="AB26" i="1" s="1"/>
  <c r="AC26" i="1" s="1"/>
  <c r="AD26" i="1" s="1"/>
  <c r="I124" i="1"/>
  <c r="I125" i="1"/>
  <c r="I126" i="1" s="1"/>
  <c r="B44" i="1"/>
  <c r="B45" i="1" s="1"/>
  <c r="B35" i="1"/>
  <c r="B125" i="1"/>
  <c r="B126" i="1" s="1"/>
  <c r="Y94" i="1"/>
  <c r="Z94" i="1" s="1"/>
  <c r="AA94" i="1" s="1"/>
  <c r="AB94" i="1" s="1"/>
  <c r="AC94" i="1" s="1"/>
  <c r="AD94" i="1" s="1"/>
  <c r="G44" i="1"/>
  <c r="G45" i="1" s="1"/>
  <c r="G43" i="1"/>
  <c r="D157" i="1"/>
  <c r="D159" i="1" s="1"/>
  <c r="E143" i="1"/>
  <c r="E157" i="1" s="1"/>
  <c r="E159" i="1" s="1"/>
  <c r="I165" i="1"/>
  <c r="I166" i="1"/>
  <c r="B84" i="1"/>
  <c r="B85" i="1" s="1"/>
  <c r="B166" i="1"/>
  <c r="F44" i="1"/>
  <c r="F45" i="1" s="1"/>
  <c r="F35" i="1"/>
  <c r="C166" i="1"/>
  <c r="C165" i="1"/>
  <c r="C44" i="1"/>
  <c r="C45" i="1" s="1"/>
  <c r="C35" i="1"/>
  <c r="C43" i="1"/>
  <c r="E18" i="1"/>
  <c r="E32" i="1" s="1"/>
  <c r="E34" i="1" s="1"/>
  <c r="D32" i="1"/>
  <c r="D34" i="1" s="1"/>
  <c r="O65" i="1"/>
  <c r="D116" i="1"/>
  <c r="D118" i="1" s="1"/>
  <c r="E102" i="1"/>
  <c r="E116" i="1" s="1"/>
  <c r="E118" i="1" s="1"/>
  <c r="F124" i="1" s="1"/>
  <c r="J166" i="1"/>
  <c r="J165" i="1"/>
  <c r="F166" i="1"/>
  <c r="G165" i="1"/>
  <c r="J125" i="1"/>
  <c r="J126" i="1" s="1"/>
  <c r="J124" i="1"/>
  <c r="F125" i="1"/>
  <c r="F126" i="1" s="1"/>
  <c r="M27" i="1"/>
  <c r="M29" i="1" s="1"/>
  <c r="M33" i="1" s="1"/>
  <c r="N22" i="1"/>
  <c r="I83" i="1"/>
  <c r="I84" i="1"/>
  <c r="I85" i="1" s="1"/>
  <c r="C125" i="1"/>
  <c r="C126" i="1" s="1"/>
  <c r="C124" i="1"/>
  <c r="L99" i="1"/>
  <c r="H43" i="1"/>
  <c r="H44" i="1"/>
  <c r="H45" i="1" s="1"/>
  <c r="J84" i="1"/>
  <c r="J85" i="1" s="1"/>
  <c r="J83" i="1"/>
  <c r="O106" i="1"/>
  <c r="L15" i="1"/>
  <c r="M69" i="1" l="1"/>
  <c r="L58" i="1"/>
  <c r="K111" i="1"/>
  <c r="K113" i="1" s="1"/>
  <c r="K117" i="1" s="1"/>
  <c r="K118" i="1" s="1"/>
  <c r="K124" i="1" s="1"/>
  <c r="M110" i="1"/>
  <c r="L111" i="1"/>
  <c r="L113" i="1" s="1"/>
  <c r="L117" i="1" s="1"/>
  <c r="L152" i="1"/>
  <c r="L154" i="1" s="1"/>
  <c r="L158" i="1" s="1"/>
  <c r="C83" i="1"/>
  <c r="K83" i="1"/>
  <c r="K84" i="1"/>
  <c r="K85" i="1" s="1"/>
  <c r="M151" i="1"/>
  <c r="M152" i="1" s="1"/>
  <c r="M154" i="1" s="1"/>
  <c r="M158" i="1" s="1"/>
  <c r="F84" i="1"/>
  <c r="F85" i="1" s="1"/>
  <c r="K141" i="1"/>
  <c r="K143" i="1" s="1"/>
  <c r="K157" i="1" s="1"/>
  <c r="K159" i="1" s="1"/>
  <c r="L140" i="1"/>
  <c r="D75" i="1"/>
  <c r="D77" i="1" s="1"/>
  <c r="E61" i="1"/>
  <c r="E75" i="1" s="1"/>
  <c r="E77" i="1" s="1"/>
  <c r="D125" i="1"/>
  <c r="D126" i="1" s="1"/>
  <c r="D124" i="1"/>
  <c r="E165" i="1"/>
  <c r="E166" i="1"/>
  <c r="L100" i="1"/>
  <c r="L102" i="1" s="1"/>
  <c r="L116" i="1" s="1"/>
  <c r="L118" i="1" s="1"/>
  <c r="M99" i="1"/>
  <c r="F165" i="1"/>
  <c r="K44" i="1"/>
  <c r="K45" i="1" s="1"/>
  <c r="K43" i="1"/>
  <c r="E44" i="1"/>
  <c r="E45" i="1" s="1"/>
  <c r="E43" i="1"/>
  <c r="F43" i="1"/>
  <c r="D166" i="1"/>
  <c r="D165" i="1"/>
  <c r="P65" i="1"/>
  <c r="L16" i="1"/>
  <c r="L18" i="1" s="1"/>
  <c r="L32" i="1" s="1"/>
  <c r="L34" i="1" s="1"/>
  <c r="M15" i="1"/>
  <c r="P106" i="1"/>
  <c r="L59" i="1"/>
  <c r="L61" i="1" s="1"/>
  <c r="L75" i="1" s="1"/>
  <c r="L77" i="1" s="1"/>
  <c r="M58" i="1"/>
  <c r="E124" i="1"/>
  <c r="E125" i="1"/>
  <c r="E126" i="1" s="1"/>
  <c r="N27" i="1"/>
  <c r="N29" i="1" s="1"/>
  <c r="N33" i="1" s="1"/>
  <c r="O22" i="1"/>
  <c r="N69" i="1"/>
  <c r="M70" i="1"/>
  <c r="M72" i="1" s="1"/>
  <c r="M76" i="1" s="1"/>
  <c r="D43" i="1"/>
  <c r="D44" i="1"/>
  <c r="D45" i="1" s="1"/>
  <c r="K125" i="1" l="1"/>
  <c r="K126" i="1" s="1"/>
  <c r="N151" i="1"/>
  <c r="N152" i="1" s="1"/>
  <c r="N154" i="1" s="1"/>
  <c r="N158" i="1" s="1"/>
  <c r="N110" i="1"/>
  <c r="M111" i="1"/>
  <c r="M113" i="1" s="1"/>
  <c r="M117" i="1" s="1"/>
  <c r="L141" i="1"/>
  <c r="L143" i="1" s="1"/>
  <c r="L157" i="1" s="1"/>
  <c r="L159" i="1" s="1"/>
  <c r="L166" i="1" s="1"/>
  <c r="M140" i="1"/>
  <c r="K166" i="1"/>
  <c r="K165" i="1"/>
  <c r="F83" i="1"/>
  <c r="E83" i="1"/>
  <c r="E84" i="1"/>
  <c r="E85" i="1" s="1"/>
  <c r="D84" i="1"/>
  <c r="D85" i="1" s="1"/>
  <c r="D83" i="1"/>
  <c r="L43" i="1"/>
  <c r="L44" i="1"/>
  <c r="L45" i="1" s="1"/>
  <c r="Q106" i="1"/>
  <c r="O69" i="1"/>
  <c r="N70" i="1"/>
  <c r="N72" i="1" s="1"/>
  <c r="N76" i="1" s="1"/>
  <c r="M59" i="1"/>
  <c r="M61" i="1" s="1"/>
  <c r="M75" i="1" s="1"/>
  <c r="M77" i="1" s="1"/>
  <c r="N58" i="1"/>
  <c r="Q65" i="1"/>
  <c r="M100" i="1"/>
  <c r="M102" i="1" s="1"/>
  <c r="M116" i="1" s="1"/>
  <c r="N99" i="1"/>
  <c r="O27" i="1"/>
  <c r="O29" i="1" s="1"/>
  <c r="O33" i="1" s="1"/>
  <c r="P22" i="1"/>
  <c r="L83" i="1"/>
  <c r="L84" i="1"/>
  <c r="L85" i="1" s="1"/>
  <c r="M16" i="1"/>
  <c r="M18" i="1" s="1"/>
  <c r="M32" i="1" s="1"/>
  <c r="M34" i="1" s="1"/>
  <c r="N15" i="1"/>
  <c r="L125" i="1"/>
  <c r="L126" i="1" s="1"/>
  <c r="L124" i="1"/>
  <c r="O151" i="1" l="1"/>
  <c r="M118" i="1"/>
  <c r="L165" i="1"/>
  <c r="O110" i="1"/>
  <c r="N111" i="1"/>
  <c r="N113" i="1" s="1"/>
  <c r="N117" i="1" s="1"/>
  <c r="N140" i="1"/>
  <c r="M141" i="1"/>
  <c r="M143" i="1" s="1"/>
  <c r="M157" i="1" s="1"/>
  <c r="M159" i="1" s="1"/>
  <c r="M44" i="1"/>
  <c r="M45" i="1" s="1"/>
  <c r="M43" i="1"/>
  <c r="N100" i="1"/>
  <c r="N102" i="1" s="1"/>
  <c r="N116" i="1" s="1"/>
  <c r="O99" i="1"/>
  <c r="N59" i="1"/>
  <c r="N61" i="1" s="1"/>
  <c r="N75" i="1" s="1"/>
  <c r="N77" i="1" s="1"/>
  <c r="O58" i="1"/>
  <c r="O152" i="1"/>
  <c r="O154" i="1" s="1"/>
  <c r="O158" i="1" s="1"/>
  <c r="P151" i="1"/>
  <c r="M83" i="1"/>
  <c r="M84" i="1"/>
  <c r="M85" i="1" s="1"/>
  <c r="M124" i="1"/>
  <c r="M125" i="1"/>
  <c r="M126" i="1" s="1"/>
  <c r="N16" i="1"/>
  <c r="N18" i="1" s="1"/>
  <c r="N32" i="1" s="1"/>
  <c r="N34" i="1" s="1"/>
  <c r="O15" i="1"/>
  <c r="P27" i="1"/>
  <c r="P29" i="1" s="1"/>
  <c r="P33" i="1" s="1"/>
  <c r="Q22" i="1"/>
  <c r="R65" i="1"/>
  <c r="R106" i="1"/>
  <c r="P69" i="1"/>
  <c r="O70" i="1"/>
  <c r="O72" i="1" s="1"/>
  <c r="O76" i="1" s="1"/>
  <c r="N118" i="1" l="1"/>
  <c r="P110" i="1"/>
  <c r="O111" i="1"/>
  <c r="O113" i="1" s="1"/>
  <c r="O117" i="1" s="1"/>
  <c r="M165" i="1"/>
  <c r="M166" i="1"/>
  <c r="N141" i="1"/>
  <c r="N143" i="1" s="1"/>
  <c r="N157" i="1" s="1"/>
  <c r="N159" i="1" s="1"/>
  <c r="O140" i="1"/>
  <c r="Q69" i="1"/>
  <c r="P70" i="1"/>
  <c r="P72" i="1" s="1"/>
  <c r="P76" i="1" s="1"/>
  <c r="N125" i="1"/>
  <c r="N126" i="1" s="1"/>
  <c r="N124" i="1"/>
  <c r="S106" i="1"/>
  <c r="Q27" i="1"/>
  <c r="Q29" i="1" s="1"/>
  <c r="Q33" i="1" s="1"/>
  <c r="R22" i="1"/>
  <c r="O59" i="1"/>
  <c r="O61" i="1" s="1"/>
  <c r="O75" i="1" s="1"/>
  <c r="O77" i="1" s="1"/>
  <c r="P58" i="1"/>
  <c r="N84" i="1"/>
  <c r="N85" i="1" s="1"/>
  <c r="N83" i="1"/>
  <c r="S65" i="1"/>
  <c r="O16" i="1"/>
  <c r="O18" i="1" s="1"/>
  <c r="O32" i="1" s="1"/>
  <c r="O34" i="1" s="1"/>
  <c r="P15" i="1"/>
  <c r="P152" i="1"/>
  <c r="P154" i="1" s="1"/>
  <c r="P158" i="1" s="1"/>
  <c r="Q151" i="1"/>
  <c r="O100" i="1"/>
  <c r="O102" i="1" s="1"/>
  <c r="O116" i="1" s="1"/>
  <c r="P99" i="1"/>
  <c r="N44" i="1"/>
  <c r="N45" i="1" s="1"/>
  <c r="N43" i="1"/>
  <c r="O118" i="1" l="1"/>
  <c r="Q110" i="1"/>
  <c r="P111" i="1"/>
  <c r="P113" i="1" s="1"/>
  <c r="P117" i="1" s="1"/>
  <c r="N166" i="1"/>
  <c r="N165" i="1"/>
  <c r="O141" i="1"/>
  <c r="O143" i="1" s="1"/>
  <c r="O157" i="1" s="1"/>
  <c r="O159" i="1" s="1"/>
  <c r="O166" i="1" s="1"/>
  <c r="P140" i="1"/>
  <c r="Q152" i="1"/>
  <c r="Q154" i="1" s="1"/>
  <c r="Q158" i="1" s="1"/>
  <c r="R151" i="1"/>
  <c r="T65" i="1"/>
  <c r="R27" i="1"/>
  <c r="R29" i="1" s="1"/>
  <c r="R33" i="1" s="1"/>
  <c r="S22" i="1"/>
  <c r="P100" i="1"/>
  <c r="P102" i="1" s="1"/>
  <c r="P116" i="1" s="1"/>
  <c r="Q99" i="1"/>
  <c r="P16" i="1"/>
  <c r="P18" i="1" s="1"/>
  <c r="P32" i="1" s="1"/>
  <c r="P34" i="1" s="1"/>
  <c r="Q15" i="1"/>
  <c r="O125" i="1"/>
  <c r="O126" i="1" s="1"/>
  <c r="O124" i="1"/>
  <c r="O44" i="1"/>
  <c r="O45" i="1" s="1"/>
  <c r="O43" i="1"/>
  <c r="P59" i="1"/>
  <c r="P61" i="1" s="1"/>
  <c r="P75" i="1" s="1"/>
  <c r="P77" i="1" s="1"/>
  <c r="Q58" i="1"/>
  <c r="T106" i="1"/>
  <c r="O84" i="1"/>
  <c r="O85" i="1" s="1"/>
  <c r="O83" i="1"/>
  <c r="R69" i="1"/>
  <c r="Q70" i="1"/>
  <c r="Q72" i="1" s="1"/>
  <c r="Q76" i="1" s="1"/>
  <c r="O165" i="1" l="1"/>
  <c r="P118" i="1"/>
  <c r="R110" i="1"/>
  <c r="Q111" i="1"/>
  <c r="Q113" i="1" s="1"/>
  <c r="Q117" i="1" s="1"/>
  <c r="Q140" i="1"/>
  <c r="P141" i="1"/>
  <c r="P143" i="1" s="1"/>
  <c r="P157" i="1" s="1"/>
  <c r="P159" i="1" s="1"/>
  <c r="S69" i="1"/>
  <c r="R70" i="1"/>
  <c r="R72" i="1" s="1"/>
  <c r="R76" i="1" s="1"/>
  <c r="P83" i="1"/>
  <c r="P84" i="1"/>
  <c r="P85" i="1" s="1"/>
  <c r="U106" i="1"/>
  <c r="Q16" i="1"/>
  <c r="Q18" i="1" s="1"/>
  <c r="Q32" i="1" s="1"/>
  <c r="Q34" i="1" s="1"/>
  <c r="R15" i="1"/>
  <c r="Q100" i="1"/>
  <c r="Q102" i="1" s="1"/>
  <c r="Q116" i="1" s="1"/>
  <c r="R99" i="1"/>
  <c r="U65" i="1"/>
  <c r="P43" i="1"/>
  <c r="P44" i="1"/>
  <c r="P45" i="1" s="1"/>
  <c r="P125" i="1"/>
  <c r="P126" i="1" s="1"/>
  <c r="P124" i="1"/>
  <c r="Q59" i="1"/>
  <c r="Q61" i="1" s="1"/>
  <c r="Q75" i="1" s="1"/>
  <c r="Q77" i="1" s="1"/>
  <c r="R58" i="1"/>
  <c r="S27" i="1"/>
  <c r="S29" i="1" s="1"/>
  <c r="S33" i="1" s="1"/>
  <c r="T22" i="1"/>
  <c r="R152" i="1"/>
  <c r="R154" i="1" s="1"/>
  <c r="R158" i="1" s="1"/>
  <c r="S151" i="1"/>
  <c r="Q118" i="1" l="1"/>
  <c r="Q124" i="1" s="1"/>
  <c r="S110" i="1"/>
  <c r="R111" i="1"/>
  <c r="R113" i="1" s="1"/>
  <c r="R117" i="1" s="1"/>
  <c r="P166" i="1"/>
  <c r="P165" i="1"/>
  <c r="R140" i="1"/>
  <c r="Q141" i="1"/>
  <c r="Q143" i="1" s="1"/>
  <c r="Q157" i="1" s="1"/>
  <c r="Q159" i="1" s="1"/>
  <c r="Q83" i="1"/>
  <c r="Q84" i="1"/>
  <c r="Q85" i="1" s="1"/>
  <c r="Q125" i="1"/>
  <c r="Q126" i="1" s="1"/>
  <c r="T69" i="1"/>
  <c r="S70" i="1"/>
  <c r="S72" i="1" s="1"/>
  <c r="S76" i="1" s="1"/>
  <c r="T27" i="1"/>
  <c r="T29" i="1" s="1"/>
  <c r="T33" i="1" s="1"/>
  <c r="U22" i="1"/>
  <c r="R16" i="1"/>
  <c r="R18" i="1" s="1"/>
  <c r="R32" i="1" s="1"/>
  <c r="R34" i="1" s="1"/>
  <c r="S15" i="1"/>
  <c r="Q44" i="1"/>
  <c r="Q45" i="1" s="1"/>
  <c r="Q43" i="1"/>
  <c r="S152" i="1"/>
  <c r="S154" i="1" s="1"/>
  <c r="S158" i="1" s="1"/>
  <c r="T151" i="1"/>
  <c r="R59" i="1"/>
  <c r="R61" i="1" s="1"/>
  <c r="R75" i="1" s="1"/>
  <c r="R77" i="1" s="1"/>
  <c r="S58" i="1"/>
  <c r="V65" i="1"/>
  <c r="R100" i="1"/>
  <c r="R102" i="1" s="1"/>
  <c r="R116" i="1" s="1"/>
  <c r="R118" i="1" s="1"/>
  <c r="S99" i="1"/>
  <c r="V106" i="1"/>
  <c r="T110" i="1" l="1"/>
  <c r="S111" i="1"/>
  <c r="S113" i="1" s="1"/>
  <c r="S117" i="1" s="1"/>
  <c r="R141" i="1"/>
  <c r="R143" i="1" s="1"/>
  <c r="R157" i="1" s="1"/>
  <c r="R159" i="1" s="1"/>
  <c r="R166" i="1" s="1"/>
  <c r="S140" i="1"/>
  <c r="Q166" i="1"/>
  <c r="Q165" i="1"/>
  <c r="W65" i="1"/>
  <c r="T152" i="1"/>
  <c r="T154" i="1" s="1"/>
  <c r="T158" i="1" s="1"/>
  <c r="U151" i="1"/>
  <c r="S16" i="1"/>
  <c r="S18" i="1" s="1"/>
  <c r="S32" i="1" s="1"/>
  <c r="S34" i="1" s="1"/>
  <c r="S43" i="1" s="1"/>
  <c r="S48" i="1" s="1"/>
  <c r="T15" i="1"/>
  <c r="U27" i="1"/>
  <c r="U29" i="1" s="1"/>
  <c r="U33" i="1" s="1"/>
  <c r="V22" i="1"/>
  <c r="S100" i="1"/>
  <c r="S102" i="1" s="1"/>
  <c r="S116" i="1" s="1"/>
  <c r="S118" i="1" s="1"/>
  <c r="S124" i="1" s="1"/>
  <c r="S129" i="1" s="1"/>
  <c r="T99" i="1"/>
  <c r="S59" i="1"/>
  <c r="S61" i="1" s="1"/>
  <c r="S75" i="1" s="1"/>
  <c r="S77" i="1" s="1"/>
  <c r="S83" i="1" s="1"/>
  <c r="S88" i="1" s="1"/>
  <c r="T58" i="1"/>
  <c r="R44" i="1"/>
  <c r="R43" i="1"/>
  <c r="R125" i="1"/>
  <c r="R124" i="1"/>
  <c r="R84" i="1"/>
  <c r="R83" i="1"/>
  <c r="W106" i="1"/>
  <c r="U69" i="1"/>
  <c r="T70" i="1"/>
  <c r="T72" i="1" s="1"/>
  <c r="T76" i="1" s="1"/>
  <c r="R165" i="1" l="1"/>
  <c r="U110" i="1"/>
  <c r="T111" i="1"/>
  <c r="T113" i="1" s="1"/>
  <c r="T117" i="1" s="1"/>
  <c r="S141" i="1"/>
  <c r="S143" i="1" s="1"/>
  <c r="S157" i="1" s="1"/>
  <c r="S159" i="1" s="1"/>
  <c r="S165" i="1" s="1"/>
  <c r="S170" i="1" s="1"/>
  <c r="S171" i="1" s="1"/>
  <c r="T140" i="1"/>
  <c r="S130" i="1"/>
  <c r="S89" i="1"/>
  <c r="U152" i="1"/>
  <c r="U154" i="1" s="1"/>
  <c r="U158" i="1" s="1"/>
  <c r="V151" i="1"/>
  <c r="V69" i="1"/>
  <c r="U70" i="1"/>
  <c r="U72" i="1" s="1"/>
  <c r="U76" i="1" s="1"/>
  <c r="X106" i="1"/>
  <c r="T100" i="1"/>
  <c r="T102" i="1" s="1"/>
  <c r="T116" i="1" s="1"/>
  <c r="U99" i="1"/>
  <c r="T16" i="1"/>
  <c r="T18" i="1" s="1"/>
  <c r="T32" i="1" s="1"/>
  <c r="T34" i="1" s="1"/>
  <c r="T43" i="1" s="1"/>
  <c r="T48" i="1" s="1"/>
  <c r="U15" i="1"/>
  <c r="S49" i="1"/>
  <c r="X65" i="1"/>
  <c r="T59" i="1"/>
  <c r="T61" i="1" s="1"/>
  <c r="T75" i="1" s="1"/>
  <c r="T77" i="1" s="1"/>
  <c r="T83" i="1" s="1"/>
  <c r="T88" i="1" s="1"/>
  <c r="T89" i="1" s="1"/>
  <c r="U58" i="1"/>
  <c r="V27" i="1"/>
  <c r="V29" i="1" s="1"/>
  <c r="V33" i="1" s="1"/>
  <c r="W22" i="1"/>
  <c r="T118" i="1" l="1"/>
  <c r="T124" i="1" s="1"/>
  <c r="T129" i="1" s="1"/>
  <c r="T130" i="1" s="1"/>
  <c r="V110" i="1"/>
  <c r="U111" i="1"/>
  <c r="U113" i="1" s="1"/>
  <c r="U117" i="1" s="1"/>
  <c r="U140" i="1"/>
  <c r="T141" i="1"/>
  <c r="T143" i="1" s="1"/>
  <c r="T157" i="1" s="1"/>
  <c r="T159" i="1" s="1"/>
  <c r="T165" i="1" s="1"/>
  <c r="T170" i="1" s="1"/>
  <c r="T171" i="1" s="1"/>
  <c r="T49" i="1"/>
  <c r="U16" i="1"/>
  <c r="U18" i="1" s="1"/>
  <c r="U32" i="1" s="1"/>
  <c r="U34" i="1" s="1"/>
  <c r="U43" i="1" s="1"/>
  <c r="U48" i="1" s="1"/>
  <c r="U49" i="1" s="1"/>
  <c r="V15" i="1"/>
  <c r="Y106" i="1"/>
  <c r="W69" i="1"/>
  <c r="V70" i="1"/>
  <c r="V72" i="1" s="1"/>
  <c r="V76" i="1" s="1"/>
  <c r="V152" i="1"/>
  <c r="V154" i="1" s="1"/>
  <c r="V158" i="1" s="1"/>
  <c r="W151" i="1"/>
  <c r="W27" i="1"/>
  <c r="W29" i="1" s="1"/>
  <c r="W33" i="1" s="1"/>
  <c r="X22" i="1"/>
  <c r="U59" i="1"/>
  <c r="U61" i="1" s="1"/>
  <c r="U75" i="1" s="1"/>
  <c r="U77" i="1" s="1"/>
  <c r="U83" i="1" s="1"/>
  <c r="U88" i="1" s="1"/>
  <c r="U89" i="1" s="1"/>
  <c r="V58" i="1"/>
  <c r="Y65" i="1"/>
  <c r="U100" i="1"/>
  <c r="U102" i="1" s="1"/>
  <c r="U116" i="1" s="1"/>
  <c r="U118" i="1" s="1"/>
  <c r="U124" i="1" s="1"/>
  <c r="U129" i="1" s="1"/>
  <c r="U130" i="1" s="1"/>
  <c r="V99" i="1"/>
  <c r="W110" i="1" l="1"/>
  <c r="V111" i="1"/>
  <c r="V113" i="1" s="1"/>
  <c r="V117" i="1" s="1"/>
  <c r="U141" i="1"/>
  <c r="U143" i="1" s="1"/>
  <c r="U157" i="1" s="1"/>
  <c r="U159" i="1" s="1"/>
  <c r="U165" i="1" s="1"/>
  <c r="U170" i="1" s="1"/>
  <c r="U171" i="1" s="1"/>
  <c r="V140" i="1"/>
  <c r="V59" i="1"/>
  <c r="V61" i="1" s="1"/>
  <c r="V75" i="1" s="1"/>
  <c r="V77" i="1" s="1"/>
  <c r="V83" i="1" s="1"/>
  <c r="V88" i="1" s="1"/>
  <c r="V89" i="1" s="1"/>
  <c r="W58" i="1"/>
  <c r="W152" i="1"/>
  <c r="W154" i="1" s="1"/>
  <c r="W158" i="1" s="1"/>
  <c r="X151" i="1"/>
  <c r="Z106" i="1"/>
  <c r="Z65" i="1"/>
  <c r="X27" i="1"/>
  <c r="X29" i="1" s="1"/>
  <c r="X33" i="1" s="1"/>
  <c r="Y22" i="1"/>
  <c r="V100" i="1"/>
  <c r="V102" i="1" s="1"/>
  <c r="V116" i="1" s="1"/>
  <c r="W99" i="1"/>
  <c r="X69" i="1"/>
  <c r="W70" i="1"/>
  <c r="W72" i="1" s="1"/>
  <c r="W76" i="1" s="1"/>
  <c r="V16" i="1"/>
  <c r="V18" i="1" s="1"/>
  <c r="V32" i="1" s="1"/>
  <c r="V34" i="1" s="1"/>
  <c r="V43" i="1" s="1"/>
  <c r="V48" i="1" s="1"/>
  <c r="V49" i="1" s="1"/>
  <c r="W15" i="1"/>
  <c r="V118" i="1" l="1"/>
  <c r="V124" i="1" s="1"/>
  <c r="V129" i="1" s="1"/>
  <c r="V130" i="1" s="1"/>
  <c r="X110" i="1"/>
  <c r="W111" i="1"/>
  <c r="W113" i="1" s="1"/>
  <c r="W117" i="1" s="1"/>
  <c r="V141" i="1"/>
  <c r="V143" i="1" s="1"/>
  <c r="V157" i="1" s="1"/>
  <c r="V159" i="1" s="1"/>
  <c r="V165" i="1" s="1"/>
  <c r="V170" i="1" s="1"/>
  <c r="V171" i="1" s="1"/>
  <c r="W140" i="1"/>
  <c r="Y69" i="1"/>
  <c r="X70" i="1"/>
  <c r="X72" i="1" s="1"/>
  <c r="X76" i="1" s="1"/>
  <c r="AA65" i="1"/>
  <c r="X152" i="1"/>
  <c r="X154" i="1" s="1"/>
  <c r="X158" i="1" s="1"/>
  <c r="Y151" i="1"/>
  <c r="W16" i="1"/>
  <c r="W18" i="1" s="1"/>
  <c r="W32" i="1" s="1"/>
  <c r="W34" i="1" s="1"/>
  <c r="W43" i="1" s="1"/>
  <c r="W48" i="1" s="1"/>
  <c r="W49" i="1" s="1"/>
  <c r="X15" i="1"/>
  <c r="W100" i="1"/>
  <c r="W102" i="1" s="1"/>
  <c r="W116" i="1" s="1"/>
  <c r="X99" i="1"/>
  <c r="Y27" i="1"/>
  <c r="Y29" i="1" s="1"/>
  <c r="Y33" i="1" s="1"/>
  <c r="Z22" i="1"/>
  <c r="AA106" i="1"/>
  <c r="W59" i="1"/>
  <c r="W61" i="1" s="1"/>
  <c r="W75" i="1" s="1"/>
  <c r="W77" i="1" s="1"/>
  <c r="W83" i="1" s="1"/>
  <c r="W88" i="1" s="1"/>
  <c r="W89" i="1" s="1"/>
  <c r="X58" i="1"/>
  <c r="W118" i="1" l="1"/>
  <c r="W124" i="1" s="1"/>
  <c r="W129" i="1" s="1"/>
  <c r="W130" i="1" s="1"/>
  <c r="Y110" i="1"/>
  <c r="X111" i="1"/>
  <c r="X113" i="1" s="1"/>
  <c r="X117" i="1" s="1"/>
  <c r="W141" i="1"/>
  <c r="W143" i="1" s="1"/>
  <c r="W157" i="1" s="1"/>
  <c r="W159" i="1" s="1"/>
  <c r="W165" i="1" s="1"/>
  <c r="W170" i="1" s="1"/>
  <c r="W171" i="1" s="1"/>
  <c r="X140" i="1"/>
  <c r="X59" i="1"/>
  <c r="X61" i="1" s="1"/>
  <c r="X75" i="1" s="1"/>
  <c r="X77" i="1" s="1"/>
  <c r="X83" i="1" s="1"/>
  <c r="X88" i="1" s="1"/>
  <c r="X89" i="1" s="1"/>
  <c r="Y58" i="1"/>
  <c r="Z27" i="1"/>
  <c r="Z29" i="1" s="1"/>
  <c r="Z33" i="1" s="1"/>
  <c r="AA22" i="1"/>
  <c r="X16" i="1"/>
  <c r="X18" i="1" s="1"/>
  <c r="X32" i="1" s="1"/>
  <c r="X34" i="1" s="1"/>
  <c r="X43" i="1" s="1"/>
  <c r="X48" i="1" s="1"/>
  <c r="X49" i="1" s="1"/>
  <c r="Y15" i="1"/>
  <c r="AB65" i="1"/>
  <c r="Z69" i="1"/>
  <c r="Y70" i="1"/>
  <c r="Y72" i="1" s="1"/>
  <c r="Y76" i="1" s="1"/>
  <c r="AB106" i="1"/>
  <c r="X100" i="1"/>
  <c r="X102" i="1" s="1"/>
  <c r="X116" i="1" s="1"/>
  <c r="Y99" i="1"/>
  <c r="Y152" i="1"/>
  <c r="Y154" i="1" s="1"/>
  <c r="Y158" i="1" s="1"/>
  <c r="Z151" i="1"/>
  <c r="X118" i="1" l="1"/>
  <c r="X124" i="1" s="1"/>
  <c r="X129" i="1" s="1"/>
  <c r="X130" i="1" s="1"/>
  <c r="Z110" i="1"/>
  <c r="Y111" i="1"/>
  <c r="Y113" i="1" s="1"/>
  <c r="Y117" i="1" s="1"/>
  <c r="X141" i="1"/>
  <c r="X143" i="1" s="1"/>
  <c r="X157" i="1" s="1"/>
  <c r="X159" i="1" s="1"/>
  <c r="X165" i="1" s="1"/>
  <c r="X170" i="1" s="1"/>
  <c r="X171" i="1" s="1"/>
  <c r="Y140" i="1"/>
  <c r="Z152" i="1"/>
  <c r="Z154" i="1" s="1"/>
  <c r="Z158" i="1" s="1"/>
  <c r="AA151" i="1"/>
  <c r="Y100" i="1"/>
  <c r="Y102" i="1" s="1"/>
  <c r="Y116" i="1" s="1"/>
  <c r="Z99" i="1"/>
  <c r="AC65" i="1"/>
  <c r="Y16" i="1"/>
  <c r="Y18" i="1" s="1"/>
  <c r="Y32" i="1" s="1"/>
  <c r="Y34" i="1" s="1"/>
  <c r="Y43" i="1" s="1"/>
  <c r="Y48" i="1" s="1"/>
  <c r="Y49" i="1" s="1"/>
  <c r="Z15" i="1"/>
  <c r="Y59" i="1"/>
  <c r="Y61" i="1" s="1"/>
  <c r="Y75" i="1" s="1"/>
  <c r="Y77" i="1" s="1"/>
  <c r="Y83" i="1" s="1"/>
  <c r="Y88" i="1" s="1"/>
  <c r="Y89" i="1" s="1"/>
  <c r="Z58" i="1"/>
  <c r="AC106" i="1"/>
  <c r="AA69" i="1"/>
  <c r="Z70" i="1"/>
  <c r="Z72" i="1" s="1"/>
  <c r="Z76" i="1" s="1"/>
  <c r="AA27" i="1"/>
  <c r="AA29" i="1" s="1"/>
  <c r="AA33" i="1" s="1"/>
  <c r="AB22" i="1"/>
  <c r="Y118" i="1" l="1"/>
  <c r="Y124" i="1" s="1"/>
  <c r="Y129" i="1" s="1"/>
  <c r="Y130" i="1" s="1"/>
  <c r="AA110" i="1"/>
  <c r="Z111" i="1"/>
  <c r="Z113" i="1" s="1"/>
  <c r="Z117" i="1" s="1"/>
  <c r="Y141" i="1"/>
  <c r="Y143" i="1" s="1"/>
  <c r="Y157" i="1" s="1"/>
  <c r="Y159" i="1" s="1"/>
  <c r="Y165" i="1" s="1"/>
  <c r="Y170" i="1" s="1"/>
  <c r="Y171" i="1" s="1"/>
  <c r="Z140" i="1"/>
  <c r="Z16" i="1"/>
  <c r="Z18" i="1" s="1"/>
  <c r="Z32" i="1" s="1"/>
  <c r="Z34" i="1" s="1"/>
  <c r="Z43" i="1" s="1"/>
  <c r="Z48" i="1" s="1"/>
  <c r="Z49" i="1" s="1"/>
  <c r="AA15" i="1"/>
  <c r="Z100" i="1"/>
  <c r="Z102" i="1" s="1"/>
  <c r="Z116" i="1" s="1"/>
  <c r="Z118" i="1" s="1"/>
  <c r="Z124" i="1" s="1"/>
  <c r="Z129" i="1" s="1"/>
  <c r="Z130" i="1" s="1"/>
  <c r="AA99" i="1"/>
  <c r="AB27" i="1"/>
  <c r="AB29" i="1" s="1"/>
  <c r="AB33" i="1" s="1"/>
  <c r="AC22" i="1"/>
  <c r="AB69" i="1"/>
  <c r="AA70" i="1"/>
  <c r="AA72" i="1" s="1"/>
  <c r="AA76" i="1" s="1"/>
  <c r="AD106" i="1"/>
  <c r="Z59" i="1"/>
  <c r="Z61" i="1" s="1"/>
  <c r="Z75" i="1" s="1"/>
  <c r="Z77" i="1" s="1"/>
  <c r="Z83" i="1" s="1"/>
  <c r="Z88" i="1" s="1"/>
  <c r="Z89" i="1" s="1"/>
  <c r="AA58" i="1"/>
  <c r="AD65" i="1"/>
  <c r="AA152" i="1"/>
  <c r="AA154" i="1" s="1"/>
  <c r="AA158" i="1" s="1"/>
  <c r="AB151" i="1"/>
  <c r="AB110" i="1" l="1"/>
  <c r="AA111" i="1"/>
  <c r="AA113" i="1" s="1"/>
  <c r="AA117" i="1" s="1"/>
  <c r="Z141" i="1"/>
  <c r="Z143" i="1" s="1"/>
  <c r="Z157" i="1" s="1"/>
  <c r="Z159" i="1" s="1"/>
  <c r="Z165" i="1" s="1"/>
  <c r="Z170" i="1" s="1"/>
  <c r="Z171" i="1" s="1"/>
  <c r="AA140" i="1"/>
  <c r="AC69" i="1"/>
  <c r="AB70" i="1"/>
  <c r="AB72" i="1" s="1"/>
  <c r="AB76" i="1" s="1"/>
  <c r="AC27" i="1"/>
  <c r="AC29" i="1" s="1"/>
  <c r="AC33" i="1" s="1"/>
  <c r="AD22" i="1"/>
  <c r="AA16" i="1"/>
  <c r="AA18" i="1" s="1"/>
  <c r="AA32" i="1" s="1"/>
  <c r="AA34" i="1" s="1"/>
  <c r="AA43" i="1" s="1"/>
  <c r="AA48" i="1" s="1"/>
  <c r="AA49" i="1" s="1"/>
  <c r="AB15" i="1"/>
  <c r="AB152" i="1"/>
  <c r="AB154" i="1" s="1"/>
  <c r="AB158" i="1" s="1"/>
  <c r="AC151" i="1"/>
  <c r="AA59" i="1"/>
  <c r="AA61" i="1" s="1"/>
  <c r="AA75" i="1" s="1"/>
  <c r="AA77" i="1" s="1"/>
  <c r="AA83" i="1" s="1"/>
  <c r="AA88" i="1" s="1"/>
  <c r="AA89" i="1" s="1"/>
  <c r="AB58" i="1"/>
  <c r="AA100" i="1"/>
  <c r="AA102" i="1" s="1"/>
  <c r="AA116" i="1" s="1"/>
  <c r="AA118" i="1" s="1"/>
  <c r="AA124" i="1" s="1"/>
  <c r="AA129" i="1" s="1"/>
  <c r="AA130" i="1" s="1"/>
  <c r="AB99" i="1"/>
  <c r="AC110" i="1" l="1"/>
  <c r="AB111" i="1"/>
  <c r="AB113" i="1" s="1"/>
  <c r="AB117" i="1" s="1"/>
  <c r="AB140" i="1"/>
  <c r="AA141" i="1"/>
  <c r="AA143" i="1" s="1"/>
  <c r="AA157" i="1" s="1"/>
  <c r="AA159" i="1" s="1"/>
  <c r="AA165" i="1" s="1"/>
  <c r="AA170" i="1" s="1"/>
  <c r="AA171" i="1" s="1"/>
  <c r="AD69" i="1"/>
  <c r="AC70" i="1"/>
  <c r="AC72" i="1" s="1"/>
  <c r="AC76" i="1" s="1"/>
  <c r="AB100" i="1"/>
  <c r="AB102" i="1" s="1"/>
  <c r="AB116" i="1" s="1"/>
  <c r="AC99" i="1"/>
  <c r="AC152" i="1"/>
  <c r="AC154" i="1" s="1"/>
  <c r="AC158" i="1" s="1"/>
  <c r="AD151" i="1"/>
  <c r="AD27" i="1"/>
  <c r="AD29" i="1" s="1"/>
  <c r="AD33" i="1" s="1"/>
  <c r="AB59" i="1"/>
  <c r="AB61" i="1" s="1"/>
  <c r="AB75" i="1" s="1"/>
  <c r="AB77" i="1" s="1"/>
  <c r="AB83" i="1" s="1"/>
  <c r="AB88" i="1" s="1"/>
  <c r="AB89" i="1" s="1"/>
  <c r="AC58" i="1"/>
  <c r="AB16" i="1"/>
  <c r="AB18" i="1" s="1"/>
  <c r="AB32" i="1" s="1"/>
  <c r="AB34" i="1" s="1"/>
  <c r="AB43" i="1" s="1"/>
  <c r="AB48" i="1" s="1"/>
  <c r="AB49" i="1" s="1"/>
  <c r="AC15" i="1"/>
  <c r="AB118" i="1" l="1"/>
  <c r="AB124" i="1" s="1"/>
  <c r="AB129" i="1" s="1"/>
  <c r="AB130" i="1" s="1"/>
  <c r="AD110" i="1"/>
  <c r="AC111" i="1"/>
  <c r="AC113" i="1" s="1"/>
  <c r="AC117" i="1" s="1"/>
  <c r="AB141" i="1"/>
  <c r="AB143" i="1" s="1"/>
  <c r="AB157" i="1" s="1"/>
  <c r="AB159" i="1" s="1"/>
  <c r="AB165" i="1" s="1"/>
  <c r="AB170" i="1" s="1"/>
  <c r="AB171" i="1" s="1"/>
  <c r="AC140" i="1"/>
  <c r="AD70" i="1"/>
  <c r="AD72" i="1" s="1"/>
  <c r="AD76" i="1" s="1"/>
  <c r="AC59" i="1"/>
  <c r="AC61" i="1" s="1"/>
  <c r="AC75" i="1" s="1"/>
  <c r="AC77" i="1" s="1"/>
  <c r="AC83" i="1" s="1"/>
  <c r="AC88" i="1" s="1"/>
  <c r="AC89" i="1" s="1"/>
  <c r="AD58" i="1"/>
  <c r="AC100" i="1"/>
  <c r="AC102" i="1" s="1"/>
  <c r="AC116" i="1" s="1"/>
  <c r="AD99" i="1"/>
  <c r="AC16" i="1"/>
  <c r="AC18" i="1" s="1"/>
  <c r="AC32" i="1" s="1"/>
  <c r="AC34" i="1" s="1"/>
  <c r="AC43" i="1" s="1"/>
  <c r="AC48" i="1" s="1"/>
  <c r="AC49" i="1" s="1"/>
  <c r="AD15" i="1"/>
  <c r="AD152" i="1"/>
  <c r="AD154" i="1" s="1"/>
  <c r="AD158" i="1" s="1"/>
  <c r="AC118" i="1" l="1"/>
  <c r="AC124" i="1" s="1"/>
  <c r="AC129" i="1" s="1"/>
  <c r="AC130" i="1" s="1"/>
  <c r="AD111" i="1"/>
  <c r="AD113" i="1" s="1"/>
  <c r="AD117" i="1" s="1"/>
  <c r="AD140" i="1"/>
  <c r="AC141" i="1"/>
  <c r="AC143" i="1" s="1"/>
  <c r="AC157" i="1" s="1"/>
  <c r="AC159" i="1" s="1"/>
  <c r="AC165" i="1" s="1"/>
  <c r="AC170" i="1" s="1"/>
  <c r="AC171" i="1" s="1"/>
  <c r="AD100" i="1"/>
  <c r="AD102" i="1" s="1"/>
  <c r="AD116" i="1" s="1"/>
  <c r="AD16" i="1"/>
  <c r="AD18" i="1" s="1"/>
  <c r="AD32" i="1" s="1"/>
  <c r="AD59" i="1"/>
  <c r="AD61" i="1" s="1"/>
  <c r="AD75" i="1" s="1"/>
  <c r="AD141" i="1" l="1"/>
  <c r="AD143" i="1" s="1"/>
  <c r="AD157" i="1" s="1"/>
  <c r="AD159" i="1" s="1"/>
  <c r="AD165" i="1" s="1"/>
  <c r="AD170" i="1" s="1"/>
  <c r="AD171" i="1" s="1"/>
  <c r="AD34" i="1"/>
  <c r="AD77" i="1"/>
  <c r="AD118" i="1"/>
  <c r="AD124" i="1" l="1"/>
  <c r="AD129" i="1" s="1"/>
  <c r="AD130" i="1" s="1"/>
  <c r="AD83" i="1"/>
  <c r="AD88" i="1" s="1"/>
  <c r="AD89" i="1" s="1"/>
  <c r="AD43" i="1"/>
  <c r="AD48" i="1" s="1"/>
  <c r="AD49" i="1" s="1"/>
</calcChain>
</file>

<file path=xl/sharedStrings.xml><?xml version="1.0" encoding="utf-8"?>
<sst xmlns="http://schemas.openxmlformats.org/spreadsheetml/2006/main" count="162" uniqueCount="46">
  <si>
    <t>KY</t>
  </si>
  <si>
    <t>ADIT Calculation</t>
  </si>
  <si>
    <t>Forecasted Period for this ADIT</t>
  </si>
  <si>
    <t>**Projection only includes ADDITIONS from Gross Plant and Reserve tabs** excluding acquisition adjustments</t>
  </si>
  <si>
    <t>Rates into effect-start prorate</t>
  </si>
  <si>
    <t>ties to books</t>
  </si>
  <si>
    <t>projection</t>
  </si>
  <si>
    <t>SSU (CO 010) Rate Div 002</t>
  </si>
  <si>
    <t>Book Cost</t>
  </si>
  <si>
    <t>Book Additions</t>
  </si>
  <si>
    <t>Book Cumulative Total</t>
  </si>
  <si>
    <t>Tax Cost</t>
  </si>
  <si>
    <t>Tax Additions</t>
  </si>
  <si>
    <t>Tax Cumulative Total</t>
  </si>
  <si>
    <t>FXA01 - Gross</t>
  </si>
  <si>
    <t>Deferred Rate</t>
  </si>
  <si>
    <t>FXA01 - Tax Effected</t>
  </si>
  <si>
    <t>Book Accum</t>
  </si>
  <si>
    <t>Tax Accum</t>
  </si>
  <si>
    <t>FXA02 - Gross</t>
  </si>
  <si>
    <t>FXA02 - Tax Effected</t>
  </si>
  <si>
    <t>Summary</t>
  </si>
  <si>
    <t>FXA01</t>
  </si>
  <si>
    <t>FXA02</t>
  </si>
  <si>
    <t>Total FXA01/FXA02</t>
  </si>
  <si>
    <t>CWIP</t>
  </si>
  <si>
    <t>FXA26</t>
  </si>
  <si>
    <t>FXA46</t>
  </si>
  <si>
    <t>FXA13 - Section 481(a) Cushion Gas</t>
  </si>
  <si>
    <t>FXA14 - Section 481(a) Line Pack Gas</t>
  </si>
  <si>
    <t xml:space="preserve">Total FXA Monthly Activity </t>
  </si>
  <si>
    <t>Non Prorated ADIT Balance for 002</t>
  </si>
  <si>
    <t>proration factor</t>
  </si>
  <si>
    <t>prorated monthly activity</t>
  </si>
  <si>
    <t>prorated ADIT balance for Co 010 (002)</t>
  </si>
  <si>
    <t>SSU (CO 010) Rate Div 012</t>
  </si>
  <si>
    <t>Non Prorated ADIT Balance for 012</t>
  </si>
  <si>
    <t>prorated ADIT balance for Co 010 (012)</t>
  </si>
  <si>
    <t>KY (CO 050) Rate Div 009</t>
  </si>
  <si>
    <t>Non Prorated ADIT Balance for 009</t>
  </si>
  <si>
    <t>prorated ADIT balance for Co 050 (009)</t>
  </si>
  <si>
    <t>KY (CO 050) Rate Div 091</t>
  </si>
  <si>
    <t>due to including all BU 50 activity at GOF during quarters, compare year end (Sept) balances only</t>
  </si>
  <si>
    <t>gross change from september</t>
  </si>
  <si>
    <t>Non Prorated ADIT Balance for 091</t>
  </si>
  <si>
    <t>prorated ADIT balance for Co 050 (091)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</si>
</sst>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-* #,##0.00_-;\-* #,##0.00_-;_-* &quot;-&quot;??_-;_-@_-"/>
  </numFmts>
  <fonts count="27" x14ac:knownFonts="1">
    <font>
      <sz val="10"/>
      <name val="Arial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name val="Arial"/>
      <family val="2"/>
    </font>
    <font>
      <b/>
      <sz val="9"/>
      <color rgb="FF00206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6" fillId="0" borderId="6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164" fontId="8" fillId="3" borderId="0" xfId="2" applyNumberFormat="1" applyFont="1" applyFill="1" applyAlignment="1">
      <alignment horizontal="center"/>
    </xf>
    <xf numFmtId="164" fontId="9" fillId="4" borderId="0" xfId="2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165" fontId="11" fillId="0" borderId="8" xfId="0" applyNumberFormat="1" applyFont="1" applyFill="1" applyBorder="1" applyAlignment="1">
      <alignment horizontal="center"/>
    </xf>
    <xf numFmtId="0" fontId="12" fillId="0" borderId="0" xfId="0" applyFont="1"/>
    <xf numFmtId="165" fontId="11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4" fontId="15" fillId="0" borderId="0" xfId="3" applyNumberFormat="1" applyFont="1"/>
    <xf numFmtId="10" fontId="15" fillId="0" borderId="0" xfId="1" applyNumberFormat="1" applyFont="1"/>
    <xf numFmtId="0" fontId="2" fillId="0" borderId="0" xfId="4" applyNumberFormat="1" applyFont="1" applyFill="1"/>
    <xf numFmtId="164" fontId="2" fillId="0" borderId="0" xfId="3" applyNumberFormat="1" applyFont="1"/>
    <xf numFmtId="164" fontId="2" fillId="0" borderId="9" xfId="3" applyNumberFormat="1" applyFont="1" applyBorder="1"/>
    <xf numFmtId="164" fontId="3" fillId="0" borderId="0" xfId="3" applyNumberFormat="1" applyFont="1" applyAlignment="1">
      <alignment horizontal="right"/>
    </xf>
    <xf numFmtId="164" fontId="3" fillId="0" borderId="0" xfId="3" applyNumberFormat="1" applyFont="1" applyAlignment="1">
      <alignment horizontal="left"/>
    </xf>
    <xf numFmtId="164" fontId="16" fillId="0" borderId="0" xfId="3" applyNumberFormat="1" applyFont="1" applyFill="1" applyBorder="1" applyAlignment="1">
      <alignment horizontal="right"/>
    </xf>
    <xf numFmtId="164" fontId="11" fillId="0" borderId="0" xfId="3" applyNumberFormat="1" applyFont="1" applyFill="1" applyAlignment="1">
      <alignment horizontal="right"/>
    </xf>
    <xf numFmtId="164" fontId="2" fillId="0" borderId="0" xfId="3" applyNumberFormat="1" applyFont="1" applyFill="1"/>
    <xf numFmtId="164" fontId="11" fillId="0" borderId="0" xfId="3" applyNumberFormat="1" applyFont="1" applyFill="1"/>
    <xf numFmtId="0" fontId="2" fillId="0" borderId="0" xfId="0" applyFont="1" applyFill="1"/>
    <xf numFmtId="164" fontId="17" fillId="0" borderId="0" xfId="3" applyNumberFormat="1" applyFont="1" applyFill="1" applyAlignment="1">
      <alignment horizontal="right"/>
    </xf>
    <xf numFmtId="0" fontId="0" fillId="0" borderId="0" xfId="0" applyFill="1"/>
    <xf numFmtId="0" fontId="13" fillId="0" borderId="0" xfId="4" applyNumberFormat="1" applyFont="1" applyFill="1"/>
    <xf numFmtId="164" fontId="2" fillId="0" borderId="0" xfId="3" applyNumberFormat="1" applyFont="1" applyBorder="1"/>
    <xf numFmtId="164" fontId="3" fillId="0" borderId="10" xfId="3" applyNumberFormat="1" applyFont="1" applyBorder="1" applyAlignment="1">
      <alignment horizontal="left"/>
    </xf>
    <xf numFmtId="164" fontId="2" fillId="0" borderId="8" xfId="3" applyNumberFormat="1" applyFont="1" applyBorder="1"/>
    <xf numFmtId="164" fontId="15" fillId="0" borderId="8" xfId="3" applyNumberFormat="1" applyFont="1" applyBorder="1"/>
    <xf numFmtId="164" fontId="18" fillId="0" borderId="8" xfId="3" applyNumberFormat="1" applyFont="1" applyFill="1" applyBorder="1"/>
    <xf numFmtId="164" fontId="2" fillId="0" borderId="10" xfId="3" applyNumberFormat="1" applyFont="1" applyBorder="1"/>
    <xf numFmtId="0" fontId="1" fillId="0" borderId="0" xfId="4" applyNumberFormat="1" applyFont="1" applyFill="1"/>
    <xf numFmtId="164" fontId="1" fillId="0" borderId="1" xfId="3" applyNumberFormat="1" applyFont="1" applyBorder="1"/>
    <xf numFmtId="164" fontId="1" fillId="0" borderId="2" xfId="3" applyNumberFormat="1" applyFont="1" applyBorder="1"/>
    <xf numFmtId="10" fontId="2" fillId="0" borderId="0" xfId="5" applyNumberFormat="1" applyFont="1"/>
    <xf numFmtId="0" fontId="19" fillId="0" borderId="0" xfId="4" applyNumberFormat="1" applyFont="1" applyFill="1"/>
    <xf numFmtId="164" fontId="11" fillId="5" borderId="1" xfId="3" applyNumberFormat="1" applyFont="1" applyFill="1" applyBorder="1"/>
    <xf numFmtId="164" fontId="11" fillId="5" borderId="2" xfId="3" applyNumberFormat="1" applyFont="1" applyFill="1" applyBorder="1"/>
    <xf numFmtId="0" fontId="16" fillId="0" borderId="0" xfId="0" applyFont="1" applyAlignment="1">
      <alignment horizontal="right"/>
    </xf>
    <xf numFmtId="164" fontId="2" fillId="0" borderId="0" xfId="3" applyNumberFormat="1" applyFont="1" applyFill="1" applyBorder="1"/>
    <xf numFmtId="164" fontId="16" fillId="0" borderId="0" xfId="3" applyNumberFormat="1" applyFont="1" applyFill="1" applyBorder="1"/>
    <xf numFmtId="0" fontId="0" fillId="0" borderId="0" xfId="0" applyFill="1" applyBorder="1"/>
    <xf numFmtId="164" fontId="16" fillId="0" borderId="0" xfId="3" applyNumberFormat="1" applyFont="1"/>
    <xf numFmtId="164" fontId="16" fillId="0" borderId="0" xfId="3" applyNumberFormat="1" applyFont="1" applyBorder="1"/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164" fontId="17" fillId="0" borderId="0" xfId="3" applyNumberFormat="1" applyFont="1" applyFill="1" applyBorder="1" applyAlignment="1">
      <alignment horizontal="right"/>
    </xf>
    <xf numFmtId="164" fontId="15" fillId="0" borderId="0" xfId="3" applyNumberFormat="1" applyFont="1" applyFill="1" applyBorder="1"/>
    <xf numFmtId="164" fontId="15" fillId="0" borderId="0" xfId="3" applyNumberFormat="1" applyFont="1" applyFill="1" applyAlignment="1">
      <alignment horizontal="right"/>
    </xf>
    <xf numFmtId="164" fontId="18" fillId="0" borderId="8" xfId="3" applyNumberFormat="1" applyFont="1" applyBorder="1"/>
    <xf numFmtId="164" fontId="20" fillId="0" borderId="8" xfId="3" applyNumberFormat="1" applyFont="1" applyBorder="1"/>
    <xf numFmtId="164" fontId="1" fillId="0" borderId="1" xfId="3" applyNumberFormat="1" applyFont="1" applyFill="1" applyBorder="1"/>
    <xf numFmtId="164" fontId="1" fillId="0" borderId="2" xfId="3" applyNumberFormat="1" applyFont="1" applyFill="1" applyBorder="1"/>
    <xf numFmtId="164" fontId="0" fillId="0" borderId="0" xfId="0" applyNumberFormat="1"/>
    <xf numFmtId="164" fontId="1" fillId="0" borderId="0" xfId="3" applyNumberFormat="1" applyFont="1"/>
    <xf numFmtId="164" fontId="11" fillId="0" borderId="0" xfId="3" applyNumberFormat="1" applyFont="1"/>
    <xf numFmtId="0" fontId="20" fillId="0" borderId="0" xfId="0" applyFont="1"/>
    <xf numFmtId="164" fontId="20" fillId="0" borderId="0" xfId="3" applyNumberFormat="1" applyFont="1"/>
    <xf numFmtId="164" fontId="1" fillId="0" borderId="0" xfId="3" applyNumberFormat="1" applyFont="1" applyFill="1"/>
    <xf numFmtId="164" fontId="21" fillId="0" borderId="0" xfId="2" applyNumberFormat="1" applyFont="1" applyFill="1"/>
    <xf numFmtId="0" fontId="22" fillId="6" borderId="0" xfId="4" applyNumberFormat="1" applyFont="1" applyFill="1"/>
    <xf numFmtId="164" fontId="23" fillId="6" borderId="0" xfId="2" applyNumberFormat="1" applyFont="1" applyFill="1"/>
    <xf numFmtId="0" fontId="24" fillId="0" borderId="0" xfId="0" applyFont="1" applyFill="1"/>
    <xf numFmtId="164" fontId="25" fillId="0" borderId="0" xfId="0" applyNumberFormat="1" applyFont="1" applyFill="1"/>
    <xf numFmtId="164" fontId="16" fillId="0" borderId="0" xfId="0" applyNumberFormat="1" applyFont="1" applyFill="1" applyBorder="1" applyAlignment="1">
      <alignment horizontal="left"/>
    </xf>
    <xf numFmtId="164" fontId="20" fillId="0" borderId="0" xfId="3" applyNumberFormat="1" applyFont="1" applyFill="1" applyBorder="1"/>
    <xf numFmtId="0" fontId="20" fillId="0" borderId="0" xfId="4" applyNumberFormat="1" applyFont="1" applyFill="1" applyBorder="1" applyAlignment="1">
      <alignment horizontal="right"/>
    </xf>
    <xf numFmtId="0" fontId="20" fillId="0" borderId="0" xfId="0" applyFont="1" applyFill="1" applyBorder="1"/>
    <xf numFmtId="164" fontId="12" fillId="0" borderId="0" xfId="3" applyNumberFormat="1" applyFont="1" applyFill="1" applyBorder="1"/>
    <xf numFmtId="164" fontId="26" fillId="0" borderId="0" xfId="3" applyNumberFormat="1" applyFont="1" applyFill="1" applyBorder="1"/>
    <xf numFmtId="164" fontId="22" fillId="0" borderId="0" xfId="3" applyNumberFormat="1" applyFont="1" applyFill="1"/>
    <xf numFmtId="0" fontId="22" fillId="7" borderId="0" xfId="4" applyNumberFormat="1" applyFont="1" applyFill="1" applyAlignment="1">
      <alignment horizontal="right"/>
    </xf>
    <xf numFmtId="164" fontId="22" fillId="7" borderId="0" xfId="3" applyNumberFormat="1" applyFont="1" applyFill="1"/>
    <xf numFmtId="164" fontId="22" fillId="7" borderId="0" xfId="2" applyNumberFormat="1" applyFont="1" applyFill="1"/>
    <xf numFmtId="0" fontId="20" fillId="0" borderId="11" xfId="0" applyFont="1" applyBorder="1"/>
    <xf numFmtId="164" fontId="16" fillId="0" borderId="11" xfId="3" applyNumberFormat="1" applyFont="1" applyBorder="1"/>
    <xf numFmtId="164" fontId="20" fillId="0" borderId="11" xfId="3" applyNumberFormat="1" applyFont="1" applyBorder="1"/>
    <xf numFmtId="164" fontId="11" fillId="0" borderId="11" xfId="3" applyNumberFormat="1" applyFont="1" applyBorder="1"/>
    <xf numFmtId="164" fontId="23" fillId="0" borderId="0" xfId="2" applyNumberFormat="1" applyFont="1" applyFill="1"/>
    <xf numFmtId="0" fontId="22" fillId="0" borderId="11" xfId="4" applyNumberFormat="1" applyFont="1" applyFill="1" applyBorder="1"/>
    <xf numFmtId="164" fontId="22" fillId="0" borderId="11" xfId="3" applyNumberFormat="1" applyFont="1" applyFill="1" applyBorder="1"/>
    <xf numFmtId="164" fontId="22" fillId="0" borderId="11" xfId="2" applyNumberFormat="1" applyFont="1" applyFill="1" applyBorder="1"/>
    <xf numFmtId="164" fontId="3" fillId="0" borderId="0" xfId="3" applyNumberFormat="1" applyFont="1"/>
    <xf numFmtId="164" fontId="3" fillId="0" borderId="0" xfId="3" applyNumberFormat="1" applyFont="1" applyBorder="1" applyAlignment="1">
      <alignment horizontal="left"/>
    </xf>
    <xf numFmtId="164" fontId="3" fillId="0" borderId="12" xfId="3" applyNumberFormat="1" applyFont="1" applyBorder="1" applyAlignment="1">
      <alignment horizontal="left"/>
    </xf>
    <xf numFmtId="164" fontId="3" fillId="0" borderId="12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6">
    <cellStyle name="Comma 10" xfId="4"/>
    <cellStyle name="Comma 10 10" xfId="2"/>
    <cellStyle name="Comma 180" xfId="3"/>
    <cellStyle name="Normal" xfId="0" builtinId="0"/>
    <cellStyle name="Percent" xfId="1" builtinId="5"/>
    <cellStyle name="Percent 92" xf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evenue%20Requirements\Mid-States\VIRGINIA\2007%20AIF\2007%20AIF%20FILING\Copy%20of%20REVISED%202006%2009%20AIF%20%20PER%20JOHN%20BALLSRU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FY%202003%20Capital%20Budget\AEL\AEL%20Capital%20Budg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9-Jun08\EssDB%20Jun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CapEx%20Tracker\PipelineTX%20CapEx_Mar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8\M3-Dec07\CapEx%20Tracker\SSU%20CapEx_De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aashburn.ATMOS\Local%20Settings\Temp\Weather\Regression15ye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hSr_WORKGROUPS\Plant%20Accounting\Monthly%20Reports\Current_Open%20CWIP%20Balances%20Re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9\M3-Dec08\EssDB%20Dec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10-Jul08\EssDB%20Jul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notes5\data\ArcLight\Joint%20Venture%20Model%20-%202002%20Business%20Plan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Va\2002%20VA%20AIF\AIF%20Filing\2002%2009%20AIF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ldcotten\Local%20Settings\Temporary%20Internet%20Files\OLK3\Kentucky%20-%20CCS98%20as%20fil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Extra%20files%20for%20calculating%20allocation%20basis%20for%20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hSr_WORKGROUPS\Plant%20Accounting\Monthly%20Reports\Capital%20Expenditure%20reports\Capital%20Expenditures%20-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VIRGINIA\2003%20AIF\2003%2009%20AIF\2003%2009%20AIF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10\M9-Jun10\CapEx%20Tracker\SSU%20CapEx_Jun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EPS%20Projections\Shared%20Services%20EPS_Mar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11-Aug08\EssDB%20Aug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9\M3-Dec08\EPS%20Projections\Shared%20Services%20EPS_Dec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%20-%20Income\Income%20Tax\FY14%20Income%20Tax\Provision\Q3\Qtrly%20Provision%20Cal%20-%203Q%201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GEORGIA\2004%20Case%20Dec%2004\Budget%20data\FY%202005%20Margin%20Model%20Mid-States%20I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-%20Income/Income%20Tax/Rate%20Cases/Kentucky/Projections/2017-2019%20August/KY%20projectionfor%202017-2019%20(as%20of%20August)%20Updated%20No%20Bonu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Budget\Acquisitions\BT\EBITDA%20Model%2005.03.2004%20formated%20(corrected%20and%20final%20order%20-%20v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SIG%20%20%20%20%20%20Selective%20%20%20%20%20%20%20%20%20%20%20%20%20%20%202111\Financial%20Services\Fin%20Stmts%20-%20Commentaries\2002\fs_01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Budget\2005%20Plan\FAQs\CompositeCalculation%20for%20Fiscal%202005%20-%20Prel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ax%20-%20Income\Income%20Tax\FY16%20Income%20Tax\Fixed%20Assets\Q4%20Provision\2a%20-%20FY16%20-%20Q4%20-%20Provision%20-%20Fed%20&amp;%20State%20Depr%20(Asset%20Grid)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INPUT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WP 3-1"/>
      <sheetName val="Sch 4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WP 9-8-1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Sch 13"/>
      <sheetName val="Sch 14 "/>
      <sheetName val="Sch 15"/>
      <sheetName val="WP 15-1"/>
      <sheetName val="WP 15-1-1"/>
      <sheetName val="WP 15-2"/>
      <sheetName val="WP 15-3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ADJ 17- 2"/>
      <sheetName val="Wp 17-2-1"/>
      <sheetName val="Wp 17-2-2"/>
      <sheetName val="ADJ 17-3"/>
      <sheetName val="WP 17-3-1"/>
      <sheetName val="WP 17-3-2"/>
      <sheetName val="ADJ 17-4"/>
      <sheetName val="ADJ 17-5"/>
      <sheetName val="ADJ 17-6"/>
      <sheetName val="ADJ 17-7"/>
      <sheetName val="ADJ 17-8"/>
      <sheetName val="Wp 17-8-1"/>
      <sheetName val="ADJ 17-9"/>
      <sheetName val="WP 17-9"/>
      <sheetName val="ADJ 17-10"/>
      <sheetName val="ADJ 17-11"/>
      <sheetName val="ADJ 17-12"/>
      <sheetName val="WP 17-12 "/>
      <sheetName val="ADJ 17-13"/>
      <sheetName val="ADJ 17-14"/>
      <sheetName val="ADJ 17-15"/>
      <sheetName val="ADJ 17-16"/>
      <sheetName val="ADJ 17-18"/>
      <sheetName val="WP 17-18-1"/>
      <sheetName val="WP 17-18-2"/>
      <sheetName val="Wp 17-18-3"/>
      <sheetName val="Wp 17-18-4"/>
      <sheetName val="Wp 17-18-5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RATES"/>
      <sheetName val="SCH 31"/>
      <sheetName val="SCH 32"/>
      <sheetName val="SCH 33"/>
      <sheetName val="SCH 34"/>
      <sheetName val="SCH 34A"/>
    </sheetNames>
    <sheetDataSet>
      <sheetData sheetId="0"/>
      <sheetData sheetId="1" refreshError="1">
        <row r="7">
          <cell r="C7" t="str">
            <v>Atmos Energy Corporation</v>
          </cell>
        </row>
        <row r="8">
          <cell r="C8" t="str">
            <v>Virginia</v>
          </cell>
        </row>
        <row r="9">
          <cell r="C9">
            <v>38990</v>
          </cell>
        </row>
        <row r="10">
          <cell r="C10" t="str">
            <v>PUE NO. 2006 AIF 2007-</v>
          </cell>
        </row>
        <row r="45">
          <cell r="C45">
            <v>9.0977999999999996E-3</v>
          </cell>
        </row>
        <row r="46">
          <cell r="C46">
            <v>7.4427200000000008E-3</v>
          </cell>
        </row>
        <row r="48">
          <cell r="C48">
            <v>6.9723576472184284E-3</v>
          </cell>
        </row>
        <row r="55">
          <cell r="C55">
            <v>8.8499999999999995E-2</v>
          </cell>
        </row>
        <row r="59">
          <cell r="C59">
            <v>7.2400000000000006E-2</v>
          </cell>
        </row>
        <row r="73">
          <cell r="C73">
            <v>0.18759999999999999</v>
          </cell>
        </row>
        <row r="77">
          <cell r="C77">
            <v>0.15440000000000001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>
        <row r="56">
          <cell r="F56">
            <v>0.90689999999999993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11977950.390000001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609298.11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268630.56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8827781.6999999993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2501595.63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4916414.75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26380909.25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O246">
            <v>5286991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O247">
            <v>4268737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O248">
            <v>435837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O249">
            <v>519455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O250">
            <v>-298269</v>
          </cell>
        </row>
        <row r="251">
          <cell r="B251" t="str">
            <v xml:space="preserve">  Pipeline Integrity</v>
          </cell>
          <cell r="O251">
            <v>0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O252">
            <v>-1166000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O253">
            <v>118376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O254">
            <v>6921186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O255">
            <v>24247761</v>
          </cell>
        </row>
        <row r="256">
          <cell r="B256" t="str">
            <v xml:space="preserve">  Vehicles</v>
          </cell>
          <cell r="O2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-1437.8920000000001</v>
          </cell>
          <cell r="D12">
            <v>891.85328094106183</v>
          </cell>
          <cell r="E12">
            <v>2329.745280941062</v>
          </cell>
          <cell r="G12">
            <v>-2437.143</v>
          </cell>
          <cell r="H12">
            <v>1248.6206172152527</v>
          </cell>
          <cell r="I12">
            <v>3685.7636172152525</v>
          </cell>
          <cell r="K12">
            <v>8298.6861400154521</v>
          </cell>
          <cell r="L12">
            <v>12498.686140015452</v>
          </cell>
          <cell r="M12">
            <v>-4200</v>
          </cell>
          <cell r="N12">
            <v>-0.50610421085188551</v>
          </cell>
        </row>
        <row r="14">
          <cell r="A14" t="str">
            <v xml:space="preserve">  Equipment</v>
          </cell>
          <cell r="C14">
            <v>215.94900000000001</v>
          </cell>
          <cell r="D14">
            <v>31.247985510788904</v>
          </cell>
          <cell r="E14">
            <v>-184.7010144892111</v>
          </cell>
          <cell r="G14">
            <v>15.971</v>
          </cell>
          <cell r="H14">
            <v>93.743957020777842</v>
          </cell>
          <cell r="I14">
            <v>77.772957020777838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11.896000000000001</v>
          </cell>
          <cell r="D15">
            <v>0</v>
          </cell>
          <cell r="E15">
            <v>-11.896000000000001</v>
          </cell>
          <cell r="G15">
            <v>99.587000000000003</v>
          </cell>
          <cell r="H15">
            <v>880.50055437366746</v>
          </cell>
          <cell r="I15">
            <v>780.91355437366747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851.72299999999996</v>
          </cell>
          <cell r="D16">
            <v>0</v>
          </cell>
          <cell r="E16">
            <v>-851.72299999999996</v>
          </cell>
          <cell r="G16">
            <v>699.04899999999998</v>
          </cell>
          <cell r="H16">
            <v>0</v>
          </cell>
          <cell r="I16">
            <v>-699.04899999999998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-651.85</v>
          </cell>
          <cell r="D17">
            <v>0</v>
          </cell>
          <cell r="E17">
            <v>651.85</v>
          </cell>
          <cell r="G17">
            <v>-2E-3</v>
          </cell>
          <cell r="H17">
            <v>0</v>
          </cell>
          <cell r="I17">
            <v>2E-3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927.90553699224438</v>
          </cell>
          <cell r="E18">
            <v>927.90553699224438</v>
          </cell>
          <cell r="G18">
            <v>0</v>
          </cell>
          <cell r="H18">
            <v>4673.5711577074717</v>
          </cell>
          <cell r="I18">
            <v>4673.5711577074717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525.005</v>
          </cell>
          <cell r="D19">
            <v>316.63433578026508</v>
          </cell>
          <cell r="E19">
            <v>-208.37066421973492</v>
          </cell>
          <cell r="G19">
            <v>1064.634</v>
          </cell>
          <cell r="H19">
            <v>1899.8060311037957</v>
          </cell>
          <cell r="I19">
            <v>835.17203110379569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5.7679999999999998</v>
          </cell>
          <cell r="D20">
            <v>0</v>
          </cell>
          <cell r="E20">
            <v>-5.7679999999999998</v>
          </cell>
          <cell r="G20">
            <v>-55.463000000000001</v>
          </cell>
          <cell r="H20">
            <v>19.388113275780395</v>
          </cell>
          <cell r="I20">
            <v>74.851113275780392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2603.1060000000002</v>
          </cell>
          <cell r="D21">
            <v>41.904557765135777</v>
          </cell>
          <cell r="E21">
            <v>-2561.2014422348643</v>
          </cell>
          <cell r="G21">
            <v>21712.428</v>
          </cell>
          <cell r="H21">
            <v>1371.4922138779355</v>
          </cell>
          <cell r="I21">
            <v>-20340.935786122063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694.24900000000002</v>
          </cell>
          <cell r="D22">
            <v>3225.5185844160819</v>
          </cell>
          <cell r="E22">
            <v>2531.2695844160817</v>
          </cell>
          <cell r="G22">
            <v>5282.1980000000003</v>
          </cell>
          <cell r="H22">
            <v>17682.576714820367</v>
          </cell>
          <cell r="I22">
            <v>12400.378714820366</v>
          </cell>
          <cell r="K22">
            <v>27521.627025474474</v>
          </cell>
          <cell r="L22">
            <v>25221.627025474474</v>
          </cell>
          <cell r="M22">
            <v>2300</v>
          </cell>
          <cell r="N22">
            <v>8.3570640568273152E-2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4255.8460000000005</v>
          </cell>
          <cell r="D24">
            <v>4543.2110004645165</v>
          </cell>
          <cell r="E24">
            <v>287.36500046451556</v>
          </cell>
          <cell r="G24">
            <v>28818.402000000002</v>
          </cell>
          <cell r="H24">
            <v>26621.078742179794</v>
          </cell>
          <cell r="I24">
            <v>-2197.3232578202042</v>
          </cell>
          <cell r="K24">
            <v>46297.021109184556</v>
          </cell>
          <cell r="L24">
            <v>44016.209654347236</v>
          </cell>
          <cell r="M24">
            <v>2280.8114548373192</v>
          </cell>
          <cell r="N24">
            <v>4.926475613751409E-2</v>
          </cell>
        </row>
        <row r="26">
          <cell r="A26" t="str">
            <v xml:space="preserve"> Total Atmos Pipeline - Texas</v>
          </cell>
          <cell r="C26">
            <v>2817.9540000000006</v>
          </cell>
          <cell r="D26">
            <v>5435.0642814055782</v>
          </cell>
          <cell r="E26">
            <v>2617.1102814055776</v>
          </cell>
          <cell r="G26">
            <v>26381.259000000002</v>
          </cell>
          <cell r="H26">
            <v>27869.699359395046</v>
          </cell>
          <cell r="I26">
            <v>1488.4403593950483</v>
          </cell>
          <cell r="K26">
            <v>54595.707249200008</v>
          </cell>
          <cell r="L26">
            <v>56514.895794362688</v>
          </cell>
          <cell r="M26">
            <v>-1919.1885451626808</v>
          </cell>
          <cell r="N26">
            <v>-3.5152737126430446E-2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</sheetNames>
    <sheetDataSet>
      <sheetData sheetId="0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2008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2010.18</v>
          </cell>
          <cell r="D15">
            <v>2985.2457100000001</v>
          </cell>
          <cell r="E15">
            <v>975.06571000000008</v>
          </cell>
          <cell r="G15">
            <v>3027.212</v>
          </cell>
          <cell r="H15">
            <v>8903.1185100000021</v>
          </cell>
          <cell r="I15">
            <v>5875.9065100000025</v>
          </cell>
          <cell r="K15">
            <v>18917.220310000001</v>
          </cell>
          <cell r="L15">
            <v>18917.220310000001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-440.36700000000002</v>
          </cell>
          <cell r="D16">
            <v>0</v>
          </cell>
          <cell r="E16">
            <v>440.36700000000002</v>
          </cell>
          <cell r="G16">
            <v>74.046000000000006</v>
          </cell>
          <cell r="H16">
            <v>0</v>
          </cell>
          <cell r="I16">
            <v>-74.046000000000006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-2002.7650000000001</v>
          </cell>
          <cell r="D17">
            <v>0</v>
          </cell>
          <cell r="E17">
            <v>2002.7650000000001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43.957000000000001</v>
          </cell>
          <cell r="D20">
            <v>0</v>
          </cell>
          <cell r="E20">
            <v>-43.957000000000001</v>
          </cell>
          <cell r="G20">
            <v>179.935</v>
          </cell>
          <cell r="H20">
            <v>308.89562999999998</v>
          </cell>
          <cell r="I20">
            <v>128.96062999999998</v>
          </cell>
          <cell r="K20">
            <v>1782.7919099999997</v>
          </cell>
          <cell r="M20">
            <v>1782.7919099999997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-388.995</v>
          </cell>
          <cell r="D24">
            <v>2985.2457100000001</v>
          </cell>
          <cell r="E24">
            <v>3374.2407100000005</v>
          </cell>
          <cell r="G24">
            <v>3281.1929999999998</v>
          </cell>
          <cell r="H24">
            <v>9212.014140000003</v>
          </cell>
          <cell r="I24">
            <v>5930.8211400000018</v>
          </cell>
          <cell r="K24">
            <v>20700.012220000001</v>
          </cell>
          <cell r="L24">
            <v>18917.220310000001</v>
          </cell>
          <cell r="M24">
            <v>1782.7919099999997</v>
          </cell>
          <cell r="N24">
            <v>8.6125162200508087E-2</v>
          </cell>
        </row>
        <row r="26">
          <cell r="A26" t="str">
            <v xml:space="preserve"> Total Shared Services</v>
          </cell>
          <cell r="C26">
            <v>-388.995</v>
          </cell>
          <cell r="D26">
            <v>2985.2457100000001</v>
          </cell>
          <cell r="E26">
            <v>3374.2407100000005</v>
          </cell>
          <cell r="G26">
            <v>3281.1929999999998</v>
          </cell>
          <cell r="H26">
            <v>9212.014140000003</v>
          </cell>
          <cell r="I26">
            <v>5930.8211400000018</v>
          </cell>
          <cell r="K26">
            <v>20700.012220000001</v>
          </cell>
          <cell r="L26">
            <v>18917.220310000001</v>
          </cell>
          <cell r="M26">
            <v>1782.7919099999997</v>
          </cell>
          <cell r="N26">
            <v>8.6125162200508087E-2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</sheetNames>
    <sheetDataSet>
      <sheetData sheetId="0"/>
      <sheetData sheetId="1"/>
      <sheetData sheetId="2"/>
      <sheetData sheetId="3">
        <row r="8">
          <cell r="B8" t="str">
            <v>Atmos Energy-Mid-Tex</v>
          </cell>
          <cell r="C8" t="str">
            <v>Atmos Energy-Mid-Tex</v>
          </cell>
          <cell r="D8" t="str">
            <v>Atmos Energy-Mid-Tex</v>
          </cell>
          <cell r="E8" t="str">
            <v>Atmos Energy-Mid-Tex</v>
          </cell>
          <cell r="F8" t="str">
            <v>Atmos Energy-Mid-Tex</v>
          </cell>
          <cell r="G8" t="str">
            <v>Atmos Energy-Mid-Tex</v>
          </cell>
          <cell r="H8" t="str">
            <v>Atmos Energy-Mid-Tex</v>
          </cell>
          <cell r="I8" t="str">
            <v>Atmos Energy-Mid-Tex</v>
          </cell>
          <cell r="J8" t="str">
            <v>Atmos Energy-Mid-Tex</v>
          </cell>
          <cell r="K8" t="str">
            <v>Atmos Energy-Mid-Tex</v>
          </cell>
          <cell r="L8" t="str">
            <v>Atmos Energy-Mid-Tex</v>
          </cell>
          <cell r="M8" t="str">
            <v>Atmos Energy-Mid-Tex</v>
          </cell>
          <cell r="N8" t="str">
            <v>Atmos Energy-Mid-Tex</v>
          </cell>
          <cell r="P8" t="str">
            <v>Atmos Energy-Mississippi</v>
          </cell>
          <cell r="Q8" t="str">
            <v>Atmos Energy-Mississippi</v>
          </cell>
          <cell r="R8" t="str">
            <v>Atmos Energy-Mississippi</v>
          </cell>
          <cell r="S8" t="str">
            <v>Atmos Energy-Mississippi</v>
          </cell>
          <cell r="T8" t="str">
            <v>Atmos Energy-Mississippi</v>
          </cell>
          <cell r="U8" t="str">
            <v>Atmos Energy-Mississippi</v>
          </cell>
          <cell r="V8" t="str">
            <v>Atmos Energy-Mississippi</v>
          </cell>
          <cell r="W8" t="str">
            <v>Atmos Energy-Mississippi</v>
          </cell>
          <cell r="X8" t="str">
            <v>Atmos Energy-Mississippi</v>
          </cell>
          <cell r="Y8" t="str">
            <v>Atmos Energy-Mississippi</v>
          </cell>
          <cell r="Z8" t="str">
            <v>Atmos Energy-Mississippi</v>
          </cell>
          <cell r="AA8" t="str">
            <v>Atmos Energy-Mississippi</v>
          </cell>
          <cell r="AB8" t="str">
            <v>Atmos Energy-Mississippi</v>
          </cell>
          <cell r="AD8" t="str">
            <v>SS Rollup w Blueflame</v>
          </cell>
          <cell r="AE8" t="str">
            <v>SS Rollup w Blueflame</v>
          </cell>
          <cell r="AF8" t="str">
            <v>SS Rollup w Blueflame</v>
          </cell>
          <cell r="AG8" t="str">
            <v>SS Rollup w Blueflame</v>
          </cell>
          <cell r="AH8" t="str">
            <v>SS Rollup w Blueflame</v>
          </cell>
          <cell r="AI8" t="str">
            <v>SS Rollup w Blueflame</v>
          </cell>
          <cell r="AJ8" t="str">
            <v>SS Rollup w Blueflame</v>
          </cell>
          <cell r="AK8" t="str">
            <v>SS Rollup w Blueflame</v>
          </cell>
          <cell r="AL8" t="str">
            <v>SS Rollup w Blueflame</v>
          </cell>
          <cell r="AM8" t="str">
            <v>SS Rollup w Blueflame</v>
          </cell>
          <cell r="AN8" t="str">
            <v>SS Rollup w Blueflame</v>
          </cell>
          <cell r="AO8" t="str">
            <v>SS Rollup w Blueflame</v>
          </cell>
          <cell r="AP8" t="str">
            <v>SS Rollup w Blueflame</v>
          </cell>
          <cell r="AR8" t="str">
            <v>Atmos Pipeline - Texas</v>
          </cell>
          <cell r="AS8" t="str">
            <v>Atmos Pipeline - Texas</v>
          </cell>
          <cell r="AT8" t="str">
            <v>Atmos Pipeline - Texas</v>
          </cell>
          <cell r="AU8" t="str">
            <v>Atmos Pipeline - Texas</v>
          </cell>
          <cell r="AV8" t="str">
            <v>Atmos Pipeline - Texas</v>
          </cell>
          <cell r="AW8" t="str">
            <v>Atmos Pipeline - Texas</v>
          </cell>
          <cell r="AX8" t="str">
            <v>Atmos Pipeline - Texas</v>
          </cell>
          <cell r="AY8" t="str">
            <v>Atmos Pipeline - Texas</v>
          </cell>
          <cell r="AZ8" t="str">
            <v>Atmos Pipeline - Texas</v>
          </cell>
          <cell r="BA8" t="str">
            <v>Atmos Pipeline - Texas</v>
          </cell>
          <cell r="BB8" t="str">
            <v>Atmos Pipeline - Texas</v>
          </cell>
          <cell r="BC8" t="str">
            <v>Atmos Pipeline - Texas</v>
          </cell>
          <cell r="BD8" t="str">
            <v>Atmos Pipeline - Texas</v>
          </cell>
          <cell r="BF8" t="str">
            <v>Atmos Energy Marketing Group</v>
          </cell>
          <cell r="BG8" t="str">
            <v>Atmos Energy Marketing Group</v>
          </cell>
          <cell r="BH8" t="str">
            <v>Atmos Energy Marketing Group</v>
          </cell>
          <cell r="BI8" t="str">
            <v>Atmos Energy Marketing Group</v>
          </cell>
          <cell r="BJ8" t="str">
            <v>Atmos Energy Marketing Group</v>
          </cell>
          <cell r="BK8" t="str">
            <v>Atmos Energy Marketing Group</v>
          </cell>
          <cell r="BL8" t="str">
            <v>Atmos Energy Marketing Group</v>
          </cell>
          <cell r="BM8" t="str">
            <v>Atmos Energy Marketing Group</v>
          </cell>
          <cell r="BN8" t="str">
            <v>Atmos Energy Marketing Group</v>
          </cell>
          <cell r="BO8" t="str">
            <v>Atmos Energy Marketing Group</v>
          </cell>
          <cell r="BP8" t="str">
            <v>Atmos Energy Marketing Group</v>
          </cell>
          <cell r="BQ8" t="str">
            <v>Atmos Energy Marketing Group</v>
          </cell>
          <cell r="BR8" t="str">
            <v>Atmos Energy Marketing Group</v>
          </cell>
          <cell r="BT8" t="str">
            <v>Other Non Utility</v>
          </cell>
          <cell r="BU8" t="str">
            <v>Other Non Utility</v>
          </cell>
          <cell r="BV8" t="str">
            <v>Other Non Utility</v>
          </cell>
          <cell r="BW8" t="str">
            <v>Other Non Utility</v>
          </cell>
          <cell r="BX8" t="str">
            <v>Other Non Utility</v>
          </cell>
          <cell r="BY8" t="str">
            <v>Other Non Utility</v>
          </cell>
          <cell r="BZ8" t="str">
            <v>Other Non Utility</v>
          </cell>
          <cell r="CA8" t="str">
            <v>Other Non Utility</v>
          </cell>
          <cell r="CB8" t="str">
            <v>Other Non Utility</v>
          </cell>
          <cell r="CC8" t="str">
            <v>Other Non Utility</v>
          </cell>
          <cell r="CD8" t="str">
            <v>Other Non Utility</v>
          </cell>
          <cell r="CE8" t="str">
            <v>Other Non Utility</v>
          </cell>
          <cell r="CF8" t="str">
            <v>Other Non Utility</v>
          </cell>
          <cell r="CH8" t="str">
            <v>Other Operating Companies (Elim)</v>
          </cell>
          <cell r="CI8" t="str">
            <v>Other Operating Companies (Elim)</v>
          </cell>
          <cell r="CJ8" t="str">
            <v>Other Operating Companies (Elim)</v>
          </cell>
          <cell r="CK8" t="str">
            <v>Other Operating Companies (Elim)</v>
          </cell>
          <cell r="CL8" t="str">
            <v>Other Operating Companies (Elim)</v>
          </cell>
          <cell r="CM8" t="str">
            <v>Other Operating Companies (Elim)</v>
          </cell>
          <cell r="CN8" t="str">
            <v>Other Operating Companies (Elim)</v>
          </cell>
          <cell r="CO8" t="str">
            <v>Other Operating Companies (Elim)</v>
          </cell>
          <cell r="CP8" t="str">
            <v>Other Operating Companies (Elim)</v>
          </cell>
          <cell r="CQ8" t="str">
            <v>Other Operating Companies (Elim)</v>
          </cell>
          <cell r="CR8" t="str">
            <v>Other Operating Companies (Elim)</v>
          </cell>
          <cell r="CS8" t="str">
            <v>Other Operating Companies (Elim)</v>
          </cell>
          <cell r="CT8" t="str">
            <v>Other Operating Companies (Elim)</v>
          </cell>
          <cell r="CV8" t="str">
            <v>Mid-Tex Eliminations</v>
          </cell>
          <cell r="CW8" t="str">
            <v>Mid-Tex Eliminations</v>
          </cell>
          <cell r="CX8" t="str">
            <v>Mid-Tex Eliminations</v>
          </cell>
          <cell r="CY8" t="str">
            <v>Mid-Tex Eliminations</v>
          </cell>
          <cell r="CZ8" t="str">
            <v>Mid-Tex Eliminations</v>
          </cell>
          <cell r="DA8" t="str">
            <v>Mid-Tex Eliminations</v>
          </cell>
          <cell r="DB8" t="str">
            <v>Mid-Tex Eliminations</v>
          </cell>
          <cell r="DC8" t="str">
            <v>Mid-Tex Eliminations</v>
          </cell>
          <cell r="DD8" t="str">
            <v>Mid-Tex Eliminations</v>
          </cell>
          <cell r="DE8" t="str">
            <v>Mid-Tex Eliminations</v>
          </cell>
          <cell r="DF8" t="str">
            <v>Mid-Tex Eliminations</v>
          </cell>
          <cell r="DG8" t="str">
            <v>Mid-Tex Eliminations</v>
          </cell>
          <cell r="DH8" t="str">
            <v>Mid-Tex Eliminations</v>
          </cell>
          <cell r="DJ8" t="str">
            <v>Atmos Energy Corporation Cons (Elim)</v>
          </cell>
          <cell r="DK8" t="str">
            <v>Atmos Energy Corporation Cons (Elim)</v>
          </cell>
          <cell r="DL8" t="str">
            <v>Atmos Energy Corporation Cons (Elim)</v>
          </cell>
          <cell r="DM8" t="str">
            <v>Atmos Energy Corporation Cons (Elim)</v>
          </cell>
          <cell r="DN8" t="str">
            <v>Atmos Energy Corporation Cons (Elim)</v>
          </cell>
          <cell r="DO8" t="str">
            <v>Atmos Energy Corporation Cons (Elim)</v>
          </cell>
          <cell r="DP8" t="str">
            <v>Atmos Energy Corporation Cons (Elim)</v>
          </cell>
          <cell r="DQ8" t="str">
            <v>Atmos Energy Corporation Cons (Elim)</v>
          </cell>
          <cell r="DR8" t="str">
            <v>Atmos Energy Corporation Cons (Elim)</v>
          </cell>
          <cell r="DS8" t="str">
            <v>Atmos Energy Corporation Cons (Elim)</v>
          </cell>
          <cell r="DT8" t="str">
            <v>Atmos Energy Corporation Cons (Elim)</v>
          </cell>
          <cell r="DU8" t="str">
            <v>Atmos Energy Corporation Cons (Elim)</v>
          </cell>
          <cell r="DV8" t="str">
            <v>Atmos Energy Corporation Cons (Elim)</v>
          </cell>
        </row>
        <row r="9">
          <cell r="A9" t="str">
            <v>Total Gas Revenue</v>
          </cell>
          <cell r="B9">
            <v>2156780689.7799997</v>
          </cell>
          <cell r="C9">
            <v>111102630.14</v>
          </cell>
          <cell r="D9">
            <v>165704721.47</v>
          </cell>
          <cell r="E9">
            <v>319431393.66000009</v>
          </cell>
          <cell r="F9">
            <v>410098288.33000004</v>
          </cell>
          <cell r="G9">
            <v>334456875.02999991</v>
          </cell>
          <cell r="H9">
            <v>246321059.47</v>
          </cell>
          <cell r="I9">
            <v>133087178.75</v>
          </cell>
          <cell r="J9">
            <v>108427341.23</v>
          </cell>
          <cell r="K9">
            <v>82050828.700000018</v>
          </cell>
          <cell r="L9">
            <v>79349191.230000004</v>
          </cell>
          <cell r="M9">
            <v>87240942.25999999</v>
          </cell>
          <cell r="N9">
            <v>79510239.50999999</v>
          </cell>
          <cell r="P9">
            <v>494445359.90000004</v>
          </cell>
          <cell r="Q9">
            <v>28668636.479999997</v>
          </cell>
          <cell r="R9">
            <v>45323873.969999999</v>
          </cell>
          <cell r="S9">
            <v>72629837.539999992</v>
          </cell>
          <cell r="T9">
            <v>86572285.370000005</v>
          </cell>
          <cell r="U9">
            <v>71433228.920000002</v>
          </cell>
          <cell r="V9">
            <v>51219320.960000008</v>
          </cell>
          <cell r="W9">
            <v>32250917.809999999</v>
          </cell>
          <cell r="X9">
            <v>23963929.25</v>
          </cell>
          <cell r="Y9">
            <v>20519270.989999998</v>
          </cell>
          <cell r="Z9">
            <v>20502321.329999998</v>
          </cell>
          <cell r="AA9">
            <v>20545834.800000001</v>
          </cell>
          <cell r="AB9">
            <v>20815902.48</v>
          </cell>
          <cell r="AD9" t="str">
            <v>0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M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R9" t="str">
            <v>0</v>
          </cell>
          <cell r="AS9" t="str">
            <v>0</v>
          </cell>
          <cell r="AT9" t="str">
            <v>0</v>
          </cell>
          <cell r="AU9" t="str">
            <v>0</v>
          </cell>
          <cell r="AV9" t="str">
            <v>0</v>
          </cell>
          <cell r="AW9" t="str">
            <v>0</v>
          </cell>
          <cell r="AX9" t="str">
            <v>0</v>
          </cell>
          <cell r="AY9" t="str">
            <v>0</v>
          </cell>
          <cell r="AZ9" t="str">
            <v>0</v>
          </cell>
          <cell r="BA9" t="str">
            <v>0</v>
          </cell>
          <cell r="BB9" t="str">
            <v>0</v>
          </cell>
          <cell r="BC9" t="str">
            <v>0</v>
          </cell>
          <cell r="BD9" t="str">
            <v>0</v>
          </cell>
          <cell r="BF9">
            <v>4811480704</v>
          </cell>
          <cell r="BG9">
            <v>343434751</v>
          </cell>
          <cell r="BH9">
            <v>401355577</v>
          </cell>
          <cell r="BI9">
            <v>481270148</v>
          </cell>
          <cell r="BJ9">
            <v>490011287</v>
          </cell>
          <cell r="BK9">
            <v>472298301</v>
          </cell>
          <cell r="BL9">
            <v>476287091</v>
          </cell>
          <cell r="BM9">
            <v>376551759</v>
          </cell>
          <cell r="BN9">
            <v>345649424</v>
          </cell>
          <cell r="BO9">
            <v>348395464</v>
          </cell>
          <cell r="BP9">
            <v>351873782</v>
          </cell>
          <cell r="BQ9">
            <v>354253684</v>
          </cell>
          <cell r="BR9">
            <v>370099436</v>
          </cell>
          <cell r="BT9">
            <v>666820</v>
          </cell>
          <cell r="BU9">
            <v>55568</v>
          </cell>
          <cell r="BV9">
            <v>55568</v>
          </cell>
          <cell r="BW9">
            <v>55569</v>
          </cell>
          <cell r="BX9">
            <v>55568</v>
          </cell>
          <cell r="BY9">
            <v>55568</v>
          </cell>
          <cell r="BZ9">
            <v>55569</v>
          </cell>
          <cell r="CA9">
            <v>55568</v>
          </cell>
          <cell r="CB9">
            <v>55568</v>
          </cell>
          <cell r="CC9">
            <v>55569</v>
          </cell>
          <cell r="CD9">
            <v>55568</v>
          </cell>
          <cell r="CE9">
            <v>55568</v>
          </cell>
          <cell r="CF9">
            <v>55569</v>
          </cell>
          <cell r="CH9" t="str">
            <v>0</v>
          </cell>
          <cell r="CI9" t="str">
            <v>0</v>
          </cell>
          <cell r="CJ9" t="str">
            <v>0</v>
          </cell>
          <cell r="CK9" t="str">
            <v>0</v>
          </cell>
          <cell r="CL9" t="str">
            <v>0</v>
          </cell>
          <cell r="CM9" t="str">
            <v>0</v>
          </cell>
          <cell r="CN9" t="str">
            <v>0</v>
          </cell>
          <cell r="CO9" t="str">
            <v>0</v>
          </cell>
          <cell r="CP9" t="str">
            <v>0</v>
          </cell>
          <cell r="CQ9" t="str">
            <v>0</v>
          </cell>
          <cell r="CR9" t="str">
            <v>0</v>
          </cell>
          <cell r="CS9" t="str">
            <v>0</v>
          </cell>
          <cell r="CT9" t="str">
            <v>0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 t="str">
            <v>0</v>
          </cell>
          <cell r="DK9" t="str">
            <v>0</v>
          </cell>
          <cell r="DL9" t="str">
            <v>0</v>
          </cell>
          <cell r="DM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 t="str">
            <v>0</v>
          </cell>
          <cell r="DS9" t="str">
            <v>0</v>
          </cell>
          <cell r="DT9" t="str">
            <v>0</v>
          </cell>
          <cell r="DU9" t="str">
            <v>0</v>
          </cell>
          <cell r="DV9" t="str">
            <v>0</v>
          </cell>
        </row>
        <row r="10">
          <cell r="A10" t="str">
            <v>Transportation Revenue</v>
          </cell>
          <cell r="B10">
            <v>24881604.710000001</v>
          </cell>
          <cell r="C10">
            <v>1782246.13</v>
          </cell>
          <cell r="D10">
            <v>1934145.61</v>
          </cell>
          <cell r="E10">
            <v>2012918.19</v>
          </cell>
          <cell r="F10">
            <v>2208558.21</v>
          </cell>
          <cell r="G10">
            <v>2430532.13</v>
          </cell>
          <cell r="H10">
            <v>2185436.2400000002</v>
          </cell>
          <cell r="I10">
            <v>2071325.06</v>
          </cell>
          <cell r="J10">
            <v>1992978.28</v>
          </cell>
          <cell r="K10">
            <v>1956464.06</v>
          </cell>
          <cell r="L10">
            <v>1858477.56</v>
          </cell>
          <cell r="M10">
            <v>1956457.9</v>
          </cell>
          <cell r="N10">
            <v>2492065.34</v>
          </cell>
          <cell r="P10">
            <v>2112722.0499999998</v>
          </cell>
          <cell r="Q10">
            <v>147234.38</v>
          </cell>
          <cell r="R10">
            <v>147285.88</v>
          </cell>
          <cell r="S10">
            <v>171669.59</v>
          </cell>
          <cell r="T10">
            <v>168942.15</v>
          </cell>
          <cell r="U10">
            <v>217269.23</v>
          </cell>
          <cell r="V10">
            <v>202324.45</v>
          </cell>
          <cell r="W10">
            <v>195464.65</v>
          </cell>
          <cell r="X10">
            <v>160672.56</v>
          </cell>
          <cell r="Y10">
            <v>150858.32999999999</v>
          </cell>
          <cell r="Z10">
            <v>212484.81</v>
          </cell>
          <cell r="AA10">
            <v>183451.96</v>
          </cell>
          <cell r="AB10">
            <v>155064.06</v>
          </cell>
          <cell r="AD10" t="str">
            <v>0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M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R10">
            <v>191554158.32999998</v>
          </cell>
          <cell r="AS10">
            <v>13890727.859999999</v>
          </cell>
          <cell r="AT10">
            <v>14861056.93</v>
          </cell>
          <cell r="AU10">
            <v>17302394.289999999</v>
          </cell>
          <cell r="AV10">
            <v>18515406.489999998</v>
          </cell>
          <cell r="AW10">
            <v>17695551.560000002</v>
          </cell>
          <cell r="AX10">
            <v>17507037.84</v>
          </cell>
          <cell r="AY10">
            <v>14532095.68</v>
          </cell>
          <cell r="AZ10">
            <v>15412205.99</v>
          </cell>
          <cell r="BA10">
            <v>14981100.25</v>
          </cell>
          <cell r="BB10">
            <v>15244929.5</v>
          </cell>
          <cell r="BC10">
            <v>16792083.379999999</v>
          </cell>
          <cell r="BD10">
            <v>14819568.559999999</v>
          </cell>
          <cell r="BF10" t="str">
            <v>0</v>
          </cell>
          <cell r="BG10" t="str">
            <v>0</v>
          </cell>
          <cell r="BH10" t="str">
            <v>0</v>
          </cell>
          <cell r="BI10" t="str">
            <v>0</v>
          </cell>
          <cell r="BJ10" t="str">
            <v>0</v>
          </cell>
          <cell r="BK10" t="str">
            <v>0</v>
          </cell>
          <cell r="BL10" t="str">
            <v>0</v>
          </cell>
          <cell r="BM10" t="str">
            <v>0</v>
          </cell>
          <cell r="BN10" t="str">
            <v>0</v>
          </cell>
          <cell r="BO10" t="str">
            <v>0</v>
          </cell>
          <cell r="BP10" t="str">
            <v>0</v>
          </cell>
          <cell r="BQ10" t="str">
            <v>0</v>
          </cell>
          <cell r="BR10" t="str">
            <v>0</v>
          </cell>
          <cell r="BT10">
            <v>11148803</v>
          </cell>
          <cell r="BU10">
            <v>75000</v>
          </cell>
          <cell r="BV10">
            <v>75000</v>
          </cell>
          <cell r="BW10">
            <v>75000</v>
          </cell>
          <cell r="BX10">
            <v>75000</v>
          </cell>
          <cell r="BY10">
            <v>75000</v>
          </cell>
          <cell r="BZ10">
            <v>75000</v>
          </cell>
          <cell r="CA10">
            <v>75000</v>
          </cell>
          <cell r="CB10">
            <v>75000</v>
          </cell>
          <cell r="CC10">
            <v>10323803</v>
          </cell>
          <cell r="CD10">
            <v>75000</v>
          </cell>
          <cell r="CE10">
            <v>75000</v>
          </cell>
          <cell r="CF10">
            <v>75000</v>
          </cell>
          <cell r="CH10">
            <v>-60000</v>
          </cell>
          <cell r="CI10">
            <v>-5000</v>
          </cell>
          <cell r="CJ10">
            <v>-5000</v>
          </cell>
          <cell r="CK10">
            <v>-5000</v>
          </cell>
          <cell r="CL10">
            <v>-5000</v>
          </cell>
          <cell r="CM10">
            <v>-5000</v>
          </cell>
          <cell r="CN10">
            <v>-5000</v>
          </cell>
          <cell r="CO10">
            <v>-5000</v>
          </cell>
          <cell r="CP10">
            <v>-5000</v>
          </cell>
          <cell r="CQ10">
            <v>-5000</v>
          </cell>
          <cell r="CR10">
            <v>-5000</v>
          </cell>
          <cell r="CS10">
            <v>-5000</v>
          </cell>
          <cell r="CT10">
            <v>-5000</v>
          </cell>
          <cell r="CV10">
            <v>-91107957</v>
          </cell>
          <cell r="CW10">
            <v>-6111171</v>
          </cell>
          <cell r="CX10">
            <v>-7542939</v>
          </cell>
          <cell r="CY10">
            <v>-9834026</v>
          </cell>
          <cell r="CZ10">
            <v>-10822264</v>
          </cell>
          <cell r="DA10">
            <v>-9910626</v>
          </cell>
          <cell r="DB10">
            <v>-8297068</v>
          </cell>
          <cell r="DC10">
            <v>-6712063</v>
          </cell>
          <cell r="DD10">
            <v>-6340440</v>
          </cell>
          <cell r="DE10">
            <v>-6419228</v>
          </cell>
          <cell r="DF10">
            <v>-6337489</v>
          </cell>
          <cell r="DG10">
            <v>-6452681</v>
          </cell>
          <cell r="DH10">
            <v>-6327962</v>
          </cell>
          <cell r="DJ10" t="str">
            <v>0</v>
          </cell>
          <cell r="DK10" t="str">
            <v>0</v>
          </cell>
          <cell r="DL10" t="str">
            <v>0</v>
          </cell>
          <cell r="DM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 t="str">
            <v>0</v>
          </cell>
          <cell r="DS10" t="str">
            <v>0</v>
          </cell>
          <cell r="DT10" t="str">
            <v>0</v>
          </cell>
          <cell r="DU10" t="str">
            <v>0</v>
          </cell>
          <cell r="DV10" t="str">
            <v>0</v>
          </cell>
        </row>
        <row r="11">
          <cell r="A11" t="str">
            <v>Forfeited Discounts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M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W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F11" t="str">
            <v>0</v>
          </cell>
          <cell r="BG11" t="str">
            <v>0</v>
          </cell>
          <cell r="BH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T11" t="str">
            <v>0</v>
          </cell>
          <cell r="BU11" t="str">
            <v>0</v>
          </cell>
          <cell r="BV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H11" t="str">
            <v>0</v>
          </cell>
          <cell r="CI11" t="str">
            <v>0</v>
          </cell>
          <cell r="CJ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M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</row>
        <row r="12">
          <cell r="A12" t="str">
            <v>Other Operating Revenue</v>
          </cell>
          <cell r="B12">
            <v>14926456.939999999</v>
          </cell>
          <cell r="C12">
            <v>1307982</v>
          </cell>
          <cell r="D12">
            <v>1410982</v>
          </cell>
          <cell r="E12">
            <v>1084384</v>
          </cell>
          <cell r="F12">
            <v>1396309</v>
          </cell>
          <cell r="G12">
            <v>1332293</v>
          </cell>
          <cell r="H12">
            <v>1268526</v>
          </cell>
          <cell r="I12">
            <v>1246837</v>
          </cell>
          <cell r="J12">
            <v>1304926.75</v>
          </cell>
          <cell r="K12">
            <v>1117539.19</v>
          </cell>
          <cell r="L12">
            <v>1133821</v>
          </cell>
          <cell r="M12">
            <v>1189853</v>
          </cell>
          <cell r="N12">
            <v>1133004</v>
          </cell>
          <cell r="P12">
            <v>2742415.66</v>
          </cell>
          <cell r="Q12">
            <v>243731.05</v>
          </cell>
          <cell r="R12">
            <v>259079.27</v>
          </cell>
          <cell r="S12">
            <v>219344.37</v>
          </cell>
          <cell r="T12">
            <v>278529.11</v>
          </cell>
          <cell r="U12">
            <v>284978.49</v>
          </cell>
          <cell r="V12">
            <v>256969.03</v>
          </cell>
          <cell r="W12">
            <v>259679.86</v>
          </cell>
          <cell r="X12">
            <v>211624.48</v>
          </cell>
          <cell r="Y12">
            <v>196840.35</v>
          </cell>
          <cell r="Z12">
            <v>178854.46</v>
          </cell>
          <cell r="AA12">
            <v>182923.53</v>
          </cell>
          <cell r="AB12">
            <v>169861.66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R12">
            <v>11782592</v>
          </cell>
          <cell r="AS12">
            <v>129000</v>
          </cell>
          <cell r="AT12">
            <v>130500</v>
          </cell>
          <cell r="AU12">
            <v>141000</v>
          </cell>
          <cell r="AV12">
            <v>3026900</v>
          </cell>
          <cell r="AW12">
            <v>2697000</v>
          </cell>
          <cell r="AX12">
            <v>2693500</v>
          </cell>
          <cell r="AY12">
            <v>135000</v>
          </cell>
          <cell r="AZ12">
            <v>133000</v>
          </cell>
          <cell r="BA12">
            <v>135500</v>
          </cell>
          <cell r="BB12">
            <v>134500</v>
          </cell>
          <cell r="BC12">
            <v>2298000</v>
          </cell>
          <cell r="BD12">
            <v>128692</v>
          </cell>
          <cell r="BF12">
            <v>571152</v>
          </cell>
          <cell r="BG12">
            <v>47596</v>
          </cell>
          <cell r="BH12">
            <v>47596</v>
          </cell>
          <cell r="BI12">
            <v>47596</v>
          </cell>
          <cell r="BJ12">
            <v>47596</v>
          </cell>
          <cell r="BK12">
            <v>47596</v>
          </cell>
          <cell r="BL12">
            <v>47596</v>
          </cell>
          <cell r="BM12">
            <v>47596</v>
          </cell>
          <cell r="BN12">
            <v>47596</v>
          </cell>
          <cell r="BO12">
            <v>47596</v>
          </cell>
          <cell r="BP12">
            <v>47596</v>
          </cell>
          <cell r="BQ12">
            <v>47596</v>
          </cell>
          <cell r="BR12">
            <v>47596</v>
          </cell>
          <cell r="BT12">
            <v>21355494</v>
          </cell>
          <cell r="BU12">
            <v>1406162</v>
          </cell>
          <cell r="BV12">
            <v>1704793</v>
          </cell>
          <cell r="BW12">
            <v>1703111</v>
          </cell>
          <cell r="BX12">
            <v>2327018</v>
          </cell>
          <cell r="BY12">
            <v>2575611</v>
          </cell>
          <cell r="BZ12">
            <v>2474191</v>
          </cell>
          <cell r="CA12">
            <v>1947759</v>
          </cell>
          <cell r="CB12">
            <v>1646313</v>
          </cell>
          <cell r="CC12">
            <v>1394855</v>
          </cell>
          <cell r="CD12">
            <v>1393384</v>
          </cell>
          <cell r="CE12">
            <v>1391898</v>
          </cell>
          <cell r="CF12">
            <v>1390399</v>
          </cell>
          <cell r="CH12" t="str">
            <v>0</v>
          </cell>
          <cell r="CI12" t="str">
            <v>0</v>
          </cell>
          <cell r="CJ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-8889844</v>
          </cell>
          <cell r="DK12">
            <v>-740820</v>
          </cell>
          <cell r="DL12">
            <v>-740820</v>
          </cell>
          <cell r="DM12">
            <v>-740821</v>
          </cell>
          <cell r="DN12">
            <v>-740820</v>
          </cell>
          <cell r="DO12">
            <v>-740820</v>
          </cell>
          <cell r="DP12">
            <v>-740821</v>
          </cell>
          <cell r="DQ12">
            <v>-740820</v>
          </cell>
          <cell r="DR12">
            <v>-740820</v>
          </cell>
          <cell r="DS12">
            <v>-740821</v>
          </cell>
          <cell r="DT12">
            <v>-740820</v>
          </cell>
          <cell r="DU12">
            <v>-740820</v>
          </cell>
          <cell r="DV12">
            <v>-740821</v>
          </cell>
        </row>
        <row r="13">
          <cell r="A13" t="str">
            <v>Total Operating Revenues</v>
          </cell>
          <cell r="B13">
            <v>2196588751.4300003</v>
          </cell>
          <cell r="C13">
            <v>114192858.27</v>
          </cell>
          <cell r="D13">
            <v>169049849.08000001</v>
          </cell>
          <cell r="E13">
            <v>322528695.85000008</v>
          </cell>
          <cell r="F13">
            <v>413703155.54000002</v>
          </cell>
          <cell r="G13">
            <v>338219700.15999991</v>
          </cell>
          <cell r="H13">
            <v>249775021.71000001</v>
          </cell>
          <cell r="I13">
            <v>136405340.81</v>
          </cell>
          <cell r="J13">
            <v>111725246.26000001</v>
          </cell>
          <cell r="K13">
            <v>85124831.950000018</v>
          </cell>
          <cell r="L13">
            <v>82341489.790000007</v>
          </cell>
          <cell r="M13">
            <v>90387253.159999996</v>
          </cell>
          <cell r="N13">
            <v>83135308.849999994</v>
          </cell>
          <cell r="P13">
            <v>499300497.61000001</v>
          </cell>
          <cell r="Q13">
            <v>29059601.909999996</v>
          </cell>
          <cell r="R13">
            <v>45730239.120000005</v>
          </cell>
          <cell r="S13">
            <v>73020851.5</v>
          </cell>
          <cell r="T13">
            <v>87019756.63000001</v>
          </cell>
          <cell r="U13">
            <v>71935476.640000001</v>
          </cell>
          <cell r="V13">
            <v>51678614.440000013</v>
          </cell>
          <cell r="W13">
            <v>32706062.319999997</v>
          </cell>
          <cell r="X13">
            <v>24336226.289999999</v>
          </cell>
          <cell r="Y13">
            <v>20866969.669999998</v>
          </cell>
          <cell r="Z13">
            <v>20893660.599999998</v>
          </cell>
          <cell r="AA13">
            <v>20912210.290000003</v>
          </cell>
          <cell r="AB13">
            <v>21140828.199999999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203336750.32999998</v>
          </cell>
          <cell r="AS13">
            <v>14019727.859999999</v>
          </cell>
          <cell r="AT13">
            <v>14991556.93</v>
          </cell>
          <cell r="AU13">
            <v>17443394.289999999</v>
          </cell>
          <cell r="AV13">
            <v>21542306.489999998</v>
          </cell>
          <cell r="AW13">
            <v>20392551.560000002</v>
          </cell>
          <cell r="AX13">
            <v>20200537.84</v>
          </cell>
          <cell r="AY13">
            <v>14667095.68</v>
          </cell>
          <cell r="AZ13">
            <v>15545205.99</v>
          </cell>
          <cell r="BA13">
            <v>15116600.25</v>
          </cell>
          <cell r="BB13">
            <v>15379429.5</v>
          </cell>
          <cell r="BC13">
            <v>19090083.379999999</v>
          </cell>
          <cell r="BD13">
            <v>14948260.559999999</v>
          </cell>
          <cell r="BF13">
            <v>4812051856</v>
          </cell>
          <cell r="BG13">
            <v>343482347</v>
          </cell>
          <cell r="BH13">
            <v>401403173</v>
          </cell>
          <cell r="BI13">
            <v>481317744</v>
          </cell>
          <cell r="BJ13">
            <v>490058883</v>
          </cell>
          <cell r="BK13">
            <v>472345897</v>
          </cell>
          <cell r="BL13">
            <v>476334687</v>
          </cell>
          <cell r="BM13">
            <v>376599355</v>
          </cell>
          <cell r="BN13">
            <v>345697020</v>
          </cell>
          <cell r="BO13">
            <v>348443060</v>
          </cell>
          <cell r="BP13">
            <v>351921378</v>
          </cell>
          <cell r="BQ13">
            <v>354301280</v>
          </cell>
          <cell r="BR13">
            <v>370147032</v>
          </cell>
          <cell r="BT13">
            <v>33171117</v>
          </cell>
          <cell r="BU13">
            <v>1536730</v>
          </cell>
          <cell r="BV13">
            <v>1835361</v>
          </cell>
          <cell r="BW13">
            <v>1833680</v>
          </cell>
          <cell r="BX13">
            <v>2457586</v>
          </cell>
          <cell r="BY13">
            <v>2706179</v>
          </cell>
          <cell r="BZ13">
            <v>2604760</v>
          </cell>
          <cell r="CA13">
            <v>2078327</v>
          </cell>
          <cell r="CB13">
            <v>1776881</v>
          </cell>
          <cell r="CC13">
            <v>11774227</v>
          </cell>
          <cell r="CD13">
            <v>1523952</v>
          </cell>
          <cell r="CE13">
            <v>1522466</v>
          </cell>
          <cell r="CF13">
            <v>1520968</v>
          </cell>
          <cell r="CH13">
            <v>-60000</v>
          </cell>
          <cell r="CI13">
            <v>-5000</v>
          </cell>
          <cell r="CJ13">
            <v>-5000</v>
          </cell>
          <cell r="CK13">
            <v>-5000</v>
          </cell>
          <cell r="CL13">
            <v>-5000</v>
          </cell>
          <cell r="CM13">
            <v>-5000</v>
          </cell>
          <cell r="CN13">
            <v>-5000</v>
          </cell>
          <cell r="CO13">
            <v>-5000</v>
          </cell>
          <cell r="CP13">
            <v>-5000</v>
          </cell>
          <cell r="CQ13">
            <v>-5000</v>
          </cell>
          <cell r="CR13">
            <v>-5000</v>
          </cell>
          <cell r="CS13">
            <v>-5000</v>
          </cell>
          <cell r="CT13">
            <v>-5000</v>
          </cell>
          <cell r="CV13">
            <v>-91107957</v>
          </cell>
          <cell r="CW13">
            <v>-6111171</v>
          </cell>
          <cell r="CX13">
            <v>-7542939</v>
          </cell>
          <cell r="CY13">
            <v>-9834026</v>
          </cell>
          <cell r="CZ13">
            <v>-10822264</v>
          </cell>
          <cell r="DA13">
            <v>-9910626</v>
          </cell>
          <cell r="DB13">
            <v>-8297068</v>
          </cell>
          <cell r="DC13">
            <v>-6712063</v>
          </cell>
          <cell r="DD13">
            <v>-6340440</v>
          </cell>
          <cell r="DE13">
            <v>-6419228</v>
          </cell>
          <cell r="DF13">
            <v>-6337489</v>
          </cell>
          <cell r="DG13">
            <v>-6452681</v>
          </cell>
          <cell r="DH13">
            <v>-6327962</v>
          </cell>
          <cell r="DJ13">
            <v>-714397404</v>
          </cell>
          <cell r="DK13">
            <v>-54518920</v>
          </cell>
          <cell r="DL13">
            <v>-62399712</v>
          </cell>
          <cell r="DM13">
            <v>-65518073</v>
          </cell>
          <cell r="DN13">
            <v>-67245812</v>
          </cell>
          <cell r="DO13">
            <v>-67245812</v>
          </cell>
          <cell r="DP13">
            <v>-65813053</v>
          </cell>
          <cell r="DQ13">
            <v>-54716420</v>
          </cell>
          <cell r="DR13">
            <v>-54202920</v>
          </cell>
          <cell r="DS13">
            <v>-54795421</v>
          </cell>
          <cell r="DT13">
            <v>-55545920</v>
          </cell>
          <cell r="DU13">
            <v>-56059420</v>
          </cell>
          <cell r="DV13">
            <v>-56335921</v>
          </cell>
        </row>
        <row r="14">
          <cell r="A14" t="str">
            <v>Distribution Gas Cost</v>
          </cell>
          <cell r="B14">
            <v>1658578286.8399999</v>
          </cell>
          <cell r="C14">
            <v>82223538.670000002</v>
          </cell>
          <cell r="D14">
            <v>123730816.8</v>
          </cell>
          <cell r="E14">
            <v>252240708.41999999</v>
          </cell>
          <cell r="F14">
            <v>331555768.35000002</v>
          </cell>
          <cell r="G14">
            <v>267976237.5</v>
          </cell>
          <cell r="H14">
            <v>195180259.52000001</v>
          </cell>
          <cell r="I14">
            <v>99734662.650000006</v>
          </cell>
          <cell r="J14">
            <v>79293742.439999998</v>
          </cell>
          <cell r="K14">
            <v>57477501.450000003</v>
          </cell>
          <cell r="L14">
            <v>54367533.149999999</v>
          </cell>
          <cell r="M14">
            <v>61053928.829999998</v>
          </cell>
          <cell r="N14">
            <v>53743589.060000002</v>
          </cell>
          <cell r="P14">
            <v>404978221.76999998</v>
          </cell>
          <cell r="Q14">
            <v>23221751.34</v>
          </cell>
          <cell r="R14">
            <v>37759519.159999996</v>
          </cell>
          <cell r="S14">
            <v>61569599.869999997</v>
          </cell>
          <cell r="T14">
            <v>73126919.519999996</v>
          </cell>
          <cell r="U14">
            <v>59521739.900000006</v>
          </cell>
          <cell r="V14">
            <v>42013419.759999998</v>
          </cell>
          <cell r="W14">
            <v>25024936.880000003</v>
          </cell>
          <cell r="X14">
            <v>18293623.060000002</v>
          </cell>
          <cell r="Y14">
            <v>15989112.950000001</v>
          </cell>
          <cell r="Z14">
            <v>16054622.290000001</v>
          </cell>
          <cell r="AA14">
            <v>16108198.050000001</v>
          </cell>
          <cell r="AB14">
            <v>16294778.990000002</v>
          </cell>
          <cell r="AD14" t="str">
            <v>0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M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 t="str">
            <v>0</v>
          </cell>
          <cell r="AV14" t="str">
            <v>0</v>
          </cell>
          <cell r="AW14" t="str">
            <v>0</v>
          </cell>
          <cell r="AX14" t="str">
            <v>0</v>
          </cell>
          <cell r="AY14" t="str">
            <v>0</v>
          </cell>
          <cell r="AZ14" t="str">
            <v>0</v>
          </cell>
          <cell r="BA14" t="str">
            <v>0</v>
          </cell>
          <cell r="BB14" t="str">
            <v>0</v>
          </cell>
          <cell r="BC14" t="str">
            <v>0</v>
          </cell>
          <cell r="BD14" t="str">
            <v>0</v>
          </cell>
          <cell r="BF14">
            <v>4722264639</v>
          </cell>
          <cell r="BG14">
            <v>338107751</v>
          </cell>
          <cell r="BH14">
            <v>394830577</v>
          </cell>
          <cell r="BI14">
            <v>470295148</v>
          </cell>
          <cell r="BJ14">
            <v>479862327</v>
          </cell>
          <cell r="BK14">
            <v>462189121</v>
          </cell>
          <cell r="BL14">
            <v>456771166</v>
          </cell>
          <cell r="BM14">
            <v>371826759</v>
          </cell>
          <cell r="BN14">
            <v>341311424</v>
          </cell>
          <cell r="BO14">
            <v>344057464</v>
          </cell>
          <cell r="BP14">
            <v>347535782</v>
          </cell>
          <cell r="BQ14">
            <v>349915684</v>
          </cell>
          <cell r="BR14">
            <v>365561436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H14">
            <v>-60000</v>
          </cell>
          <cell r="CI14">
            <v>-5000</v>
          </cell>
          <cell r="CJ14">
            <v>-5000</v>
          </cell>
          <cell r="CK14">
            <v>-5000</v>
          </cell>
          <cell r="CL14">
            <v>-5000</v>
          </cell>
          <cell r="CM14">
            <v>-5000</v>
          </cell>
          <cell r="CN14">
            <v>-5000</v>
          </cell>
          <cell r="CO14">
            <v>-5000</v>
          </cell>
          <cell r="CP14">
            <v>-5000</v>
          </cell>
          <cell r="CQ14">
            <v>-5000</v>
          </cell>
          <cell r="CR14">
            <v>-5000</v>
          </cell>
          <cell r="CS14">
            <v>-5000</v>
          </cell>
          <cell r="CT14">
            <v>-5000</v>
          </cell>
          <cell r="CV14">
            <v>-91107957</v>
          </cell>
          <cell r="CW14">
            <v>-6111171</v>
          </cell>
          <cell r="CX14">
            <v>-7542939</v>
          </cell>
          <cell r="CY14">
            <v>-9834026</v>
          </cell>
          <cell r="CZ14">
            <v>-10822264</v>
          </cell>
          <cell r="DA14">
            <v>-9910626</v>
          </cell>
          <cell r="DB14">
            <v>-8297068</v>
          </cell>
          <cell r="DC14">
            <v>-6712063</v>
          </cell>
          <cell r="DD14">
            <v>-6340440</v>
          </cell>
          <cell r="DE14">
            <v>-6419228</v>
          </cell>
          <cell r="DF14">
            <v>-6337489</v>
          </cell>
          <cell r="DG14">
            <v>-6452681</v>
          </cell>
          <cell r="DH14">
            <v>-6327962</v>
          </cell>
          <cell r="DJ14">
            <v>-7615872</v>
          </cell>
          <cell r="DK14">
            <v>-634656</v>
          </cell>
          <cell r="DL14">
            <v>-634656</v>
          </cell>
          <cell r="DM14">
            <v>-634656</v>
          </cell>
          <cell r="DN14">
            <v>-634656</v>
          </cell>
          <cell r="DO14">
            <v>-634656</v>
          </cell>
          <cell r="DP14">
            <v>-634656</v>
          </cell>
          <cell r="DQ14">
            <v>-634656</v>
          </cell>
          <cell r="DR14">
            <v>-634656</v>
          </cell>
          <cell r="DS14">
            <v>-634656</v>
          </cell>
          <cell r="DT14">
            <v>-634656</v>
          </cell>
          <cell r="DU14">
            <v>-634656</v>
          </cell>
          <cell r="DV14">
            <v>-634656</v>
          </cell>
        </row>
        <row r="15">
          <cell r="A15" t="str">
            <v>Transportation Gas Cost</v>
          </cell>
          <cell r="B15">
            <v>13498733.710000001</v>
          </cell>
          <cell r="C15">
            <v>978748.27</v>
          </cell>
          <cell r="D15">
            <v>1083879.55</v>
          </cell>
          <cell r="E15">
            <v>1118140.96</v>
          </cell>
          <cell r="F15">
            <v>1234504.8500000001</v>
          </cell>
          <cell r="G15">
            <v>1381665.34</v>
          </cell>
          <cell r="H15">
            <v>1226296.05</v>
          </cell>
          <cell r="I15">
            <v>1154263.8999999999</v>
          </cell>
          <cell r="J15">
            <v>1110598.56</v>
          </cell>
          <cell r="K15">
            <v>1104358.3500000001</v>
          </cell>
          <cell r="L15">
            <v>1030269.53</v>
          </cell>
          <cell r="M15">
            <v>1028307.7</v>
          </cell>
          <cell r="N15">
            <v>1047700.65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</row>
        <row r="16">
          <cell r="A16" t="str">
            <v>Purchased Gas Cost</v>
          </cell>
          <cell r="B16">
            <v>1672077020.5500002</v>
          </cell>
          <cell r="C16">
            <v>83202286.939999998</v>
          </cell>
          <cell r="D16">
            <v>124814696.34999999</v>
          </cell>
          <cell r="E16">
            <v>253358849.38</v>
          </cell>
          <cell r="F16">
            <v>332790273.20000005</v>
          </cell>
          <cell r="G16">
            <v>269357902.83999997</v>
          </cell>
          <cell r="H16">
            <v>196406555.57000002</v>
          </cell>
          <cell r="I16">
            <v>100888926.55000001</v>
          </cell>
          <cell r="J16">
            <v>80404341</v>
          </cell>
          <cell r="K16">
            <v>58581859.800000004</v>
          </cell>
          <cell r="L16">
            <v>55397802.68</v>
          </cell>
          <cell r="M16">
            <v>62082236.530000001</v>
          </cell>
          <cell r="N16">
            <v>54791289.710000001</v>
          </cell>
          <cell r="P16">
            <v>404978221.76999998</v>
          </cell>
          <cell r="Q16">
            <v>23221751.34</v>
          </cell>
          <cell r="R16">
            <v>37759519.159999996</v>
          </cell>
          <cell r="S16">
            <v>61569599.869999997</v>
          </cell>
          <cell r="T16">
            <v>73126919.519999996</v>
          </cell>
          <cell r="U16">
            <v>59521739.900000006</v>
          </cell>
          <cell r="V16">
            <v>42013419.759999998</v>
          </cell>
          <cell r="W16">
            <v>25024936.880000003</v>
          </cell>
          <cell r="X16">
            <v>18293623.060000002</v>
          </cell>
          <cell r="Y16">
            <v>15989112.950000001</v>
          </cell>
          <cell r="Z16">
            <v>16054622.290000001</v>
          </cell>
          <cell r="AA16">
            <v>16108198.050000001</v>
          </cell>
          <cell r="AB16">
            <v>16294778.990000002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0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0</v>
          </cell>
          <cell r="BC16" t="str">
            <v>0</v>
          </cell>
          <cell r="BD16" t="str">
            <v>0</v>
          </cell>
          <cell r="BF16">
            <v>4722264639</v>
          </cell>
          <cell r="BG16">
            <v>338107751</v>
          </cell>
          <cell r="BH16">
            <v>394830577</v>
          </cell>
          <cell r="BI16">
            <v>470295148</v>
          </cell>
          <cell r="BJ16">
            <v>479862327</v>
          </cell>
          <cell r="BK16">
            <v>462189121</v>
          </cell>
          <cell r="BL16">
            <v>456771166</v>
          </cell>
          <cell r="BM16">
            <v>371826759</v>
          </cell>
          <cell r="BN16">
            <v>341311424</v>
          </cell>
          <cell r="BO16">
            <v>344057464</v>
          </cell>
          <cell r="BP16">
            <v>347535782</v>
          </cell>
          <cell r="BQ16">
            <v>349915684</v>
          </cell>
          <cell r="BR16">
            <v>365561436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H16">
            <v>-60000</v>
          </cell>
          <cell r="CI16">
            <v>-5000</v>
          </cell>
          <cell r="CJ16">
            <v>-5000</v>
          </cell>
          <cell r="CK16">
            <v>-5000</v>
          </cell>
          <cell r="CL16">
            <v>-5000</v>
          </cell>
          <cell r="CM16">
            <v>-5000</v>
          </cell>
          <cell r="CN16">
            <v>-5000</v>
          </cell>
          <cell r="CO16">
            <v>-5000</v>
          </cell>
          <cell r="CP16">
            <v>-5000</v>
          </cell>
          <cell r="CQ16">
            <v>-5000</v>
          </cell>
          <cell r="CR16">
            <v>-5000</v>
          </cell>
          <cell r="CS16">
            <v>-5000</v>
          </cell>
          <cell r="CT16">
            <v>-5000</v>
          </cell>
          <cell r="CV16">
            <v>-91107957</v>
          </cell>
          <cell r="CW16">
            <v>-6111171</v>
          </cell>
          <cell r="CX16">
            <v>-7542939</v>
          </cell>
          <cell r="CY16">
            <v>-9834026</v>
          </cell>
          <cell r="CZ16">
            <v>-10822264</v>
          </cell>
          <cell r="DA16">
            <v>-9910626</v>
          </cell>
          <cell r="DB16">
            <v>-8297068</v>
          </cell>
          <cell r="DC16">
            <v>-6712063</v>
          </cell>
          <cell r="DD16">
            <v>-6340440</v>
          </cell>
          <cell r="DE16">
            <v>-6419228</v>
          </cell>
          <cell r="DF16">
            <v>-6337489</v>
          </cell>
          <cell r="DG16">
            <v>-6452681</v>
          </cell>
          <cell r="DH16">
            <v>-6327962</v>
          </cell>
          <cell r="DJ16">
            <v>-7615872</v>
          </cell>
          <cell r="DK16">
            <v>-634656</v>
          </cell>
          <cell r="DL16">
            <v>-634656</v>
          </cell>
          <cell r="DM16">
            <v>-634656</v>
          </cell>
          <cell r="DN16">
            <v>-634656</v>
          </cell>
          <cell r="DO16">
            <v>-634656</v>
          </cell>
          <cell r="DP16">
            <v>-634656</v>
          </cell>
          <cell r="DQ16">
            <v>-634656</v>
          </cell>
          <cell r="DR16">
            <v>-634656</v>
          </cell>
          <cell r="DS16">
            <v>-634656</v>
          </cell>
          <cell r="DT16">
            <v>-634656</v>
          </cell>
          <cell r="DU16">
            <v>-634656</v>
          </cell>
          <cell r="DV16">
            <v>-634656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>
            <v>-705507560</v>
          </cell>
          <cell r="DK17">
            <v>-53778100</v>
          </cell>
          <cell r="DL17">
            <v>-61658892</v>
          </cell>
          <cell r="DM17">
            <v>-64777252</v>
          </cell>
          <cell r="DN17">
            <v>-66504992</v>
          </cell>
          <cell r="DO17">
            <v>-66504992</v>
          </cell>
          <cell r="DP17">
            <v>-65072232</v>
          </cell>
          <cell r="DQ17">
            <v>-53975600</v>
          </cell>
          <cell r="DR17">
            <v>-53462100</v>
          </cell>
          <cell r="DS17">
            <v>-54054600</v>
          </cell>
          <cell r="DT17">
            <v>-54805100</v>
          </cell>
          <cell r="DU17">
            <v>-55318600</v>
          </cell>
          <cell r="DV17">
            <v>-55595100</v>
          </cell>
        </row>
        <row r="18">
          <cell r="A18" t="str">
            <v>Total Purchased Gas Costs</v>
          </cell>
          <cell r="B18">
            <v>1672077020.5500002</v>
          </cell>
          <cell r="C18">
            <v>83202286.939999998</v>
          </cell>
          <cell r="D18">
            <v>124814696.34999999</v>
          </cell>
          <cell r="E18">
            <v>253358849.38</v>
          </cell>
          <cell r="F18">
            <v>332790273.20000005</v>
          </cell>
          <cell r="G18">
            <v>269357902.83999997</v>
          </cell>
          <cell r="H18">
            <v>196406555.57000002</v>
          </cell>
          <cell r="I18">
            <v>100888926.55000001</v>
          </cell>
          <cell r="J18">
            <v>80404341</v>
          </cell>
          <cell r="K18">
            <v>58581859.800000004</v>
          </cell>
          <cell r="L18">
            <v>55397802.68</v>
          </cell>
          <cell r="M18">
            <v>62082236.530000001</v>
          </cell>
          <cell r="N18">
            <v>54791289.710000001</v>
          </cell>
          <cell r="P18">
            <v>404978221.76999998</v>
          </cell>
          <cell r="Q18">
            <v>23221751.34</v>
          </cell>
          <cell r="R18">
            <v>37759519.159999996</v>
          </cell>
          <cell r="S18">
            <v>61569599.869999997</v>
          </cell>
          <cell r="T18">
            <v>73126919.519999996</v>
          </cell>
          <cell r="U18">
            <v>59521739.900000006</v>
          </cell>
          <cell r="V18">
            <v>42013419.759999998</v>
          </cell>
          <cell r="W18">
            <v>25024936.880000003</v>
          </cell>
          <cell r="X18">
            <v>18293623.060000002</v>
          </cell>
          <cell r="Y18">
            <v>15989112.950000001</v>
          </cell>
          <cell r="Z18">
            <v>16054622.290000001</v>
          </cell>
          <cell r="AA18">
            <v>16108198.050000001</v>
          </cell>
          <cell r="AB18">
            <v>16294778.990000002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M18" t="str">
            <v>0</v>
          </cell>
          <cell r="AN18" t="str">
            <v>0</v>
          </cell>
          <cell r="AO18" t="str">
            <v>0</v>
          </cell>
          <cell r="AP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 t="str">
            <v>0</v>
          </cell>
          <cell r="AV18" t="str">
            <v>0</v>
          </cell>
          <cell r="AW18" t="str">
            <v>0</v>
          </cell>
          <cell r="AX18" t="str">
            <v>0</v>
          </cell>
          <cell r="AY18" t="str">
            <v>0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F18">
            <v>4722264639</v>
          </cell>
          <cell r="BG18">
            <v>338107751</v>
          </cell>
          <cell r="BH18">
            <v>394830577</v>
          </cell>
          <cell r="BI18">
            <v>470295148</v>
          </cell>
          <cell r="BJ18">
            <v>479862327</v>
          </cell>
          <cell r="BK18">
            <v>462189121</v>
          </cell>
          <cell r="BL18">
            <v>456771166</v>
          </cell>
          <cell r="BM18">
            <v>371826759</v>
          </cell>
          <cell r="BN18">
            <v>341311424</v>
          </cell>
          <cell r="BO18">
            <v>344057464</v>
          </cell>
          <cell r="BP18">
            <v>347535782</v>
          </cell>
          <cell r="BQ18">
            <v>349915684</v>
          </cell>
          <cell r="BR18">
            <v>365561436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H18">
            <v>-60000</v>
          </cell>
          <cell r="CI18">
            <v>-5000</v>
          </cell>
          <cell r="CJ18">
            <v>-5000</v>
          </cell>
          <cell r="CK18">
            <v>-5000</v>
          </cell>
          <cell r="CL18">
            <v>-5000</v>
          </cell>
          <cell r="CM18">
            <v>-5000</v>
          </cell>
          <cell r="CN18">
            <v>-5000</v>
          </cell>
          <cell r="CO18">
            <v>-5000</v>
          </cell>
          <cell r="CP18">
            <v>-5000</v>
          </cell>
          <cell r="CQ18">
            <v>-5000</v>
          </cell>
          <cell r="CR18">
            <v>-5000</v>
          </cell>
          <cell r="CS18">
            <v>-5000</v>
          </cell>
          <cell r="CT18">
            <v>-5000</v>
          </cell>
          <cell r="CV18">
            <v>-91107957</v>
          </cell>
          <cell r="CW18">
            <v>-6111171</v>
          </cell>
          <cell r="CX18">
            <v>-7542939</v>
          </cell>
          <cell r="CY18">
            <v>-9834026</v>
          </cell>
          <cell r="CZ18">
            <v>-10822264</v>
          </cell>
          <cell r="DA18">
            <v>-9910626</v>
          </cell>
          <cell r="DB18">
            <v>-8297068</v>
          </cell>
          <cell r="DC18">
            <v>-6712063</v>
          </cell>
          <cell r="DD18">
            <v>-6340440</v>
          </cell>
          <cell r="DE18">
            <v>-6419228</v>
          </cell>
          <cell r="DF18">
            <v>-6337489</v>
          </cell>
          <cell r="DG18">
            <v>-6452681</v>
          </cell>
          <cell r="DH18">
            <v>-6327962</v>
          </cell>
          <cell r="DJ18">
            <v>-713123432</v>
          </cell>
          <cell r="DK18">
            <v>-54412756</v>
          </cell>
          <cell r="DL18">
            <v>-62293548</v>
          </cell>
          <cell r="DM18">
            <v>-65411908</v>
          </cell>
          <cell r="DN18">
            <v>-67139648</v>
          </cell>
          <cell r="DO18">
            <v>-67139648</v>
          </cell>
          <cell r="DP18">
            <v>-65706888</v>
          </cell>
          <cell r="DQ18">
            <v>-54610256</v>
          </cell>
          <cell r="DR18">
            <v>-54096756</v>
          </cell>
          <cell r="DS18">
            <v>-54689256</v>
          </cell>
          <cell r="DT18">
            <v>-55439756</v>
          </cell>
          <cell r="DU18">
            <v>-55953256</v>
          </cell>
          <cell r="DV18">
            <v>-56229756</v>
          </cell>
        </row>
        <row r="19">
          <cell r="A19" t="str">
            <v>Tranportation margins</v>
          </cell>
          <cell r="B19">
            <v>11382871</v>
          </cell>
          <cell r="C19">
            <v>803497.85999999987</v>
          </cell>
          <cell r="D19">
            <v>850266.06</v>
          </cell>
          <cell r="E19">
            <v>894777.23</v>
          </cell>
          <cell r="F19">
            <v>974053.35999999987</v>
          </cell>
          <cell r="G19">
            <v>1048866.7899999998</v>
          </cell>
          <cell r="H19">
            <v>959140.19000000018</v>
          </cell>
          <cell r="I19">
            <v>917061.16000000015</v>
          </cell>
          <cell r="J19">
            <v>882379.72</v>
          </cell>
          <cell r="K19">
            <v>852105.71</v>
          </cell>
          <cell r="L19">
            <v>828208.03</v>
          </cell>
          <cell r="M19">
            <v>928150.2</v>
          </cell>
          <cell r="N19">
            <v>1444364.69</v>
          </cell>
          <cell r="P19">
            <v>2112722.0499999998</v>
          </cell>
          <cell r="Q19">
            <v>147234.38</v>
          </cell>
          <cell r="R19">
            <v>147285.88</v>
          </cell>
          <cell r="S19">
            <v>171669.59</v>
          </cell>
          <cell r="T19">
            <v>168942.15</v>
          </cell>
          <cell r="U19">
            <v>217269.23</v>
          </cell>
          <cell r="V19">
            <v>202324.45</v>
          </cell>
          <cell r="W19">
            <v>195464.65</v>
          </cell>
          <cell r="X19">
            <v>160672.56</v>
          </cell>
          <cell r="Y19">
            <v>150858.32999999999</v>
          </cell>
          <cell r="Z19">
            <v>212484.81</v>
          </cell>
          <cell r="AA19">
            <v>183451.96</v>
          </cell>
          <cell r="AB19">
            <v>155064.06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191554158.32999998</v>
          </cell>
          <cell r="AS19">
            <v>13890727.859999999</v>
          </cell>
          <cell r="AT19">
            <v>14861056.93</v>
          </cell>
          <cell r="AU19">
            <v>17302394.289999999</v>
          </cell>
          <cell r="AV19">
            <v>18515406.489999998</v>
          </cell>
          <cell r="AW19">
            <v>17695551.560000002</v>
          </cell>
          <cell r="AX19">
            <v>17507037.84</v>
          </cell>
          <cell r="AY19">
            <v>14532095.68</v>
          </cell>
          <cell r="AZ19">
            <v>15412205.99</v>
          </cell>
          <cell r="BA19">
            <v>14981100.25</v>
          </cell>
          <cell r="BB19">
            <v>15244929.5</v>
          </cell>
          <cell r="BC19">
            <v>16792083.379999999</v>
          </cell>
          <cell r="BD19">
            <v>14819568.559999999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11148803</v>
          </cell>
          <cell r="BU19">
            <v>75000</v>
          </cell>
          <cell r="BV19">
            <v>75000</v>
          </cell>
          <cell r="BW19">
            <v>75000</v>
          </cell>
          <cell r="BX19">
            <v>75000</v>
          </cell>
          <cell r="BY19">
            <v>75000</v>
          </cell>
          <cell r="BZ19">
            <v>75000</v>
          </cell>
          <cell r="CA19">
            <v>75000</v>
          </cell>
          <cell r="CB19">
            <v>75000</v>
          </cell>
          <cell r="CC19">
            <v>10323803</v>
          </cell>
          <cell r="CD19">
            <v>75000</v>
          </cell>
          <cell r="CE19">
            <v>75000</v>
          </cell>
          <cell r="CF19">
            <v>75000</v>
          </cell>
          <cell r="CH19">
            <v>-60000</v>
          </cell>
          <cell r="CI19">
            <v>-5000</v>
          </cell>
          <cell r="CJ19">
            <v>-5000</v>
          </cell>
          <cell r="CK19">
            <v>-5000</v>
          </cell>
          <cell r="CL19">
            <v>-5000</v>
          </cell>
          <cell r="CM19">
            <v>-5000</v>
          </cell>
          <cell r="CN19">
            <v>-5000</v>
          </cell>
          <cell r="CO19">
            <v>-5000</v>
          </cell>
          <cell r="CP19">
            <v>-5000</v>
          </cell>
          <cell r="CQ19">
            <v>-5000</v>
          </cell>
          <cell r="CR19">
            <v>-5000</v>
          </cell>
          <cell r="CS19">
            <v>-5000</v>
          </cell>
          <cell r="CT19">
            <v>-5000</v>
          </cell>
          <cell r="CV19">
            <v>-91107957</v>
          </cell>
          <cell r="CW19">
            <v>-6111171</v>
          </cell>
          <cell r="CX19">
            <v>-7542939</v>
          </cell>
          <cell r="CY19">
            <v>-9834026</v>
          </cell>
          <cell r="CZ19">
            <v>-10822264</v>
          </cell>
          <cell r="DA19">
            <v>-9910626</v>
          </cell>
          <cell r="DB19">
            <v>-8297068</v>
          </cell>
          <cell r="DC19">
            <v>-6712063</v>
          </cell>
          <cell r="DD19">
            <v>-6340440</v>
          </cell>
          <cell r="DE19">
            <v>-6419228</v>
          </cell>
          <cell r="DF19">
            <v>-6337489</v>
          </cell>
          <cell r="DG19">
            <v>-6452681</v>
          </cell>
          <cell r="DH19">
            <v>-6327962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</row>
        <row r="20">
          <cell r="A20" t="str">
            <v>Gross Profit</v>
          </cell>
          <cell r="B20">
            <v>524511730.88</v>
          </cell>
          <cell r="C20">
            <v>30990571.329999998</v>
          </cell>
          <cell r="D20">
            <v>44235152.730000019</v>
          </cell>
          <cell r="E20">
            <v>69169846.470000088</v>
          </cell>
          <cell r="F20">
            <v>80912882.339999974</v>
          </cell>
          <cell r="G20">
            <v>68861797.319999933</v>
          </cell>
          <cell r="H20">
            <v>53368466.139999986</v>
          </cell>
          <cell r="I20">
            <v>35516414.25999999</v>
          </cell>
          <cell r="J20">
            <v>31320905.260000005</v>
          </cell>
          <cell r="K20">
            <v>26542972.150000013</v>
          </cell>
          <cell r="L20">
            <v>26943687.110000007</v>
          </cell>
          <cell r="M20">
            <v>28305016.629999995</v>
          </cell>
          <cell r="N20">
            <v>28344019.139999993</v>
          </cell>
          <cell r="P20">
            <v>94322275.840000004</v>
          </cell>
          <cell r="Q20">
            <v>5837850.5699999966</v>
          </cell>
          <cell r="R20">
            <v>7970719.9600000083</v>
          </cell>
          <cell r="S20">
            <v>11451251.630000003</v>
          </cell>
          <cell r="T20">
            <v>13892837.110000014</v>
          </cell>
          <cell r="U20">
            <v>12413736.739999995</v>
          </cell>
          <cell r="V20">
            <v>9665194.6800000146</v>
          </cell>
          <cell r="W20">
            <v>7681125.4399999939</v>
          </cell>
          <cell r="X20">
            <v>6042603.2299999967</v>
          </cell>
          <cell r="Y20">
            <v>4877856.72</v>
          </cell>
          <cell r="Z20">
            <v>4839038.3099999996</v>
          </cell>
          <cell r="AA20">
            <v>4804012.24</v>
          </cell>
          <cell r="AB20">
            <v>4846049.21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203336750.32999998</v>
          </cell>
          <cell r="AS20">
            <v>14019727.859999999</v>
          </cell>
          <cell r="AT20">
            <v>14991556.93</v>
          </cell>
          <cell r="AU20">
            <v>17443394.289999999</v>
          </cell>
          <cell r="AV20">
            <v>21542306.489999998</v>
          </cell>
          <cell r="AW20">
            <v>20392551.560000002</v>
          </cell>
          <cell r="AX20">
            <v>20200537.84</v>
          </cell>
          <cell r="AY20">
            <v>14667095.68</v>
          </cell>
          <cell r="AZ20">
            <v>15545205.99</v>
          </cell>
          <cell r="BA20">
            <v>15116600.25</v>
          </cell>
          <cell r="BB20">
            <v>15379429.5</v>
          </cell>
          <cell r="BC20">
            <v>19090083.379999999</v>
          </cell>
          <cell r="BD20">
            <v>14948260.559999999</v>
          </cell>
          <cell r="BF20">
            <v>89787217</v>
          </cell>
          <cell r="BG20">
            <v>5374596</v>
          </cell>
          <cell r="BH20">
            <v>6572596</v>
          </cell>
          <cell r="BI20">
            <v>11022596</v>
          </cell>
          <cell r="BJ20">
            <v>10196556</v>
          </cell>
          <cell r="BK20">
            <v>10156776</v>
          </cell>
          <cell r="BL20">
            <v>19563521</v>
          </cell>
          <cell r="BM20">
            <v>4772596</v>
          </cell>
          <cell r="BN20">
            <v>4385596</v>
          </cell>
          <cell r="BO20">
            <v>4385596</v>
          </cell>
          <cell r="BP20">
            <v>4385596</v>
          </cell>
          <cell r="BQ20">
            <v>4385596</v>
          </cell>
          <cell r="BR20">
            <v>4585596</v>
          </cell>
          <cell r="BT20">
            <v>33171117</v>
          </cell>
          <cell r="BU20">
            <v>1536730</v>
          </cell>
          <cell r="BV20">
            <v>1835361</v>
          </cell>
          <cell r="BW20">
            <v>1833680</v>
          </cell>
          <cell r="BX20">
            <v>2457586</v>
          </cell>
          <cell r="BY20">
            <v>2706179</v>
          </cell>
          <cell r="BZ20">
            <v>2604760</v>
          </cell>
          <cell r="CA20">
            <v>2078327</v>
          </cell>
          <cell r="CB20">
            <v>1776881</v>
          </cell>
          <cell r="CC20">
            <v>11774227</v>
          </cell>
          <cell r="CD20">
            <v>1523952</v>
          </cell>
          <cell r="CE20">
            <v>1522466</v>
          </cell>
          <cell r="CF20">
            <v>1520968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J20">
            <v>-1273972</v>
          </cell>
          <cell r="DK20">
            <v>-106164</v>
          </cell>
          <cell r="DL20">
            <v>-106164</v>
          </cell>
          <cell r="DM20">
            <v>-106165</v>
          </cell>
          <cell r="DN20">
            <v>-106164</v>
          </cell>
          <cell r="DO20">
            <v>-106164</v>
          </cell>
          <cell r="DP20">
            <v>-106165</v>
          </cell>
          <cell r="DQ20">
            <v>-106164</v>
          </cell>
          <cell r="DR20">
            <v>-106164</v>
          </cell>
          <cell r="DS20">
            <v>-106165</v>
          </cell>
          <cell r="DT20">
            <v>-106164</v>
          </cell>
          <cell r="DU20">
            <v>-106164</v>
          </cell>
          <cell r="DV20">
            <v>-106165</v>
          </cell>
        </row>
        <row r="21">
          <cell r="A21" t="str">
            <v>Direct Expenses</v>
          </cell>
          <cell r="B21">
            <v>107430688.47999999</v>
          </cell>
          <cell r="C21">
            <v>9133613.1899999995</v>
          </cell>
          <cell r="D21">
            <v>8467746.4000000004</v>
          </cell>
          <cell r="E21">
            <v>9651251.5600000005</v>
          </cell>
          <cell r="F21">
            <v>8718150.9000000004</v>
          </cell>
          <cell r="G21">
            <v>8374893.0599999996</v>
          </cell>
          <cell r="H21">
            <v>9206456.7899999991</v>
          </cell>
          <cell r="I21">
            <v>8225464.2300000004</v>
          </cell>
          <cell r="J21">
            <v>8546420.4199999999</v>
          </cell>
          <cell r="K21">
            <v>9344582.9399999995</v>
          </cell>
          <cell r="L21">
            <v>9312920.6600000001</v>
          </cell>
          <cell r="M21">
            <v>8646350.3300000001</v>
          </cell>
          <cell r="N21">
            <v>9802838</v>
          </cell>
          <cell r="P21">
            <v>34782614.710000001</v>
          </cell>
          <cell r="Q21">
            <v>3043349.54</v>
          </cell>
          <cell r="R21">
            <v>2785714.16</v>
          </cell>
          <cell r="S21">
            <v>3051349.77</v>
          </cell>
          <cell r="T21">
            <v>2997295.14</v>
          </cell>
          <cell r="U21">
            <v>2845928.05</v>
          </cell>
          <cell r="V21">
            <v>2872232.14</v>
          </cell>
          <cell r="W21">
            <v>2876216.03</v>
          </cell>
          <cell r="X21">
            <v>2839974.46</v>
          </cell>
          <cell r="Y21">
            <v>2972852.35</v>
          </cell>
          <cell r="Z21">
            <v>2900479.96</v>
          </cell>
          <cell r="AA21">
            <v>2809002.38</v>
          </cell>
          <cell r="AB21">
            <v>2788220.73</v>
          </cell>
          <cell r="AD21">
            <v>112579917.78999999</v>
          </cell>
          <cell r="AE21">
            <v>10307539.439999999</v>
          </cell>
          <cell r="AF21">
            <v>9014182.25</v>
          </cell>
          <cell r="AG21">
            <v>10328647.390000001</v>
          </cell>
          <cell r="AH21">
            <v>10986964.76</v>
          </cell>
          <cell r="AI21">
            <v>9440426.0999999996</v>
          </cell>
          <cell r="AJ21">
            <v>10013480.84</v>
          </cell>
          <cell r="AK21">
            <v>8729747.5599999987</v>
          </cell>
          <cell r="AL21">
            <v>8550200.9399999995</v>
          </cell>
          <cell r="AM21">
            <v>8913168.6099999994</v>
          </cell>
          <cell r="AN21">
            <v>9150887</v>
          </cell>
          <cell r="AO21">
            <v>8389435.879999999</v>
          </cell>
          <cell r="AP21">
            <v>8755237.0199999996</v>
          </cell>
          <cell r="AR21">
            <v>63979888.760000005</v>
          </cell>
          <cell r="AS21">
            <v>4761526.0999999996</v>
          </cell>
          <cell r="AT21">
            <v>4976773.62</v>
          </cell>
          <cell r="AU21">
            <v>5328790.6399999997</v>
          </cell>
          <cell r="AV21">
            <v>4815814.8899999997</v>
          </cell>
          <cell r="AW21">
            <v>4808993.8600000003</v>
          </cell>
          <cell r="AX21">
            <v>5136934.62</v>
          </cell>
          <cell r="AY21">
            <v>4795619.62</v>
          </cell>
          <cell r="AZ21">
            <v>5518149.46</v>
          </cell>
          <cell r="BA21">
            <v>5865259.0300000003</v>
          </cell>
          <cell r="BB21">
            <v>5955294.8099999996</v>
          </cell>
          <cell r="BC21">
            <v>5714863.4100000001</v>
          </cell>
          <cell r="BD21">
            <v>6301868.7000000002</v>
          </cell>
          <cell r="BF21">
            <v>26970238</v>
          </cell>
          <cell r="BG21">
            <v>2297684</v>
          </cell>
          <cell r="BH21">
            <v>2162901</v>
          </cell>
          <cell r="BI21">
            <v>2312442</v>
          </cell>
          <cell r="BJ21">
            <v>2262595</v>
          </cell>
          <cell r="BK21">
            <v>2162901</v>
          </cell>
          <cell r="BL21">
            <v>2262595</v>
          </cell>
          <cell r="BM21">
            <v>2262595</v>
          </cell>
          <cell r="BN21">
            <v>2211715</v>
          </cell>
          <cell r="BO21">
            <v>2258703</v>
          </cell>
          <cell r="BP21">
            <v>2308550</v>
          </cell>
          <cell r="BQ21">
            <v>2208856</v>
          </cell>
          <cell r="BR21">
            <v>2258701</v>
          </cell>
          <cell r="BT21">
            <v>3425807</v>
          </cell>
          <cell r="BU21">
            <v>266878</v>
          </cell>
          <cell r="BV21">
            <v>293884</v>
          </cell>
          <cell r="BW21">
            <v>318057</v>
          </cell>
          <cell r="BX21">
            <v>315469</v>
          </cell>
          <cell r="BY21">
            <v>309173</v>
          </cell>
          <cell r="BZ21">
            <v>315744</v>
          </cell>
          <cell r="CA21">
            <v>263969</v>
          </cell>
          <cell r="CB21">
            <v>266967</v>
          </cell>
          <cell r="CC21">
            <v>269084</v>
          </cell>
          <cell r="CD21">
            <v>271957</v>
          </cell>
          <cell r="CE21">
            <v>265661</v>
          </cell>
          <cell r="CF21">
            <v>268964</v>
          </cell>
          <cell r="CH21" t="str">
            <v>0</v>
          </cell>
          <cell r="CI21" t="str">
            <v>0</v>
          </cell>
          <cell r="CJ21" t="str">
            <v>0</v>
          </cell>
          <cell r="CK21" t="str">
            <v>0</v>
          </cell>
          <cell r="CL21" t="str">
            <v>0</v>
          </cell>
          <cell r="CM21" t="str">
            <v>0</v>
          </cell>
          <cell r="CN21" t="str">
            <v>0</v>
          </cell>
          <cell r="CO21" t="str">
            <v>0</v>
          </cell>
          <cell r="CP21" t="str">
            <v>0</v>
          </cell>
          <cell r="CQ21" t="str">
            <v>0</v>
          </cell>
          <cell r="CR21" t="str">
            <v>0</v>
          </cell>
          <cell r="CS21" t="str">
            <v>0</v>
          </cell>
          <cell r="CT21" t="str">
            <v>0</v>
          </cell>
          <cell r="CV21" t="str">
            <v>0</v>
          </cell>
          <cell r="CW21" t="str">
            <v>0</v>
          </cell>
          <cell r="CX21" t="str">
            <v>0</v>
          </cell>
          <cell r="CY21" t="str">
            <v>0</v>
          </cell>
          <cell r="CZ21" t="str">
            <v>0</v>
          </cell>
          <cell r="DA21" t="str">
            <v>0</v>
          </cell>
          <cell r="DB21" t="str">
            <v>0</v>
          </cell>
          <cell r="DC21" t="str">
            <v>0</v>
          </cell>
          <cell r="DD21" t="str">
            <v>0</v>
          </cell>
          <cell r="DE21" t="str">
            <v>0</v>
          </cell>
          <cell r="DF21" t="str">
            <v>0</v>
          </cell>
          <cell r="DG21" t="str">
            <v>0</v>
          </cell>
          <cell r="DH21" t="str">
            <v>0</v>
          </cell>
          <cell r="DJ21">
            <v>-1617916</v>
          </cell>
          <cell r="DK21">
            <v>-134826</v>
          </cell>
          <cell r="DL21">
            <v>-134826</v>
          </cell>
          <cell r="DM21">
            <v>-134827</v>
          </cell>
          <cell r="DN21">
            <v>-134826</v>
          </cell>
          <cell r="DO21">
            <v>-134826</v>
          </cell>
          <cell r="DP21">
            <v>-134827</v>
          </cell>
          <cell r="DQ21">
            <v>-134826</v>
          </cell>
          <cell r="DR21">
            <v>-134826</v>
          </cell>
          <cell r="DS21">
            <v>-134827</v>
          </cell>
          <cell r="DT21">
            <v>-134826</v>
          </cell>
          <cell r="DU21">
            <v>-134826</v>
          </cell>
          <cell r="DV21">
            <v>-134827</v>
          </cell>
        </row>
        <row r="22">
          <cell r="A22" t="str">
            <v>A&amp;G-Administrative expense transferred- - Admin &amp; General Exp 9220-09341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 t="str">
            <v>0</v>
          </cell>
          <cell r="AB22" t="str">
            <v>0</v>
          </cell>
          <cell r="AD22" t="str">
            <v>0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 t="str">
            <v>0</v>
          </cell>
          <cell r="AV22" t="str">
            <v>0</v>
          </cell>
          <cell r="AW22" t="str">
            <v>0</v>
          </cell>
          <cell r="AX22" t="str">
            <v>0</v>
          </cell>
          <cell r="AY22" t="str">
            <v>0</v>
          </cell>
          <cell r="AZ22" t="str">
            <v>0</v>
          </cell>
          <cell r="BA22" t="str">
            <v>0</v>
          </cell>
          <cell r="BB22" t="str">
            <v>0</v>
          </cell>
          <cell r="BC22" t="str">
            <v>0</v>
          </cell>
          <cell r="BD22" t="str">
            <v>0</v>
          </cell>
          <cell r="BF22" t="str">
            <v>0</v>
          </cell>
          <cell r="BG22" t="str">
            <v>0</v>
          </cell>
          <cell r="BH22" t="str">
            <v>0</v>
          </cell>
          <cell r="BI22" t="str">
            <v>0</v>
          </cell>
          <cell r="BJ22" t="str">
            <v>0</v>
          </cell>
          <cell r="BK22" t="str">
            <v>0</v>
          </cell>
          <cell r="BL22" t="str">
            <v>0</v>
          </cell>
          <cell r="BM22" t="str">
            <v>0</v>
          </cell>
          <cell r="BN22" t="str">
            <v>0</v>
          </cell>
          <cell r="BO22" t="str">
            <v>0</v>
          </cell>
          <cell r="BP22" t="str">
            <v>0</v>
          </cell>
          <cell r="BQ22" t="str">
            <v>0</v>
          </cell>
          <cell r="BR22" t="str">
            <v>0</v>
          </cell>
          <cell r="BT22" t="str">
            <v>0</v>
          </cell>
          <cell r="BU22" t="str">
            <v>0</v>
          </cell>
          <cell r="BV22" t="str">
            <v>0</v>
          </cell>
          <cell r="BW22" t="str">
            <v>0</v>
          </cell>
          <cell r="BX22" t="str">
            <v>0</v>
          </cell>
          <cell r="BY22" t="str">
            <v>0</v>
          </cell>
          <cell r="BZ22" t="str">
            <v>0</v>
          </cell>
          <cell r="CA22" t="str">
            <v>0</v>
          </cell>
          <cell r="CB22" t="str">
            <v>0</v>
          </cell>
          <cell r="CC22" t="str">
            <v>0</v>
          </cell>
          <cell r="CD22" t="str">
            <v>0</v>
          </cell>
          <cell r="CE22" t="str">
            <v>0</v>
          </cell>
          <cell r="CF22" t="str">
            <v>0</v>
          </cell>
          <cell r="CH22" t="str">
            <v>0</v>
          </cell>
          <cell r="CI22" t="str">
            <v>0</v>
          </cell>
          <cell r="CJ22" t="str">
            <v>0</v>
          </cell>
          <cell r="CK22" t="str">
            <v>0</v>
          </cell>
          <cell r="CL22" t="str">
            <v>0</v>
          </cell>
          <cell r="CM22" t="str">
            <v>0</v>
          </cell>
          <cell r="CN22" t="str">
            <v>0</v>
          </cell>
          <cell r="CO22" t="str">
            <v>0</v>
          </cell>
          <cell r="CP22" t="str">
            <v>0</v>
          </cell>
          <cell r="CQ22" t="str">
            <v>0</v>
          </cell>
          <cell r="CR22" t="str">
            <v>0</v>
          </cell>
          <cell r="CS22" t="str">
            <v>0</v>
          </cell>
          <cell r="CT22" t="str">
            <v>0</v>
          </cell>
          <cell r="CV22" t="str">
            <v>0</v>
          </cell>
          <cell r="CW22" t="str">
            <v>0</v>
          </cell>
          <cell r="CX22" t="str">
            <v>0</v>
          </cell>
          <cell r="CY22" t="str">
            <v>0</v>
          </cell>
          <cell r="CZ22" t="str">
            <v>0</v>
          </cell>
          <cell r="DA22" t="str">
            <v>0</v>
          </cell>
          <cell r="DB22" t="str">
            <v>0</v>
          </cell>
          <cell r="DC22" t="str">
            <v>0</v>
          </cell>
          <cell r="DD22" t="str">
            <v>0</v>
          </cell>
          <cell r="DE22" t="str">
            <v>0</v>
          </cell>
          <cell r="DF22" t="str">
            <v>0</v>
          </cell>
          <cell r="DG22" t="str">
            <v>0</v>
          </cell>
          <cell r="DH22" t="str">
            <v>0</v>
          </cell>
          <cell r="DJ22" t="str">
            <v>0</v>
          </cell>
          <cell r="DK22" t="str">
            <v>0</v>
          </cell>
          <cell r="DL22" t="str">
            <v>0</v>
          </cell>
          <cell r="DM22" t="str">
            <v>0</v>
          </cell>
          <cell r="DN22" t="str">
            <v>0</v>
          </cell>
          <cell r="DO22" t="str">
            <v>0</v>
          </cell>
          <cell r="DP22" t="str">
            <v>0</v>
          </cell>
          <cell r="DQ22" t="str">
            <v>0</v>
          </cell>
          <cell r="DR22" t="str">
            <v>0</v>
          </cell>
          <cell r="DS22" t="str">
            <v>0</v>
          </cell>
          <cell r="DT22" t="str">
            <v>0</v>
          </cell>
          <cell r="DU22" t="str">
            <v>0</v>
          </cell>
          <cell r="DV22" t="str">
            <v>0</v>
          </cell>
        </row>
        <row r="23">
          <cell r="A23" t="str">
            <v>Division G&amp;A Expense Billings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 t="str">
            <v>0</v>
          </cell>
          <cell r="AB23" t="str">
            <v>0</v>
          </cell>
          <cell r="AD23" t="str">
            <v>0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M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 t="str">
            <v>0</v>
          </cell>
          <cell r="AV23" t="str">
            <v>0</v>
          </cell>
          <cell r="AW23" t="str">
            <v>0</v>
          </cell>
          <cell r="AX23" t="str">
            <v>0</v>
          </cell>
          <cell r="AY23" t="str">
            <v>0</v>
          </cell>
          <cell r="AZ23" t="str">
            <v>0</v>
          </cell>
          <cell r="BA23" t="str">
            <v>0</v>
          </cell>
          <cell r="BB23" t="str">
            <v>0</v>
          </cell>
          <cell r="BC23" t="str">
            <v>0</v>
          </cell>
          <cell r="BD23" t="str">
            <v>0</v>
          </cell>
          <cell r="BF23" t="str">
            <v>0</v>
          </cell>
          <cell r="BG23" t="str">
            <v>0</v>
          </cell>
          <cell r="BH23" t="str">
            <v>0</v>
          </cell>
          <cell r="BI23" t="str">
            <v>0</v>
          </cell>
          <cell r="BJ23" t="str">
            <v>0</v>
          </cell>
          <cell r="BK23" t="str">
            <v>0</v>
          </cell>
          <cell r="BL23" t="str">
            <v>0</v>
          </cell>
          <cell r="BM23" t="str">
            <v>0</v>
          </cell>
          <cell r="BN23" t="str">
            <v>0</v>
          </cell>
          <cell r="BO23" t="str">
            <v>0</v>
          </cell>
          <cell r="BP23" t="str">
            <v>0</v>
          </cell>
          <cell r="BQ23" t="str">
            <v>0</v>
          </cell>
          <cell r="BR23" t="str">
            <v>0</v>
          </cell>
          <cell r="BT23" t="str">
            <v>0</v>
          </cell>
          <cell r="BU23" t="str">
            <v>0</v>
          </cell>
          <cell r="BV23" t="str">
            <v>0</v>
          </cell>
          <cell r="BW23" t="str">
            <v>0</v>
          </cell>
          <cell r="BX23" t="str">
            <v>0</v>
          </cell>
          <cell r="BY23" t="str">
            <v>0</v>
          </cell>
          <cell r="BZ23" t="str">
            <v>0</v>
          </cell>
          <cell r="CA23" t="str">
            <v>0</v>
          </cell>
          <cell r="CB23" t="str">
            <v>0</v>
          </cell>
          <cell r="CC23" t="str">
            <v>0</v>
          </cell>
          <cell r="CD23" t="str">
            <v>0</v>
          </cell>
          <cell r="CE23" t="str">
            <v>0</v>
          </cell>
          <cell r="CF23" t="str">
            <v>0</v>
          </cell>
          <cell r="CH23" t="str">
            <v>0</v>
          </cell>
          <cell r="CI23" t="str">
            <v>0</v>
          </cell>
          <cell r="CJ23" t="str">
            <v>0</v>
          </cell>
          <cell r="CK23" t="str">
            <v>0</v>
          </cell>
          <cell r="CL23" t="str">
            <v>0</v>
          </cell>
          <cell r="CM23" t="str">
            <v>0</v>
          </cell>
          <cell r="CN23" t="str">
            <v>0</v>
          </cell>
          <cell r="CO23" t="str">
            <v>0</v>
          </cell>
          <cell r="CP23" t="str">
            <v>0</v>
          </cell>
          <cell r="CQ23" t="str">
            <v>0</v>
          </cell>
          <cell r="CR23" t="str">
            <v>0</v>
          </cell>
          <cell r="CS23" t="str">
            <v>0</v>
          </cell>
          <cell r="CT23" t="str">
            <v>0</v>
          </cell>
          <cell r="CV23" t="str">
            <v>0</v>
          </cell>
          <cell r="CW23" t="str">
            <v>0</v>
          </cell>
          <cell r="CX23" t="str">
            <v>0</v>
          </cell>
          <cell r="CY23" t="str">
            <v>0</v>
          </cell>
          <cell r="CZ23" t="str">
            <v>0</v>
          </cell>
          <cell r="DA23" t="str">
            <v>0</v>
          </cell>
          <cell r="DB23" t="str">
            <v>0</v>
          </cell>
          <cell r="DC23" t="str">
            <v>0</v>
          </cell>
          <cell r="DD23" t="str">
            <v>0</v>
          </cell>
          <cell r="DE23" t="str">
            <v>0</v>
          </cell>
          <cell r="DF23" t="str">
            <v>0</v>
          </cell>
          <cell r="DG23" t="str">
            <v>0</v>
          </cell>
          <cell r="DH23" t="str">
            <v>0</v>
          </cell>
          <cell r="DJ23" t="str">
            <v>0</v>
          </cell>
          <cell r="DK23" t="str">
            <v>0</v>
          </cell>
          <cell r="DL23" t="str">
            <v>0</v>
          </cell>
          <cell r="DM23" t="str">
            <v>0</v>
          </cell>
          <cell r="DN23" t="str">
            <v>0</v>
          </cell>
          <cell r="DO23" t="str">
            <v>0</v>
          </cell>
          <cell r="DP23" t="str">
            <v>0</v>
          </cell>
          <cell r="DQ23" t="str">
            <v>0</v>
          </cell>
          <cell r="DR23" t="str">
            <v>0</v>
          </cell>
          <cell r="DS23" t="str">
            <v>0</v>
          </cell>
          <cell r="DT23" t="str">
            <v>0</v>
          </cell>
          <cell r="DU23" t="str">
            <v>0</v>
          </cell>
          <cell r="DV23" t="str">
            <v>0</v>
          </cell>
        </row>
        <row r="24">
          <cell r="A24" t="str">
            <v>Share Services Billings</v>
          </cell>
          <cell r="B24">
            <v>49234043</v>
          </cell>
          <cell r="C24">
            <v>4494304</v>
          </cell>
          <cell r="D24">
            <v>3952302</v>
          </cell>
          <cell r="E24">
            <v>4510937</v>
          </cell>
          <cell r="F24">
            <v>4768776</v>
          </cell>
          <cell r="G24">
            <v>4124647</v>
          </cell>
          <cell r="H24">
            <v>4353305</v>
          </cell>
          <cell r="I24">
            <v>3850037</v>
          </cell>
          <cell r="J24">
            <v>3750351</v>
          </cell>
          <cell r="K24">
            <v>3898535</v>
          </cell>
          <cell r="L24">
            <v>4013524</v>
          </cell>
          <cell r="M24">
            <v>3680287</v>
          </cell>
          <cell r="N24">
            <v>3837038</v>
          </cell>
          <cell r="P24">
            <v>9520258</v>
          </cell>
          <cell r="Q24">
            <v>873186</v>
          </cell>
          <cell r="R24">
            <v>765929</v>
          </cell>
          <cell r="S24">
            <v>873244</v>
          </cell>
          <cell r="T24">
            <v>925121</v>
          </cell>
          <cell r="U24">
            <v>798318</v>
          </cell>
          <cell r="V24">
            <v>842845</v>
          </cell>
          <cell r="W24">
            <v>739574</v>
          </cell>
          <cell r="X24">
            <v>723425</v>
          </cell>
          <cell r="Y24">
            <v>753635</v>
          </cell>
          <cell r="Z24">
            <v>773188</v>
          </cell>
          <cell r="AA24">
            <v>711392</v>
          </cell>
          <cell r="AB24">
            <v>740401</v>
          </cell>
          <cell r="AD24">
            <v>-116389753</v>
          </cell>
          <cell r="AE24">
            <v>-10639994</v>
          </cell>
          <cell r="AF24">
            <v>-9346635</v>
          </cell>
          <cell r="AG24">
            <v>-10661099</v>
          </cell>
          <cell r="AH24">
            <v>-11299508</v>
          </cell>
          <cell r="AI24">
            <v>-9752955</v>
          </cell>
          <cell r="AJ24">
            <v>-10325931</v>
          </cell>
          <cell r="AK24">
            <v>-9042243</v>
          </cell>
          <cell r="AL24">
            <v>-8862689</v>
          </cell>
          <cell r="AM24">
            <v>-9225670</v>
          </cell>
          <cell r="AN24">
            <v>-9463367</v>
          </cell>
          <cell r="AO24">
            <v>-8701934</v>
          </cell>
          <cell r="AP24">
            <v>-9067728</v>
          </cell>
          <cell r="AR24">
            <v>8095946</v>
          </cell>
          <cell r="AS24">
            <v>751267</v>
          </cell>
          <cell r="AT24">
            <v>666237</v>
          </cell>
          <cell r="AU24">
            <v>758197</v>
          </cell>
          <cell r="AV24">
            <v>821648</v>
          </cell>
          <cell r="AW24">
            <v>694269</v>
          </cell>
          <cell r="AX24">
            <v>733796</v>
          </cell>
          <cell r="AY24">
            <v>595987</v>
          </cell>
          <cell r="AZ24">
            <v>600553</v>
          </cell>
          <cell r="BA24">
            <v>633736</v>
          </cell>
          <cell r="BB24">
            <v>632955</v>
          </cell>
          <cell r="BC24">
            <v>592716</v>
          </cell>
          <cell r="BD24">
            <v>614585</v>
          </cell>
          <cell r="BF24">
            <v>484595</v>
          </cell>
          <cell r="BG24">
            <v>33082</v>
          </cell>
          <cell r="BH24">
            <v>21329</v>
          </cell>
          <cell r="BI24">
            <v>33909</v>
          </cell>
          <cell r="BJ24">
            <v>40257</v>
          </cell>
          <cell r="BK24">
            <v>27720</v>
          </cell>
          <cell r="BL24">
            <v>53875</v>
          </cell>
          <cell r="BM24">
            <v>29640</v>
          </cell>
          <cell r="BN24">
            <v>47534</v>
          </cell>
          <cell r="BO24">
            <v>50452</v>
          </cell>
          <cell r="BP24">
            <v>51472</v>
          </cell>
          <cell r="BQ24">
            <v>44698</v>
          </cell>
          <cell r="BR24">
            <v>50627</v>
          </cell>
          <cell r="BT24">
            <v>919290</v>
          </cell>
          <cell r="BU24">
            <v>76242</v>
          </cell>
          <cell r="BV24">
            <v>73413</v>
          </cell>
          <cell r="BW24">
            <v>76562</v>
          </cell>
          <cell r="BX24">
            <v>79122</v>
          </cell>
          <cell r="BY24">
            <v>75470</v>
          </cell>
          <cell r="BZ24">
            <v>84337</v>
          </cell>
          <cell r="CA24">
            <v>75057</v>
          </cell>
          <cell r="CB24">
            <v>75556</v>
          </cell>
          <cell r="CC24">
            <v>76321</v>
          </cell>
          <cell r="CD24">
            <v>76133</v>
          </cell>
          <cell r="CE24">
            <v>74690</v>
          </cell>
          <cell r="CF24">
            <v>76387</v>
          </cell>
          <cell r="CH24" t="str">
            <v>0</v>
          </cell>
          <cell r="CI24" t="str">
            <v>0</v>
          </cell>
          <cell r="CJ24" t="str">
            <v>0</v>
          </cell>
          <cell r="CK24" t="str">
            <v>0</v>
          </cell>
          <cell r="CL24" t="str">
            <v>0</v>
          </cell>
          <cell r="CM24" t="str">
            <v>0</v>
          </cell>
          <cell r="CN24" t="str">
            <v>0</v>
          </cell>
          <cell r="CO24" t="str">
            <v>0</v>
          </cell>
          <cell r="CP24" t="str">
            <v>0</v>
          </cell>
          <cell r="CQ24" t="str">
            <v>0</v>
          </cell>
          <cell r="CR24" t="str">
            <v>0</v>
          </cell>
          <cell r="CS24" t="str">
            <v>0</v>
          </cell>
          <cell r="CT24" t="str">
            <v>0</v>
          </cell>
          <cell r="CV24" t="str">
            <v>0</v>
          </cell>
          <cell r="CW24" t="str">
            <v>0</v>
          </cell>
          <cell r="CX24" t="str">
            <v>0</v>
          </cell>
          <cell r="CY24" t="str">
            <v>0</v>
          </cell>
          <cell r="CZ24" t="str">
            <v>0</v>
          </cell>
          <cell r="DA24" t="str">
            <v>0</v>
          </cell>
          <cell r="DB24" t="str">
            <v>0</v>
          </cell>
          <cell r="DC24" t="str">
            <v>0</v>
          </cell>
          <cell r="DD24" t="str">
            <v>0</v>
          </cell>
          <cell r="DE24" t="str">
            <v>0</v>
          </cell>
          <cell r="DF24" t="str">
            <v>0</v>
          </cell>
          <cell r="DG24" t="str">
            <v>0</v>
          </cell>
          <cell r="DH24" t="str">
            <v>0</v>
          </cell>
          <cell r="DJ24" t="str">
            <v>0</v>
          </cell>
          <cell r="DK24" t="str">
            <v>0</v>
          </cell>
          <cell r="DL24" t="str">
            <v>0</v>
          </cell>
          <cell r="DM24" t="str">
            <v>0</v>
          </cell>
          <cell r="DN24" t="str">
            <v>0</v>
          </cell>
          <cell r="DO24" t="str">
            <v>0</v>
          </cell>
          <cell r="DP24" t="str">
            <v>0</v>
          </cell>
          <cell r="DQ24" t="str">
            <v>0</v>
          </cell>
          <cell r="DR24" t="str">
            <v>0</v>
          </cell>
          <cell r="DS24" t="str">
            <v>0</v>
          </cell>
          <cell r="DT24" t="str">
            <v>0</v>
          </cell>
          <cell r="DU24" t="str">
            <v>0</v>
          </cell>
          <cell r="DV24" t="str">
            <v>0</v>
          </cell>
        </row>
        <row r="25">
          <cell r="A25" t="str">
            <v>SSU Billings</v>
          </cell>
          <cell r="B25">
            <v>49234043</v>
          </cell>
          <cell r="C25">
            <v>4494304</v>
          </cell>
          <cell r="D25">
            <v>3952302</v>
          </cell>
          <cell r="E25">
            <v>4510937</v>
          </cell>
          <cell r="F25">
            <v>4768776</v>
          </cell>
          <cell r="G25">
            <v>4124647</v>
          </cell>
          <cell r="H25">
            <v>4353305</v>
          </cell>
          <cell r="I25">
            <v>3850037</v>
          </cell>
          <cell r="J25">
            <v>3750351</v>
          </cell>
          <cell r="K25">
            <v>3898535</v>
          </cell>
          <cell r="L25">
            <v>4013524</v>
          </cell>
          <cell r="M25">
            <v>3680287</v>
          </cell>
          <cell r="N25">
            <v>3837038</v>
          </cell>
          <cell r="P25">
            <v>9520258</v>
          </cell>
          <cell r="Q25">
            <v>873186</v>
          </cell>
          <cell r="R25">
            <v>765929</v>
          </cell>
          <cell r="S25">
            <v>873244</v>
          </cell>
          <cell r="T25">
            <v>925121</v>
          </cell>
          <cell r="U25">
            <v>798318</v>
          </cell>
          <cell r="V25">
            <v>842845</v>
          </cell>
          <cell r="W25">
            <v>739574</v>
          </cell>
          <cell r="X25">
            <v>723425</v>
          </cell>
          <cell r="Y25">
            <v>753635</v>
          </cell>
          <cell r="Z25">
            <v>773188</v>
          </cell>
          <cell r="AA25">
            <v>711392</v>
          </cell>
          <cell r="AB25">
            <v>740401</v>
          </cell>
          <cell r="AD25">
            <v>-116389753</v>
          </cell>
          <cell r="AE25">
            <v>-10639994</v>
          </cell>
          <cell r="AF25">
            <v>-9346635</v>
          </cell>
          <cell r="AG25">
            <v>-10661099</v>
          </cell>
          <cell r="AH25">
            <v>-11299508</v>
          </cell>
          <cell r="AI25">
            <v>-9752955</v>
          </cell>
          <cell r="AJ25">
            <v>-10325931</v>
          </cell>
          <cell r="AK25">
            <v>-9042243</v>
          </cell>
          <cell r="AL25">
            <v>-8862689</v>
          </cell>
          <cell r="AM25">
            <v>-9225670</v>
          </cell>
          <cell r="AN25">
            <v>-9463367</v>
          </cell>
          <cell r="AO25">
            <v>-8701934</v>
          </cell>
          <cell r="AP25">
            <v>-9067728</v>
          </cell>
          <cell r="AR25">
            <v>8095946</v>
          </cell>
          <cell r="AS25">
            <v>751267</v>
          </cell>
          <cell r="AT25">
            <v>666237</v>
          </cell>
          <cell r="AU25">
            <v>758197</v>
          </cell>
          <cell r="AV25">
            <v>821648</v>
          </cell>
          <cell r="AW25">
            <v>694269</v>
          </cell>
          <cell r="AX25">
            <v>733796</v>
          </cell>
          <cell r="AY25">
            <v>595987</v>
          </cell>
          <cell r="AZ25">
            <v>600553</v>
          </cell>
          <cell r="BA25">
            <v>633736</v>
          </cell>
          <cell r="BB25">
            <v>632955</v>
          </cell>
          <cell r="BC25">
            <v>592716</v>
          </cell>
          <cell r="BD25">
            <v>614585</v>
          </cell>
          <cell r="BF25">
            <v>484595</v>
          </cell>
          <cell r="BG25">
            <v>33082</v>
          </cell>
          <cell r="BH25">
            <v>21329</v>
          </cell>
          <cell r="BI25">
            <v>33909</v>
          </cell>
          <cell r="BJ25">
            <v>40257</v>
          </cell>
          <cell r="BK25">
            <v>27720</v>
          </cell>
          <cell r="BL25">
            <v>53875</v>
          </cell>
          <cell r="BM25">
            <v>29640</v>
          </cell>
          <cell r="BN25">
            <v>47534</v>
          </cell>
          <cell r="BO25">
            <v>50452</v>
          </cell>
          <cell r="BP25">
            <v>51472</v>
          </cell>
          <cell r="BQ25">
            <v>44698</v>
          </cell>
          <cell r="BR25">
            <v>50627</v>
          </cell>
          <cell r="BT25">
            <v>919290</v>
          </cell>
          <cell r="BU25">
            <v>76242</v>
          </cell>
          <cell r="BV25">
            <v>73413</v>
          </cell>
          <cell r="BW25">
            <v>76562</v>
          </cell>
          <cell r="BX25">
            <v>79122</v>
          </cell>
          <cell r="BY25">
            <v>75470</v>
          </cell>
          <cell r="BZ25">
            <v>84337</v>
          </cell>
          <cell r="CA25">
            <v>75057</v>
          </cell>
          <cell r="CB25">
            <v>75556</v>
          </cell>
          <cell r="CC25">
            <v>76321</v>
          </cell>
          <cell r="CD25">
            <v>76133</v>
          </cell>
          <cell r="CE25">
            <v>74690</v>
          </cell>
          <cell r="CF25">
            <v>76387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</row>
        <row r="26">
          <cell r="A26" t="str">
            <v>Total Operation &amp; Maintenance Exp - Excl Bad Debt</v>
          </cell>
          <cell r="B26">
            <v>156664731.48000002</v>
          </cell>
          <cell r="C26">
            <v>13627917.189999999</v>
          </cell>
          <cell r="D26">
            <v>12420048.4</v>
          </cell>
          <cell r="E26">
            <v>14162188.560000001</v>
          </cell>
          <cell r="F26">
            <v>13486926.9</v>
          </cell>
          <cell r="G26">
            <v>12499540.059999999</v>
          </cell>
          <cell r="H26">
            <v>13559761.789999999</v>
          </cell>
          <cell r="I26">
            <v>12075501.23</v>
          </cell>
          <cell r="J26">
            <v>12296771.42</v>
          </cell>
          <cell r="K26">
            <v>13243117.939999999</v>
          </cell>
          <cell r="L26">
            <v>13326444.66</v>
          </cell>
          <cell r="M26">
            <v>12326637.33</v>
          </cell>
          <cell r="N26">
            <v>13639876</v>
          </cell>
          <cell r="P26">
            <v>44302872.710000001</v>
          </cell>
          <cell r="Q26">
            <v>3916535.54</v>
          </cell>
          <cell r="R26">
            <v>3551643.16</v>
          </cell>
          <cell r="S26">
            <v>3924593.77</v>
          </cell>
          <cell r="T26">
            <v>3922416.14</v>
          </cell>
          <cell r="U26">
            <v>3644246.05</v>
          </cell>
          <cell r="V26">
            <v>3715077.14</v>
          </cell>
          <cell r="W26">
            <v>3615790.03</v>
          </cell>
          <cell r="X26">
            <v>3563399.46</v>
          </cell>
          <cell r="Y26">
            <v>3726487.35</v>
          </cell>
          <cell r="Z26">
            <v>3673667.96</v>
          </cell>
          <cell r="AA26">
            <v>3520394.38</v>
          </cell>
          <cell r="AB26">
            <v>3528621.73</v>
          </cell>
          <cell r="AD26">
            <v>-3809835.21</v>
          </cell>
          <cell r="AE26">
            <v>-332454.56000000052</v>
          </cell>
          <cell r="AF26">
            <v>-332452.75</v>
          </cell>
          <cell r="AG26">
            <v>-332451.6099999994</v>
          </cell>
          <cell r="AH26">
            <v>-312543.24</v>
          </cell>
          <cell r="AI26">
            <v>-312528.90000000002</v>
          </cell>
          <cell r="AJ26">
            <v>-312450.15999999997</v>
          </cell>
          <cell r="AK26">
            <v>-312495.44000000134</v>
          </cell>
          <cell r="AL26">
            <v>-312488.06000000052</v>
          </cell>
          <cell r="AM26">
            <v>-312501.3900000006</v>
          </cell>
          <cell r="AN26">
            <v>-312480</v>
          </cell>
          <cell r="AO26">
            <v>-312498.12000000104</v>
          </cell>
          <cell r="AP26">
            <v>-312490.98</v>
          </cell>
          <cell r="AR26">
            <v>72075834.760000005</v>
          </cell>
          <cell r="AS26">
            <v>5512793.0999999996</v>
          </cell>
          <cell r="AT26">
            <v>5643010.6200000001</v>
          </cell>
          <cell r="AU26">
            <v>6086987.6399999997</v>
          </cell>
          <cell r="AV26">
            <v>5637462.8899999997</v>
          </cell>
          <cell r="AW26">
            <v>5503262.8600000003</v>
          </cell>
          <cell r="AX26">
            <v>5870730.6200000001</v>
          </cell>
          <cell r="AY26">
            <v>5391606.6200000001</v>
          </cell>
          <cell r="AZ26">
            <v>6118702.46</v>
          </cell>
          <cell r="BA26">
            <v>6498995.0300000003</v>
          </cell>
          <cell r="BB26">
            <v>6588249.8099999996</v>
          </cell>
          <cell r="BC26">
            <v>6307579.4100000001</v>
          </cell>
          <cell r="BD26">
            <v>6916453.7000000002</v>
          </cell>
          <cell r="BF26">
            <v>27454833</v>
          </cell>
          <cell r="BG26">
            <v>2330766</v>
          </cell>
          <cell r="BH26">
            <v>2184230</v>
          </cell>
          <cell r="BI26">
            <v>2346351</v>
          </cell>
          <cell r="BJ26">
            <v>2302852</v>
          </cell>
          <cell r="BK26">
            <v>2190621</v>
          </cell>
          <cell r="BL26">
            <v>2316470</v>
          </cell>
          <cell r="BM26">
            <v>2292235</v>
          </cell>
          <cell r="BN26">
            <v>2259249</v>
          </cell>
          <cell r="BO26">
            <v>2309155</v>
          </cell>
          <cell r="BP26">
            <v>2360022</v>
          </cell>
          <cell r="BQ26">
            <v>2253554</v>
          </cell>
          <cell r="BR26">
            <v>2309328</v>
          </cell>
          <cell r="BT26">
            <v>4345097</v>
          </cell>
          <cell r="BU26">
            <v>343120</v>
          </cell>
          <cell r="BV26">
            <v>367297</v>
          </cell>
          <cell r="BW26">
            <v>394619</v>
          </cell>
          <cell r="BX26">
            <v>394591</v>
          </cell>
          <cell r="BY26">
            <v>384643</v>
          </cell>
          <cell r="BZ26">
            <v>400081</v>
          </cell>
          <cell r="CA26">
            <v>339026</v>
          </cell>
          <cell r="CB26">
            <v>342523</v>
          </cell>
          <cell r="CC26">
            <v>345405</v>
          </cell>
          <cell r="CD26">
            <v>348090</v>
          </cell>
          <cell r="CE26">
            <v>340351</v>
          </cell>
          <cell r="CF26">
            <v>345351</v>
          </cell>
          <cell r="CH26" t="str">
            <v>0</v>
          </cell>
          <cell r="CI26" t="str">
            <v>0</v>
          </cell>
          <cell r="CJ26" t="str">
            <v>0</v>
          </cell>
          <cell r="CK26" t="str">
            <v>0</v>
          </cell>
          <cell r="CL26" t="str">
            <v>0</v>
          </cell>
          <cell r="CM26" t="str">
            <v>0</v>
          </cell>
          <cell r="CN26" t="str">
            <v>0</v>
          </cell>
          <cell r="CO26" t="str">
            <v>0</v>
          </cell>
          <cell r="CP26" t="str">
            <v>0</v>
          </cell>
          <cell r="CQ26" t="str">
            <v>0</v>
          </cell>
          <cell r="CR26" t="str">
            <v>0</v>
          </cell>
          <cell r="CS26" t="str">
            <v>0</v>
          </cell>
          <cell r="CT26" t="str">
            <v>0</v>
          </cell>
          <cell r="CV26" t="str">
            <v>0</v>
          </cell>
          <cell r="CW26" t="str">
            <v>0</v>
          </cell>
          <cell r="CX26" t="str">
            <v>0</v>
          </cell>
          <cell r="CY26" t="str">
            <v>0</v>
          </cell>
          <cell r="CZ26" t="str">
            <v>0</v>
          </cell>
          <cell r="DA26" t="str">
            <v>0</v>
          </cell>
          <cell r="DB26" t="str">
            <v>0</v>
          </cell>
          <cell r="DC26" t="str">
            <v>0</v>
          </cell>
          <cell r="DD26" t="str">
            <v>0</v>
          </cell>
          <cell r="DE26" t="str">
            <v>0</v>
          </cell>
          <cell r="DF26" t="str">
            <v>0</v>
          </cell>
          <cell r="DG26" t="str">
            <v>0</v>
          </cell>
          <cell r="DH26" t="str">
            <v>0</v>
          </cell>
          <cell r="DJ26">
            <v>-1617916</v>
          </cell>
          <cell r="DK26">
            <v>-134826</v>
          </cell>
          <cell r="DL26">
            <v>-134826</v>
          </cell>
          <cell r="DM26">
            <v>-134827</v>
          </cell>
          <cell r="DN26">
            <v>-134826</v>
          </cell>
          <cell r="DO26">
            <v>-134826</v>
          </cell>
          <cell r="DP26">
            <v>-134827</v>
          </cell>
          <cell r="DQ26">
            <v>-134826</v>
          </cell>
          <cell r="DR26">
            <v>-134826</v>
          </cell>
          <cell r="DS26">
            <v>-134827</v>
          </cell>
          <cell r="DT26">
            <v>-134826</v>
          </cell>
          <cell r="DU26">
            <v>-134826</v>
          </cell>
          <cell r="DV26">
            <v>-134827</v>
          </cell>
        </row>
        <row r="27">
          <cell r="A27" t="str">
            <v>Bad Debt Expense</v>
          </cell>
          <cell r="B27">
            <v>3994732.6</v>
          </cell>
          <cell r="C27">
            <v>236225.72</v>
          </cell>
          <cell r="D27">
            <v>337210.28</v>
          </cell>
          <cell r="E27">
            <v>528553.67000000004</v>
          </cell>
          <cell r="F27">
            <v>612438.47</v>
          </cell>
          <cell r="G27">
            <v>520276.27</v>
          </cell>
          <cell r="H27">
            <v>403831.5</v>
          </cell>
          <cell r="I27">
            <v>269780.31</v>
          </cell>
          <cell r="J27">
            <v>238008.95999999999</v>
          </cell>
          <cell r="K27">
            <v>206489.86</v>
          </cell>
          <cell r="L27">
            <v>209359.14</v>
          </cell>
          <cell r="M27">
            <v>217891.89</v>
          </cell>
          <cell r="N27">
            <v>214666.53</v>
          </cell>
          <cell r="P27">
            <v>2309664.86</v>
          </cell>
          <cell r="Q27">
            <v>116283.05</v>
          </cell>
          <cell r="R27">
            <v>211915.79</v>
          </cell>
          <cell r="S27">
            <v>366733.52</v>
          </cell>
          <cell r="T27">
            <v>446173.59</v>
          </cell>
          <cell r="U27">
            <v>353740.06</v>
          </cell>
          <cell r="V27">
            <v>243673.9</v>
          </cell>
          <cell r="W27">
            <v>146969.59</v>
          </cell>
          <cell r="X27">
            <v>101110.66</v>
          </cell>
          <cell r="Y27">
            <v>80712.67</v>
          </cell>
          <cell r="Z27">
            <v>81178.06</v>
          </cell>
          <cell r="AA27">
            <v>80828.66</v>
          </cell>
          <cell r="AB27">
            <v>80345.31</v>
          </cell>
          <cell r="AD27" t="str">
            <v>0</v>
          </cell>
          <cell r="AE27" t="str">
            <v>0</v>
          </cell>
          <cell r="AF27" t="str">
            <v>0</v>
          </cell>
          <cell r="AG27" t="str">
            <v>0</v>
          </cell>
          <cell r="AH27" t="str">
            <v>0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M27" t="str">
            <v>0</v>
          </cell>
          <cell r="AN27" t="str">
            <v>0</v>
          </cell>
          <cell r="AO27" t="str">
            <v>0</v>
          </cell>
          <cell r="AP27" t="str">
            <v>0</v>
          </cell>
          <cell r="AR27">
            <v>60000</v>
          </cell>
          <cell r="AS27">
            <v>5000</v>
          </cell>
          <cell r="AT27">
            <v>5000</v>
          </cell>
          <cell r="AU27">
            <v>5000</v>
          </cell>
          <cell r="AV27">
            <v>5000</v>
          </cell>
          <cell r="AW27">
            <v>5000</v>
          </cell>
          <cell r="AX27">
            <v>5000</v>
          </cell>
          <cell r="AY27">
            <v>5000</v>
          </cell>
          <cell r="AZ27">
            <v>5000</v>
          </cell>
          <cell r="BA27">
            <v>5000</v>
          </cell>
          <cell r="BB27">
            <v>5000</v>
          </cell>
          <cell r="BC27">
            <v>5000</v>
          </cell>
          <cell r="BD27">
            <v>5000</v>
          </cell>
          <cell r="BF27">
            <v>750000</v>
          </cell>
          <cell r="BG27">
            <v>62500</v>
          </cell>
          <cell r="BH27">
            <v>62500</v>
          </cell>
          <cell r="BI27">
            <v>62500</v>
          </cell>
          <cell r="BJ27">
            <v>62500</v>
          </cell>
          <cell r="BK27">
            <v>62500</v>
          </cell>
          <cell r="BL27">
            <v>62500</v>
          </cell>
          <cell r="BM27">
            <v>62500</v>
          </cell>
          <cell r="BN27">
            <v>62500</v>
          </cell>
          <cell r="BO27">
            <v>62500</v>
          </cell>
          <cell r="BP27">
            <v>62500</v>
          </cell>
          <cell r="BQ27">
            <v>62500</v>
          </cell>
          <cell r="BR27">
            <v>62500</v>
          </cell>
          <cell r="BT27" t="str">
            <v>0</v>
          </cell>
          <cell r="BU27" t="str">
            <v>0</v>
          </cell>
          <cell r="BV27" t="str">
            <v>0</v>
          </cell>
          <cell r="BW27" t="str">
            <v>0</v>
          </cell>
          <cell r="BX27" t="str">
            <v>0</v>
          </cell>
          <cell r="BY27" t="str">
            <v>0</v>
          </cell>
          <cell r="BZ27" t="str">
            <v>0</v>
          </cell>
          <cell r="CA27" t="str">
            <v>0</v>
          </cell>
          <cell r="CB27" t="str">
            <v>0</v>
          </cell>
          <cell r="CC27" t="str">
            <v>0</v>
          </cell>
          <cell r="CD27" t="str">
            <v>0</v>
          </cell>
          <cell r="CE27" t="str">
            <v>0</v>
          </cell>
          <cell r="CF27" t="str">
            <v>0</v>
          </cell>
          <cell r="CH27" t="str">
            <v>0</v>
          </cell>
          <cell r="CI27" t="str">
            <v>0</v>
          </cell>
          <cell r="CJ27" t="str">
            <v>0</v>
          </cell>
          <cell r="CK27" t="str">
            <v>0</v>
          </cell>
          <cell r="CL27" t="str">
            <v>0</v>
          </cell>
          <cell r="CM27" t="str">
            <v>0</v>
          </cell>
          <cell r="CN27" t="str">
            <v>0</v>
          </cell>
          <cell r="CO27" t="str">
            <v>0</v>
          </cell>
          <cell r="CP27" t="str">
            <v>0</v>
          </cell>
          <cell r="CQ27" t="str">
            <v>0</v>
          </cell>
          <cell r="CR27" t="str">
            <v>0</v>
          </cell>
          <cell r="CS27" t="str">
            <v>0</v>
          </cell>
          <cell r="CT27" t="str">
            <v>0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 t="str">
            <v>0</v>
          </cell>
          <cell r="DK27" t="str">
            <v>0</v>
          </cell>
          <cell r="DL27" t="str">
            <v>0</v>
          </cell>
          <cell r="DM27" t="str">
            <v>0</v>
          </cell>
          <cell r="DN27" t="str">
            <v>0</v>
          </cell>
          <cell r="DO27" t="str">
            <v>0</v>
          </cell>
          <cell r="DP27" t="str">
            <v>0</v>
          </cell>
          <cell r="DQ27" t="str">
            <v>0</v>
          </cell>
          <cell r="DR27" t="str">
            <v>0</v>
          </cell>
          <cell r="DS27" t="str">
            <v>0</v>
          </cell>
          <cell r="DT27" t="str">
            <v>0</v>
          </cell>
          <cell r="DU27" t="str">
            <v>0</v>
          </cell>
          <cell r="DV27" t="str">
            <v>0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P28">
            <v>10656145</v>
          </cell>
          <cell r="Q28">
            <v>857074</v>
          </cell>
          <cell r="R28">
            <v>859314</v>
          </cell>
          <cell r="S28">
            <v>857928</v>
          </cell>
          <cell r="T28">
            <v>858886</v>
          </cell>
          <cell r="U28">
            <v>858219</v>
          </cell>
          <cell r="V28">
            <v>859241</v>
          </cell>
          <cell r="W28">
            <v>864433</v>
          </cell>
          <cell r="X28">
            <v>904967</v>
          </cell>
          <cell r="Y28">
            <v>918457</v>
          </cell>
          <cell r="Z28">
            <v>924441</v>
          </cell>
          <cell r="AA28">
            <v>934817</v>
          </cell>
          <cell r="AB28">
            <v>958368</v>
          </cell>
          <cell r="AD28" t="str">
            <v>0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M28" t="str">
            <v>0</v>
          </cell>
          <cell r="AN28" t="str">
            <v>0</v>
          </cell>
          <cell r="AO28" t="str">
            <v>0</v>
          </cell>
          <cell r="AP28" t="str">
            <v>0</v>
          </cell>
          <cell r="AR28">
            <v>20726968</v>
          </cell>
          <cell r="AS28">
            <v>1640225</v>
          </cell>
          <cell r="AT28">
            <v>1649092</v>
          </cell>
          <cell r="AU28">
            <v>1658845</v>
          </cell>
          <cell r="AV28">
            <v>1669682</v>
          </cell>
          <cell r="AW28">
            <v>1681874</v>
          </cell>
          <cell r="AX28">
            <v>1695807</v>
          </cell>
          <cell r="AY28">
            <v>1712062</v>
          </cell>
          <cell r="AZ28">
            <v>1731568</v>
          </cell>
          <cell r="BA28">
            <v>1719710</v>
          </cell>
          <cell r="BB28">
            <v>1791013</v>
          </cell>
          <cell r="BC28">
            <v>1839779</v>
          </cell>
          <cell r="BD28">
            <v>1937311</v>
          </cell>
          <cell r="BF28">
            <v>1596000</v>
          </cell>
          <cell r="BG28">
            <v>133000</v>
          </cell>
          <cell r="BH28">
            <v>133000</v>
          </cell>
          <cell r="BI28">
            <v>133000</v>
          </cell>
          <cell r="BJ28">
            <v>133000</v>
          </cell>
          <cell r="BK28">
            <v>133000</v>
          </cell>
          <cell r="BL28">
            <v>133000</v>
          </cell>
          <cell r="BM28">
            <v>133000</v>
          </cell>
          <cell r="BN28">
            <v>133000</v>
          </cell>
          <cell r="BO28">
            <v>133000</v>
          </cell>
          <cell r="BP28">
            <v>133000</v>
          </cell>
          <cell r="BQ28">
            <v>133000</v>
          </cell>
          <cell r="BR28">
            <v>133000</v>
          </cell>
          <cell r="BT28">
            <v>288000</v>
          </cell>
          <cell r="BU28">
            <v>24000</v>
          </cell>
          <cell r="BV28">
            <v>24000</v>
          </cell>
          <cell r="BW28">
            <v>24000</v>
          </cell>
          <cell r="BX28">
            <v>24000</v>
          </cell>
          <cell r="BY28">
            <v>24000</v>
          </cell>
          <cell r="BZ28">
            <v>24000</v>
          </cell>
          <cell r="CA28">
            <v>24000</v>
          </cell>
          <cell r="CB28">
            <v>24000</v>
          </cell>
          <cell r="CC28">
            <v>24000</v>
          </cell>
          <cell r="CD28">
            <v>24000</v>
          </cell>
          <cell r="CE28">
            <v>24000</v>
          </cell>
          <cell r="CF28">
            <v>24000</v>
          </cell>
          <cell r="CH28" t="str">
            <v>0</v>
          </cell>
          <cell r="CI28" t="str">
            <v>0</v>
          </cell>
          <cell r="CJ28" t="str">
            <v>0</v>
          </cell>
          <cell r="CK28" t="str">
            <v>0</v>
          </cell>
          <cell r="CL28" t="str">
            <v>0</v>
          </cell>
          <cell r="CM28" t="str">
            <v>0</v>
          </cell>
          <cell r="CN28" t="str">
            <v>0</v>
          </cell>
          <cell r="CO28" t="str">
            <v>0</v>
          </cell>
          <cell r="CP28" t="str">
            <v>0</v>
          </cell>
          <cell r="CQ28" t="str">
            <v>0</v>
          </cell>
          <cell r="CR28" t="str">
            <v>0</v>
          </cell>
          <cell r="CS28" t="str">
            <v>0</v>
          </cell>
          <cell r="CT28" t="str">
            <v>0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 t="str">
            <v>0</v>
          </cell>
          <cell r="DK28" t="str">
            <v>0</v>
          </cell>
          <cell r="DL28" t="str">
            <v>0</v>
          </cell>
          <cell r="DM28" t="str">
            <v>0</v>
          </cell>
          <cell r="DN28" t="str">
            <v>0</v>
          </cell>
          <cell r="DO28" t="str">
            <v>0</v>
          </cell>
          <cell r="DP28" t="str">
            <v>0</v>
          </cell>
          <cell r="DQ28" t="str">
            <v>0</v>
          </cell>
          <cell r="DR28" t="str">
            <v>0</v>
          </cell>
          <cell r="DS28" t="str">
            <v>0</v>
          </cell>
          <cell r="DT28" t="str">
            <v>0</v>
          </cell>
          <cell r="DU28" t="str">
            <v>0</v>
          </cell>
          <cell r="DV28" t="str">
            <v>0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>
            <v>626700</v>
          </cell>
          <cell r="BU32">
            <v>52225</v>
          </cell>
          <cell r="BV32">
            <v>52225</v>
          </cell>
          <cell r="BW32">
            <v>52225</v>
          </cell>
          <cell r="BX32">
            <v>52225</v>
          </cell>
          <cell r="BY32">
            <v>52225</v>
          </cell>
          <cell r="BZ32">
            <v>52225</v>
          </cell>
          <cell r="CA32">
            <v>52225</v>
          </cell>
          <cell r="CB32">
            <v>52225</v>
          </cell>
          <cell r="CC32">
            <v>52225</v>
          </cell>
          <cell r="CD32">
            <v>52225</v>
          </cell>
          <cell r="CE32">
            <v>52225</v>
          </cell>
          <cell r="CF32">
            <v>52225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>
            <v>744000</v>
          </cell>
          <cell r="BU33">
            <v>62000</v>
          </cell>
          <cell r="BV33">
            <v>62000</v>
          </cell>
          <cell r="BW33">
            <v>62000</v>
          </cell>
          <cell r="BX33">
            <v>62000</v>
          </cell>
          <cell r="BY33">
            <v>62000</v>
          </cell>
          <cell r="BZ33">
            <v>62000</v>
          </cell>
          <cell r="CA33">
            <v>62000</v>
          </cell>
          <cell r="CB33">
            <v>62000</v>
          </cell>
          <cell r="CC33">
            <v>62000</v>
          </cell>
          <cell r="CD33">
            <v>62000</v>
          </cell>
          <cell r="CE33">
            <v>62000</v>
          </cell>
          <cell r="CF33">
            <v>62000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</row>
        <row r="34">
          <cell r="A34" t="str">
            <v>Depreciation Expense - Depr Exp-Distributi 4030-30005</v>
          </cell>
          <cell r="B34">
            <v>76660447.819999993</v>
          </cell>
          <cell r="C34">
            <v>6151658.5999999996</v>
          </cell>
          <cell r="D34">
            <v>6175133.9400000004</v>
          </cell>
          <cell r="E34">
            <v>6200956.8200000003</v>
          </cell>
          <cell r="F34">
            <v>6229648.9100000001</v>
          </cell>
          <cell r="G34">
            <v>6261928.7599999998</v>
          </cell>
          <cell r="H34">
            <v>6298818.0099999998</v>
          </cell>
          <cell r="I34">
            <v>6341857.1399999997</v>
          </cell>
          <cell r="J34">
            <v>6393503.9000000004</v>
          </cell>
          <cell r="K34">
            <v>6458061.5999999996</v>
          </cell>
          <cell r="L34">
            <v>6544139.8600000003</v>
          </cell>
          <cell r="M34">
            <v>6673255.25</v>
          </cell>
          <cell r="N34">
            <v>6931485.0300000003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</row>
        <row r="35">
          <cell r="A35" t="str">
            <v>Depreciation Expense - Depr Exp-General Pl 4030-30007</v>
          </cell>
          <cell r="B35">
            <v>2058601.04</v>
          </cell>
          <cell r="C35">
            <v>158620</v>
          </cell>
          <cell r="D35">
            <v>158997.07</v>
          </cell>
          <cell r="E35">
            <v>159411.49</v>
          </cell>
          <cell r="F35">
            <v>159871.96</v>
          </cell>
          <cell r="G35">
            <v>160389.99</v>
          </cell>
          <cell r="H35">
            <v>160982.01999999999</v>
          </cell>
          <cell r="I35">
            <v>161672.73000000001</v>
          </cell>
          <cell r="J35">
            <v>162501.57</v>
          </cell>
          <cell r="K35">
            <v>163537.63</v>
          </cell>
          <cell r="L35">
            <v>164919.04000000001</v>
          </cell>
          <cell r="M35">
            <v>166991.16</v>
          </cell>
          <cell r="N35">
            <v>280706.38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>
            <v>100800</v>
          </cell>
          <cell r="BG37">
            <v>8400</v>
          </cell>
          <cell r="BH37">
            <v>8400</v>
          </cell>
          <cell r="BI37">
            <v>8400</v>
          </cell>
          <cell r="BJ37">
            <v>8400</v>
          </cell>
          <cell r="BK37">
            <v>8400</v>
          </cell>
          <cell r="BL37">
            <v>8400</v>
          </cell>
          <cell r="BM37">
            <v>8400</v>
          </cell>
          <cell r="BN37">
            <v>8400</v>
          </cell>
          <cell r="BO37">
            <v>8400</v>
          </cell>
          <cell r="BP37">
            <v>8400</v>
          </cell>
          <cell r="BQ37">
            <v>8400</v>
          </cell>
          <cell r="BR37">
            <v>8400</v>
          </cell>
          <cell r="BT37">
            <v>102900</v>
          </cell>
          <cell r="BU37">
            <v>8575</v>
          </cell>
          <cell r="BV37">
            <v>8575</v>
          </cell>
          <cell r="BW37">
            <v>8575</v>
          </cell>
          <cell r="BX37">
            <v>8575</v>
          </cell>
          <cell r="BY37">
            <v>8575</v>
          </cell>
          <cell r="BZ37">
            <v>8575</v>
          </cell>
          <cell r="CA37">
            <v>8575</v>
          </cell>
          <cell r="CB37">
            <v>8575</v>
          </cell>
          <cell r="CC37">
            <v>8575</v>
          </cell>
          <cell r="CD37">
            <v>8575</v>
          </cell>
          <cell r="CE37">
            <v>8575</v>
          </cell>
          <cell r="CF37">
            <v>8575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>
            <v>13200</v>
          </cell>
          <cell r="BU39">
            <v>1100</v>
          </cell>
          <cell r="BV39">
            <v>1100</v>
          </cell>
          <cell r="BW39">
            <v>1100</v>
          </cell>
          <cell r="BX39">
            <v>1100</v>
          </cell>
          <cell r="BY39">
            <v>1100</v>
          </cell>
          <cell r="BZ39">
            <v>1100</v>
          </cell>
          <cell r="CA39">
            <v>1100</v>
          </cell>
          <cell r="CB39">
            <v>1100</v>
          </cell>
          <cell r="CC39">
            <v>1100</v>
          </cell>
          <cell r="CD39">
            <v>1100</v>
          </cell>
          <cell r="CE39">
            <v>1100</v>
          </cell>
          <cell r="CF39">
            <v>1100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</row>
        <row r="44">
          <cell r="A44" t="str">
            <v>Depreciation Expense - Stores Depreciation 4030-30051</v>
          </cell>
          <cell r="B44">
            <v>264.12</v>
          </cell>
          <cell r="C44">
            <v>22.01</v>
          </cell>
          <cell r="D44">
            <v>22.01</v>
          </cell>
          <cell r="E44">
            <v>22.01</v>
          </cell>
          <cell r="F44">
            <v>22.01</v>
          </cell>
          <cell r="G44">
            <v>22.01</v>
          </cell>
          <cell r="H44">
            <v>22.01</v>
          </cell>
          <cell r="I44">
            <v>22.01</v>
          </cell>
          <cell r="J44">
            <v>22.01</v>
          </cell>
          <cell r="K44">
            <v>22.01</v>
          </cell>
          <cell r="L44">
            <v>22.01</v>
          </cell>
          <cell r="M44">
            <v>22.01</v>
          </cell>
          <cell r="N44">
            <v>22.01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</row>
        <row r="46">
          <cell r="A46" t="str">
            <v>Depreciation Expense - Tools &amp; Shop Deprec 4030-30061</v>
          </cell>
          <cell r="B46">
            <v>128326.61</v>
          </cell>
          <cell r="C46">
            <v>10016.31</v>
          </cell>
          <cell r="D46">
            <v>10083.51</v>
          </cell>
          <cell r="E46">
            <v>10157.42</v>
          </cell>
          <cell r="F46">
            <v>10239.549999999999</v>
          </cell>
          <cell r="G46">
            <v>10331.950000000001</v>
          </cell>
          <cell r="H46">
            <v>10437.549999999999</v>
          </cell>
          <cell r="I46">
            <v>10560.74</v>
          </cell>
          <cell r="J46">
            <v>10708.58</v>
          </cell>
          <cell r="K46">
            <v>10893.37</v>
          </cell>
          <cell r="L46">
            <v>11139.76</v>
          </cell>
          <cell r="M46">
            <v>11509.35</v>
          </cell>
          <cell r="N46">
            <v>12248.52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</row>
        <row r="48">
          <cell r="A48" t="str">
            <v>Depreciation Expense - Lab Depreciation 4030-30071</v>
          </cell>
          <cell r="B48">
            <v>8723.86</v>
          </cell>
          <cell r="C48">
            <v>745.47</v>
          </cell>
          <cell r="D48">
            <v>743.64</v>
          </cell>
          <cell r="E48">
            <v>741.62</v>
          </cell>
          <cell r="F48">
            <v>739.38</v>
          </cell>
          <cell r="G48">
            <v>736.86</v>
          </cell>
          <cell r="H48">
            <v>733.98</v>
          </cell>
          <cell r="I48">
            <v>730.62</v>
          </cell>
          <cell r="J48">
            <v>726.59</v>
          </cell>
          <cell r="K48">
            <v>721.55</v>
          </cell>
          <cell r="L48">
            <v>714.83</v>
          </cell>
          <cell r="M48">
            <v>704.74</v>
          </cell>
          <cell r="N48">
            <v>684.58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</row>
        <row r="57">
          <cell r="A57" t="str">
            <v>Depreciation Expense - Billing for Taxes O 4030-41124</v>
          </cell>
          <cell r="B57">
            <v>11277402.550000001</v>
          </cell>
          <cell r="C57">
            <v>942879.72</v>
          </cell>
          <cell r="D57">
            <v>946062.76</v>
          </cell>
          <cell r="E57">
            <v>938723.3</v>
          </cell>
          <cell r="F57">
            <v>904500.51</v>
          </cell>
          <cell r="G57">
            <v>912165.39</v>
          </cell>
          <cell r="H57">
            <v>918499.63</v>
          </cell>
          <cell r="I57">
            <v>923714.12</v>
          </cell>
          <cell r="J57">
            <v>930605.58</v>
          </cell>
          <cell r="K57">
            <v>939219.9</v>
          </cell>
          <cell r="L57">
            <v>950705.68</v>
          </cell>
          <cell r="M57">
            <v>967934.32</v>
          </cell>
          <cell r="N57">
            <v>1002391.64</v>
          </cell>
          <cell r="P57">
            <v>2031117.55</v>
          </cell>
          <cell r="Q57">
            <v>166169.62</v>
          </cell>
          <cell r="R57">
            <v>166784.81</v>
          </cell>
          <cell r="S57">
            <v>167461.51999999999</v>
          </cell>
          <cell r="T57">
            <v>164722.96</v>
          </cell>
          <cell r="U57">
            <v>164826.12</v>
          </cell>
          <cell r="V57">
            <v>165792.84</v>
          </cell>
          <cell r="W57">
            <v>166920.69</v>
          </cell>
          <cell r="X57">
            <v>168274.12</v>
          </cell>
          <cell r="Y57">
            <v>169965.89</v>
          </cell>
          <cell r="Z57">
            <v>172221.59</v>
          </cell>
          <cell r="AA57">
            <v>175605.14</v>
          </cell>
          <cell r="AB57">
            <v>182372.25</v>
          </cell>
          <cell r="AD57" t="str">
            <v>0</v>
          </cell>
          <cell r="AE57" t="str">
            <v>0</v>
          </cell>
          <cell r="AF57" t="str">
            <v>0</v>
          </cell>
          <cell r="AG57" t="str">
            <v>0</v>
          </cell>
          <cell r="AH57" t="str">
            <v>0</v>
          </cell>
          <cell r="AI57" t="str">
            <v>0</v>
          </cell>
          <cell r="AJ57" t="str">
            <v>0</v>
          </cell>
          <cell r="AK57" t="str">
            <v>0</v>
          </cell>
          <cell r="AL57" t="str">
            <v>0</v>
          </cell>
          <cell r="AM57" t="str">
            <v>0</v>
          </cell>
          <cell r="AN57" t="str">
            <v>0</v>
          </cell>
          <cell r="AO57" t="str">
            <v>0</v>
          </cell>
          <cell r="AP57" t="str">
            <v>0</v>
          </cell>
          <cell r="AR57">
            <v>1129527.19</v>
          </cell>
          <cell r="AS57">
            <v>86549.96</v>
          </cell>
          <cell r="AT57">
            <v>86866.46</v>
          </cell>
          <cell r="AU57">
            <v>86992.960000000006</v>
          </cell>
          <cell r="AV57">
            <v>87889.75</v>
          </cell>
          <cell r="AW57">
            <v>89727.82</v>
          </cell>
          <cell r="AX57">
            <v>91867.63</v>
          </cell>
          <cell r="AY57">
            <v>93212.82</v>
          </cell>
          <cell r="AZ57">
            <v>94827.05</v>
          </cell>
          <cell r="BA57">
            <v>96844.83</v>
          </cell>
          <cell r="BB57">
            <v>99535.21</v>
          </cell>
          <cell r="BC57">
            <v>103570.78</v>
          </cell>
          <cell r="BD57">
            <v>111641.92</v>
          </cell>
          <cell r="BF57">
            <v>304176</v>
          </cell>
          <cell r="BG57">
            <v>23401</v>
          </cell>
          <cell r="BH57">
            <v>23594</v>
          </cell>
          <cell r="BI57">
            <v>23806</v>
          </cell>
          <cell r="BJ57">
            <v>24042</v>
          </cell>
          <cell r="BK57">
            <v>24308</v>
          </cell>
          <cell r="BL57">
            <v>24611</v>
          </cell>
          <cell r="BM57">
            <v>24965</v>
          </cell>
          <cell r="BN57">
            <v>25390</v>
          </cell>
          <cell r="BO57">
            <v>25921</v>
          </cell>
          <cell r="BP57">
            <v>26630</v>
          </cell>
          <cell r="BQ57">
            <v>27692</v>
          </cell>
          <cell r="BR57">
            <v>29816</v>
          </cell>
          <cell r="BT57">
            <v>73336</v>
          </cell>
          <cell r="BU57">
            <v>5641</v>
          </cell>
          <cell r="BV57">
            <v>5689</v>
          </cell>
          <cell r="BW57">
            <v>5739</v>
          </cell>
          <cell r="BX57">
            <v>5796</v>
          </cell>
          <cell r="BY57">
            <v>5861</v>
          </cell>
          <cell r="BZ57">
            <v>5934</v>
          </cell>
          <cell r="CA57">
            <v>6019</v>
          </cell>
          <cell r="CB57">
            <v>6122</v>
          </cell>
          <cell r="CC57">
            <v>6249</v>
          </cell>
          <cell r="CD57">
            <v>6421</v>
          </cell>
          <cell r="CE57">
            <v>6676</v>
          </cell>
          <cell r="CF57">
            <v>7189</v>
          </cell>
          <cell r="CH57" t="str">
            <v>0</v>
          </cell>
          <cell r="CI57" t="str">
            <v>0</v>
          </cell>
          <cell r="CJ57" t="str">
            <v>0</v>
          </cell>
          <cell r="CK57" t="str">
            <v>0</v>
          </cell>
          <cell r="CL57" t="str">
            <v>0</v>
          </cell>
          <cell r="CM57" t="str">
            <v>0</v>
          </cell>
          <cell r="CN57" t="str">
            <v>0</v>
          </cell>
          <cell r="CO57" t="str">
            <v>0</v>
          </cell>
          <cell r="CP57" t="str">
            <v>0</v>
          </cell>
          <cell r="CQ57" t="str">
            <v>0</v>
          </cell>
          <cell r="CR57" t="str">
            <v>0</v>
          </cell>
          <cell r="CS57" t="str">
            <v>0</v>
          </cell>
          <cell r="CT57" t="str">
            <v>0</v>
          </cell>
          <cell r="CV57" t="str">
            <v>0</v>
          </cell>
          <cell r="CW57" t="str">
            <v>0</v>
          </cell>
          <cell r="CX57" t="str">
            <v>0</v>
          </cell>
          <cell r="CY57" t="str">
            <v>0</v>
          </cell>
          <cell r="CZ57" t="str">
            <v>0</v>
          </cell>
          <cell r="DA57" t="str">
            <v>0</v>
          </cell>
          <cell r="DB57" t="str">
            <v>0</v>
          </cell>
          <cell r="DC57" t="str">
            <v>0</v>
          </cell>
          <cell r="DD57" t="str">
            <v>0</v>
          </cell>
          <cell r="DE57" t="str">
            <v>0</v>
          </cell>
          <cell r="DF57" t="str">
            <v>0</v>
          </cell>
          <cell r="DG57" t="str">
            <v>0</v>
          </cell>
          <cell r="DH57" t="str">
            <v>0</v>
          </cell>
          <cell r="DJ57" t="str">
            <v>0</v>
          </cell>
          <cell r="DK57" t="str">
            <v>0</v>
          </cell>
          <cell r="DL57" t="str">
            <v>0</v>
          </cell>
          <cell r="DM57" t="str">
            <v>0</v>
          </cell>
          <cell r="DN57" t="str">
            <v>0</v>
          </cell>
          <cell r="DO57" t="str">
            <v>0</v>
          </cell>
          <cell r="DP57" t="str">
            <v>0</v>
          </cell>
          <cell r="DQ57" t="str">
            <v>0</v>
          </cell>
          <cell r="DR57" t="str">
            <v>0</v>
          </cell>
          <cell r="DS57" t="str">
            <v>0</v>
          </cell>
          <cell r="DT57" t="str">
            <v>0</v>
          </cell>
          <cell r="DU57" t="str">
            <v>0</v>
          </cell>
          <cell r="DV57" t="str">
            <v>0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</row>
        <row r="63">
          <cell r="A63" t="str">
            <v>Amortization of gas plant acquisition a - Amort Util/Plant Ac 4060-30011</v>
          </cell>
          <cell r="B63">
            <v>-3171875.04</v>
          </cell>
          <cell r="C63">
            <v>-264322.92</v>
          </cell>
          <cell r="D63">
            <v>-264322.92</v>
          </cell>
          <cell r="E63">
            <v>-264322.92</v>
          </cell>
          <cell r="F63">
            <v>-264322.92</v>
          </cell>
          <cell r="G63">
            <v>-264322.92</v>
          </cell>
          <cell r="H63">
            <v>-264322.92</v>
          </cell>
          <cell r="I63">
            <v>-264322.92</v>
          </cell>
          <cell r="J63">
            <v>-264322.92</v>
          </cell>
          <cell r="K63">
            <v>-264322.92</v>
          </cell>
          <cell r="L63">
            <v>-264322.92</v>
          </cell>
          <cell r="M63">
            <v>-264322.92</v>
          </cell>
          <cell r="N63">
            <v>-264322.92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</row>
        <row r="64">
          <cell r="A64" t="str">
            <v>Amortization of property losses unrecov - Amort Util/Plant Ac 4071-30011</v>
          </cell>
          <cell r="B64">
            <v>5898191.7799999993</v>
          </cell>
          <cell r="C64">
            <v>523727.58</v>
          </cell>
          <cell r="D64">
            <v>530578.11</v>
          </cell>
          <cell r="E64">
            <v>532665.63</v>
          </cell>
          <cell r="F64">
            <v>536352.93000000005</v>
          </cell>
          <cell r="G64">
            <v>530837.79</v>
          </cell>
          <cell r="H64">
            <v>535080.30000000005</v>
          </cell>
          <cell r="I64">
            <v>532846.66</v>
          </cell>
          <cell r="J64">
            <v>441251.52</v>
          </cell>
          <cell r="K64">
            <v>434342.36</v>
          </cell>
          <cell r="L64">
            <v>432104.87</v>
          </cell>
          <cell r="M64">
            <v>435431.84</v>
          </cell>
          <cell r="N64">
            <v>432972.19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</row>
        <row r="66">
          <cell r="A66" t="str">
            <v>Total Depreciation&amp;Amortization</v>
          </cell>
          <cell r="B66">
            <v>92860082.739999995</v>
          </cell>
          <cell r="C66">
            <v>7523346.7699999986</v>
          </cell>
          <cell r="D66">
            <v>7557298.1200000001</v>
          </cell>
          <cell r="E66">
            <v>7578355.3700000001</v>
          </cell>
          <cell r="F66">
            <v>7577052.3299999991</v>
          </cell>
          <cell r="G66">
            <v>7612089.8300000001</v>
          </cell>
          <cell r="H66">
            <v>7660250.5799999991</v>
          </cell>
          <cell r="I66">
            <v>7707081.1000000006</v>
          </cell>
          <cell r="J66">
            <v>7674996.8300000001</v>
          </cell>
          <cell r="K66">
            <v>7742475.5</v>
          </cell>
          <cell r="L66">
            <v>7839423.1299999999</v>
          </cell>
          <cell r="M66">
            <v>7991525.75</v>
          </cell>
          <cell r="N66">
            <v>8396187.4299999997</v>
          </cell>
          <cell r="P66">
            <v>12687262.550000001</v>
          </cell>
          <cell r="Q66">
            <v>1023243.62</v>
          </cell>
          <cell r="R66">
            <v>1026098.81</v>
          </cell>
          <cell r="S66">
            <v>1025389.52</v>
          </cell>
          <cell r="T66">
            <v>1023608.96</v>
          </cell>
          <cell r="U66">
            <v>1023045.12</v>
          </cell>
          <cell r="V66">
            <v>1025033.84</v>
          </cell>
          <cell r="W66">
            <v>1031353.69</v>
          </cell>
          <cell r="X66">
            <v>1073241.1200000001</v>
          </cell>
          <cell r="Y66">
            <v>1088422.8900000001</v>
          </cell>
          <cell r="Z66">
            <v>1096662.5900000001</v>
          </cell>
          <cell r="AA66">
            <v>1110422.1400000001</v>
          </cell>
          <cell r="AB66">
            <v>1140740.25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21856495.190000001</v>
          </cell>
          <cell r="AS66">
            <v>1726774.96</v>
          </cell>
          <cell r="AT66">
            <v>1735958.46</v>
          </cell>
          <cell r="AU66">
            <v>1745837.96</v>
          </cell>
          <cell r="AV66">
            <v>1757571.75</v>
          </cell>
          <cell r="AW66">
            <v>1771601.82</v>
          </cell>
          <cell r="AX66">
            <v>1787674.63</v>
          </cell>
          <cell r="AY66">
            <v>1805274.82</v>
          </cell>
          <cell r="AZ66">
            <v>1826395.05</v>
          </cell>
          <cell r="BA66">
            <v>1816554.83</v>
          </cell>
          <cell r="BB66">
            <v>1890548.21</v>
          </cell>
          <cell r="BC66">
            <v>1943349.78</v>
          </cell>
          <cell r="BD66">
            <v>2048952.92</v>
          </cell>
          <cell r="BF66">
            <v>2000976</v>
          </cell>
          <cell r="BG66">
            <v>164801</v>
          </cell>
          <cell r="BH66">
            <v>164994</v>
          </cell>
          <cell r="BI66">
            <v>165206</v>
          </cell>
          <cell r="BJ66">
            <v>165442</v>
          </cell>
          <cell r="BK66">
            <v>165708</v>
          </cell>
          <cell r="BL66">
            <v>166011</v>
          </cell>
          <cell r="BM66">
            <v>166365</v>
          </cell>
          <cell r="BN66">
            <v>166790</v>
          </cell>
          <cell r="BO66">
            <v>167321</v>
          </cell>
          <cell r="BP66">
            <v>168030</v>
          </cell>
          <cell r="BQ66">
            <v>169092</v>
          </cell>
          <cell r="BR66">
            <v>171216</v>
          </cell>
          <cell r="BT66">
            <v>1848136</v>
          </cell>
          <cell r="BU66">
            <v>153541</v>
          </cell>
          <cell r="BV66">
            <v>153589</v>
          </cell>
          <cell r="BW66">
            <v>153639</v>
          </cell>
          <cell r="BX66">
            <v>153696</v>
          </cell>
          <cell r="BY66">
            <v>153761</v>
          </cell>
          <cell r="BZ66">
            <v>153834</v>
          </cell>
          <cell r="CA66">
            <v>153919</v>
          </cell>
          <cell r="CB66">
            <v>154022</v>
          </cell>
          <cell r="CC66">
            <v>154149</v>
          </cell>
          <cell r="CD66">
            <v>154321</v>
          </cell>
          <cell r="CE66">
            <v>154576</v>
          </cell>
          <cell r="CF66">
            <v>155089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</row>
        <row r="67">
          <cell r="A67" t="str">
            <v>Depreciation and Amortization</v>
          </cell>
          <cell r="B67">
            <v>92860082.74000001</v>
          </cell>
          <cell r="C67">
            <v>7523346.7699999986</v>
          </cell>
          <cell r="D67">
            <v>7557298.1200000001</v>
          </cell>
          <cell r="E67">
            <v>7578355.3700000001</v>
          </cell>
          <cell r="F67">
            <v>7577052.3299999991</v>
          </cell>
          <cell r="G67">
            <v>7612089.8300000001</v>
          </cell>
          <cell r="H67">
            <v>7660250.5799999991</v>
          </cell>
          <cell r="I67">
            <v>7707081.1000000006</v>
          </cell>
          <cell r="J67">
            <v>7674996.8300000001</v>
          </cell>
          <cell r="K67">
            <v>7742475.5</v>
          </cell>
          <cell r="L67">
            <v>7839423.1299999999</v>
          </cell>
          <cell r="M67">
            <v>7991525.75</v>
          </cell>
          <cell r="N67">
            <v>8396187.4299999997</v>
          </cell>
          <cell r="P67">
            <v>12687262.550000001</v>
          </cell>
          <cell r="Q67">
            <v>1023243.62</v>
          </cell>
          <cell r="R67">
            <v>1026098.81</v>
          </cell>
          <cell r="S67">
            <v>1025389.52</v>
          </cell>
          <cell r="T67">
            <v>1023608.96</v>
          </cell>
          <cell r="U67">
            <v>1023045.12</v>
          </cell>
          <cell r="V67">
            <v>1025033.84</v>
          </cell>
          <cell r="W67">
            <v>1031353.69</v>
          </cell>
          <cell r="X67">
            <v>1073241.1200000001</v>
          </cell>
          <cell r="Y67">
            <v>1088422.8899999999</v>
          </cell>
          <cell r="Z67">
            <v>1096662.5900000001</v>
          </cell>
          <cell r="AA67">
            <v>1110422.1399999999</v>
          </cell>
          <cell r="AB67">
            <v>1140740.25</v>
          </cell>
          <cell r="AD67" t="str">
            <v>0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M67" t="str">
            <v>0</v>
          </cell>
          <cell r="AN67" t="str">
            <v>0</v>
          </cell>
          <cell r="AO67" t="str">
            <v>0</v>
          </cell>
          <cell r="AP67" t="str">
            <v>0</v>
          </cell>
          <cell r="AR67">
            <v>21856495.190000001</v>
          </cell>
          <cell r="AS67">
            <v>1726774.96</v>
          </cell>
          <cell r="AT67">
            <v>1735958.46</v>
          </cell>
          <cell r="AU67">
            <v>1745837.96</v>
          </cell>
          <cell r="AV67">
            <v>1757571.75</v>
          </cell>
          <cell r="AW67">
            <v>1771601.82</v>
          </cell>
          <cell r="AX67">
            <v>1787674.63</v>
          </cell>
          <cell r="AY67">
            <v>1805274.82</v>
          </cell>
          <cell r="AZ67">
            <v>1826395.05</v>
          </cell>
          <cell r="BA67">
            <v>1816554.83</v>
          </cell>
          <cell r="BB67">
            <v>1890548.21</v>
          </cell>
          <cell r="BC67">
            <v>1943349.78</v>
          </cell>
          <cell r="BD67">
            <v>2048952.92</v>
          </cell>
          <cell r="BF67">
            <v>2000976</v>
          </cell>
          <cell r="BG67">
            <v>164801</v>
          </cell>
          <cell r="BH67">
            <v>164994</v>
          </cell>
          <cell r="BI67">
            <v>165206</v>
          </cell>
          <cell r="BJ67">
            <v>165442</v>
          </cell>
          <cell r="BK67">
            <v>165708</v>
          </cell>
          <cell r="BL67">
            <v>166011</v>
          </cell>
          <cell r="BM67">
            <v>166365</v>
          </cell>
          <cell r="BN67">
            <v>166790</v>
          </cell>
          <cell r="BO67">
            <v>167321</v>
          </cell>
          <cell r="BP67">
            <v>168030</v>
          </cell>
          <cell r="BQ67">
            <v>169092</v>
          </cell>
          <cell r="BR67">
            <v>171216</v>
          </cell>
          <cell r="BT67">
            <v>1848136</v>
          </cell>
          <cell r="BU67">
            <v>153541</v>
          </cell>
          <cell r="BV67">
            <v>153589</v>
          </cell>
          <cell r="BW67">
            <v>153639</v>
          </cell>
          <cell r="BX67">
            <v>153696</v>
          </cell>
          <cell r="BY67">
            <v>153761</v>
          </cell>
          <cell r="BZ67">
            <v>153834</v>
          </cell>
          <cell r="CA67">
            <v>153919</v>
          </cell>
          <cell r="CB67">
            <v>154022</v>
          </cell>
          <cell r="CC67">
            <v>154149</v>
          </cell>
          <cell r="CD67">
            <v>154321</v>
          </cell>
          <cell r="CE67">
            <v>154576</v>
          </cell>
          <cell r="CF67">
            <v>155089</v>
          </cell>
          <cell r="CH67" t="str">
            <v>0</v>
          </cell>
          <cell r="CI67" t="str">
            <v>0</v>
          </cell>
          <cell r="CJ67" t="str">
            <v>0</v>
          </cell>
          <cell r="CK67" t="str">
            <v>0</v>
          </cell>
          <cell r="CL67" t="str">
            <v>0</v>
          </cell>
          <cell r="CM67" t="str">
            <v>0</v>
          </cell>
          <cell r="CN67" t="str">
            <v>0</v>
          </cell>
          <cell r="CO67" t="str">
            <v>0</v>
          </cell>
          <cell r="CP67" t="str">
            <v>0</v>
          </cell>
          <cell r="CQ67" t="str">
            <v>0</v>
          </cell>
          <cell r="CR67" t="str">
            <v>0</v>
          </cell>
          <cell r="CS67" t="str">
            <v>0</v>
          </cell>
          <cell r="CT67" t="str">
            <v>0</v>
          </cell>
          <cell r="CV67" t="str">
            <v>0</v>
          </cell>
          <cell r="CW67" t="str">
            <v>0</v>
          </cell>
          <cell r="CX67" t="str">
            <v>0</v>
          </cell>
          <cell r="CY67" t="str">
            <v>0</v>
          </cell>
          <cell r="CZ67" t="str">
            <v>0</v>
          </cell>
          <cell r="DA67" t="str">
            <v>0</v>
          </cell>
          <cell r="DB67" t="str">
            <v>0</v>
          </cell>
          <cell r="DC67" t="str">
            <v>0</v>
          </cell>
          <cell r="DD67" t="str">
            <v>0</v>
          </cell>
          <cell r="DE67" t="str">
            <v>0</v>
          </cell>
          <cell r="DF67" t="str">
            <v>0</v>
          </cell>
          <cell r="DG67" t="str">
            <v>0</v>
          </cell>
          <cell r="DH67" t="str">
            <v>0</v>
          </cell>
          <cell r="DJ67" t="str">
            <v>0</v>
          </cell>
          <cell r="DK67" t="str">
            <v>0</v>
          </cell>
          <cell r="DL67" t="str">
            <v>0</v>
          </cell>
          <cell r="DM67" t="str">
            <v>0</v>
          </cell>
          <cell r="DN67" t="str">
            <v>0</v>
          </cell>
          <cell r="DO67" t="str">
            <v>0</v>
          </cell>
          <cell r="DP67" t="str">
            <v>0</v>
          </cell>
          <cell r="DQ67" t="str">
            <v>0</v>
          </cell>
          <cell r="DR67" t="str">
            <v>0</v>
          </cell>
          <cell r="DS67" t="str">
            <v>0</v>
          </cell>
          <cell r="DT67" t="str">
            <v>0</v>
          </cell>
          <cell r="DU67" t="str">
            <v>0</v>
          </cell>
          <cell r="DV67" t="str">
            <v>0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</row>
        <row r="69">
          <cell r="A69" t="str">
            <v>SSU Depreciation</v>
          </cell>
          <cell r="B69">
            <v>11277402.550000001</v>
          </cell>
          <cell r="C69">
            <v>942879.72</v>
          </cell>
          <cell r="D69">
            <v>946062.76</v>
          </cell>
          <cell r="E69">
            <v>938723.3</v>
          </cell>
          <cell r="F69">
            <v>904500.51</v>
          </cell>
          <cell r="G69">
            <v>912165.39</v>
          </cell>
          <cell r="H69">
            <v>918499.63</v>
          </cell>
          <cell r="I69">
            <v>923714.12</v>
          </cell>
          <cell r="J69">
            <v>930605.58</v>
          </cell>
          <cell r="K69">
            <v>939219.9</v>
          </cell>
          <cell r="L69">
            <v>950705.68</v>
          </cell>
          <cell r="M69">
            <v>967934.32</v>
          </cell>
          <cell r="N69">
            <v>1002391.64</v>
          </cell>
          <cell r="P69">
            <v>2031117.55</v>
          </cell>
          <cell r="Q69">
            <v>166169.62</v>
          </cell>
          <cell r="R69">
            <v>166784.81</v>
          </cell>
          <cell r="S69">
            <v>167461.51999999999</v>
          </cell>
          <cell r="T69">
            <v>164722.96</v>
          </cell>
          <cell r="U69">
            <v>164826.12</v>
          </cell>
          <cell r="V69">
            <v>165792.84</v>
          </cell>
          <cell r="W69">
            <v>166920.69</v>
          </cell>
          <cell r="X69">
            <v>168274.12</v>
          </cell>
          <cell r="Y69">
            <v>169965.89</v>
          </cell>
          <cell r="Z69">
            <v>172221.59</v>
          </cell>
          <cell r="AA69">
            <v>175605.14</v>
          </cell>
          <cell r="AB69">
            <v>182372.25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R69">
            <v>1129527.19</v>
          </cell>
          <cell r="AS69">
            <v>86549.96</v>
          </cell>
          <cell r="AT69">
            <v>86866.46</v>
          </cell>
          <cell r="AU69">
            <v>86992.960000000006</v>
          </cell>
          <cell r="AV69">
            <v>87889.75</v>
          </cell>
          <cell r="AW69">
            <v>89727.82</v>
          </cell>
          <cell r="AX69">
            <v>91867.63</v>
          </cell>
          <cell r="AY69">
            <v>93212.82</v>
          </cell>
          <cell r="AZ69">
            <v>94827.05</v>
          </cell>
          <cell r="BA69">
            <v>96844.83</v>
          </cell>
          <cell r="BB69">
            <v>99535.21</v>
          </cell>
          <cell r="BC69">
            <v>103570.78</v>
          </cell>
          <cell r="BD69">
            <v>111641.92</v>
          </cell>
          <cell r="BF69">
            <v>304176</v>
          </cell>
          <cell r="BG69">
            <v>23401</v>
          </cell>
          <cell r="BH69">
            <v>23594</v>
          </cell>
          <cell r="BI69">
            <v>23806</v>
          </cell>
          <cell r="BJ69">
            <v>24042</v>
          </cell>
          <cell r="BK69">
            <v>24308</v>
          </cell>
          <cell r="BL69">
            <v>24611</v>
          </cell>
          <cell r="BM69">
            <v>24965</v>
          </cell>
          <cell r="BN69">
            <v>25390</v>
          </cell>
          <cell r="BO69">
            <v>25921</v>
          </cell>
          <cell r="BP69">
            <v>26630</v>
          </cell>
          <cell r="BQ69">
            <v>27692</v>
          </cell>
          <cell r="BR69">
            <v>29816</v>
          </cell>
          <cell r="BT69">
            <v>73336</v>
          </cell>
          <cell r="BU69">
            <v>5641</v>
          </cell>
          <cell r="BV69">
            <v>5689</v>
          </cell>
          <cell r="BW69">
            <v>5739</v>
          </cell>
          <cell r="BX69">
            <v>5796</v>
          </cell>
          <cell r="BY69">
            <v>5861</v>
          </cell>
          <cell r="BZ69">
            <v>5934</v>
          </cell>
          <cell r="CA69">
            <v>6019</v>
          </cell>
          <cell r="CB69">
            <v>6122</v>
          </cell>
          <cell r="CC69">
            <v>6249</v>
          </cell>
          <cell r="CD69">
            <v>6421</v>
          </cell>
          <cell r="CE69">
            <v>6676</v>
          </cell>
          <cell r="CF69">
            <v>7189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</row>
        <row r="70">
          <cell r="A70" t="str">
            <v>Payroll Taxes</v>
          </cell>
          <cell r="B70">
            <v>2842706.38</v>
          </cell>
          <cell r="C70">
            <v>239110.47</v>
          </cell>
          <cell r="D70">
            <v>170920.56</v>
          </cell>
          <cell r="E70">
            <v>193788.88</v>
          </cell>
          <cell r="F70">
            <v>327592.28999999998</v>
          </cell>
          <cell r="G70">
            <v>300765.05</v>
          </cell>
          <cell r="H70">
            <v>229704.95</v>
          </cell>
          <cell r="I70">
            <v>229704.95</v>
          </cell>
          <cell r="J70">
            <v>220299.43</v>
          </cell>
          <cell r="K70">
            <v>229704.95</v>
          </cell>
          <cell r="L70">
            <v>239110.47</v>
          </cell>
          <cell r="M70">
            <v>220299.43</v>
          </cell>
          <cell r="N70">
            <v>241704.95</v>
          </cell>
          <cell r="P70">
            <v>1172813.68</v>
          </cell>
          <cell r="Q70">
            <v>106324.01</v>
          </cell>
          <cell r="R70">
            <v>110853.58</v>
          </cell>
          <cell r="S70">
            <v>95287.56</v>
          </cell>
          <cell r="T70">
            <v>144546.26999999999</v>
          </cell>
          <cell r="U70">
            <v>63649.08</v>
          </cell>
          <cell r="V70">
            <v>97793.42</v>
          </cell>
          <cell r="W70">
            <v>100219.82</v>
          </cell>
          <cell r="X70">
            <v>97810.84</v>
          </cell>
          <cell r="Y70">
            <v>94358.399999999994</v>
          </cell>
          <cell r="Z70">
            <v>113057.22</v>
          </cell>
          <cell r="AA70">
            <v>71475.17</v>
          </cell>
          <cell r="AB70">
            <v>77438.31</v>
          </cell>
          <cell r="AD70" t="str">
            <v>0</v>
          </cell>
          <cell r="AE70" t="str">
            <v>0</v>
          </cell>
          <cell r="AF70" t="str">
            <v>0</v>
          </cell>
          <cell r="AG70" t="str">
            <v>0</v>
          </cell>
          <cell r="AH70" t="str">
            <v>0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M70" t="str">
            <v>0</v>
          </cell>
          <cell r="AN70" t="str">
            <v>0</v>
          </cell>
          <cell r="AO70" t="str">
            <v>0</v>
          </cell>
          <cell r="AP70" t="str">
            <v>0</v>
          </cell>
          <cell r="AR70">
            <v>1532079.84</v>
          </cell>
          <cell r="AS70">
            <v>134284.48000000001</v>
          </cell>
          <cell r="AT70">
            <v>118286.88</v>
          </cell>
          <cell r="AU70">
            <v>134393.44</v>
          </cell>
          <cell r="AV70">
            <v>129024.64</v>
          </cell>
          <cell r="AW70">
            <v>118286.88</v>
          </cell>
          <cell r="AX70">
            <v>129024.64</v>
          </cell>
          <cell r="AY70">
            <v>129024.64</v>
          </cell>
          <cell r="AZ70">
            <v>123655.76</v>
          </cell>
          <cell r="BA70">
            <v>129024.64</v>
          </cell>
          <cell r="BB70">
            <v>134393.44</v>
          </cell>
          <cell r="BC70">
            <v>123655.76</v>
          </cell>
          <cell r="BD70">
            <v>129024.64</v>
          </cell>
          <cell r="BF70" t="str">
            <v>0</v>
          </cell>
          <cell r="BG70" t="str">
            <v>0</v>
          </cell>
          <cell r="BH70" t="str">
            <v>0</v>
          </cell>
          <cell r="BI70" t="str">
            <v>0</v>
          </cell>
          <cell r="BJ70" t="str">
            <v>0</v>
          </cell>
          <cell r="BK70" t="str">
            <v>0</v>
          </cell>
          <cell r="BL70" t="str">
            <v>0</v>
          </cell>
          <cell r="BM70" t="str">
            <v>0</v>
          </cell>
          <cell r="BN70" t="str">
            <v>0</v>
          </cell>
          <cell r="BO70" t="str">
            <v>0</v>
          </cell>
          <cell r="BP70" t="str">
            <v>0</v>
          </cell>
          <cell r="BQ70" t="str">
            <v>0</v>
          </cell>
          <cell r="BR70" t="str">
            <v>0</v>
          </cell>
          <cell r="BT70" t="str">
            <v>0</v>
          </cell>
          <cell r="BU70" t="str">
            <v>0</v>
          </cell>
          <cell r="BV70" t="str">
            <v>0</v>
          </cell>
          <cell r="BW70" t="str">
            <v>0</v>
          </cell>
          <cell r="BX70" t="str">
            <v>0</v>
          </cell>
          <cell r="BY70" t="str">
            <v>0</v>
          </cell>
          <cell r="BZ70" t="str">
            <v>0</v>
          </cell>
          <cell r="CA70" t="str">
            <v>0</v>
          </cell>
          <cell r="CB70" t="str">
            <v>0</v>
          </cell>
          <cell r="CC70" t="str">
            <v>0</v>
          </cell>
          <cell r="CD70" t="str">
            <v>0</v>
          </cell>
          <cell r="CE70" t="str">
            <v>0</v>
          </cell>
          <cell r="CF70" t="str">
            <v>0</v>
          </cell>
          <cell r="CH70" t="str">
            <v>0</v>
          </cell>
          <cell r="CI70" t="str">
            <v>0</v>
          </cell>
          <cell r="CJ70" t="str">
            <v>0</v>
          </cell>
          <cell r="CK70" t="str">
            <v>0</v>
          </cell>
          <cell r="CL70" t="str">
            <v>0</v>
          </cell>
          <cell r="CM70" t="str">
            <v>0</v>
          </cell>
          <cell r="CN70" t="str">
            <v>0</v>
          </cell>
          <cell r="CO70" t="str">
            <v>0</v>
          </cell>
          <cell r="CP70" t="str">
            <v>0</v>
          </cell>
          <cell r="CQ70" t="str">
            <v>0</v>
          </cell>
          <cell r="CR70" t="str">
            <v>0</v>
          </cell>
          <cell r="CS70" t="str">
            <v>0</v>
          </cell>
          <cell r="CT70" t="str">
            <v>0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 t="str">
            <v>0</v>
          </cell>
          <cell r="DK70" t="str">
            <v>0</v>
          </cell>
          <cell r="DL70" t="str">
            <v>0</v>
          </cell>
          <cell r="DM70" t="str">
            <v>0</v>
          </cell>
          <cell r="DN70" t="str">
            <v>0</v>
          </cell>
          <cell r="DO70" t="str">
            <v>0</v>
          </cell>
          <cell r="DP70" t="str">
            <v>0</v>
          </cell>
          <cell r="DQ70" t="str">
            <v>0</v>
          </cell>
          <cell r="DR70" t="str">
            <v>0</v>
          </cell>
          <cell r="DS70" t="str">
            <v>0</v>
          </cell>
          <cell r="DT70" t="str">
            <v>0</v>
          </cell>
          <cell r="DU70" t="str">
            <v>0</v>
          </cell>
          <cell r="DV70" t="str">
            <v>0</v>
          </cell>
        </row>
        <row r="71">
          <cell r="A71" t="str">
            <v>Ad Valorem</v>
          </cell>
          <cell r="B71">
            <v>17691000</v>
          </cell>
          <cell r="C71">
            <v>1474250</v>
          </cell>
          <cell r="D71">
            <v>1474250</v>
          </cell>
          <cell r="E71">
            <v>1474250</v>
          </cell>
          <cell r="F71">
            <v>1474250</v>
          </cell>
          <cell r="G71">
            <v>1474250</v>
          </cell>
          <cell r="H71">
            <v>1474250</v>
          </cell>
          <cell r="I71">
            <v>1474250</v>
          </cell>
          <cell r="J71">
            <v>1474250</v>
          </cell>
          <cell r="K71">
            <v>1474250</v>
          </cell>
          <cell r="L71">
            <v>1474250</v>
          </cell>
          <cell r="M71">
            <v>1474250</v>
          </cell>
          <cell r="N71">
            <v>1474250</v>
          </cell>
          <cell r="P71">
            <v>6900000</v>
          </cell>
          <cell r="Q71">
            <v>575000</v>
          </cell>
          <cell r="R71">
            <v>575000</v>
          </cell>
          <cell r="S71">
            <v>575000</v>
          </cell>
          <cell r="T71">
            <v>575000</v>
          </cell>
          <cell r="U71">
            <v>575000</v>
          </cell>
          <cell r="V71">
            <v>575000</v>
          </cell>
          <cell r="W71">
            <v>575000</v>
          </cell>
          <cell r="X71">
            <v>575000</v>
          </cell>
          <cell r="Y71">
            <v>575000</v>
          </cell>
          <cell r="Z71">
            <v>575000</v>
          </cell>
          <cell r="AA71">
            <v>575000</v>
          </cell>
          <cell r="AB71">
            <v>575000</v>
          </cell>
          <cell r="AD71" t="str">
            <v>0</v>
          </cell>
          <cell r="AE71" t="str">
            <v>0</v>
          </cell>
          <cell r="AF71" t="str">
            <v>0</v>
          </cell>
          <cell r="AG71" t="str">
            <v>0</v>
          </cell>
          <cell r="AH71" t="str">
            <v>0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M71" t="str">
            <v>0</v>
          </cell>
          <cell r="AN71" t="str">
            <v>0</v>
          </cell>
          <cell r="AO71" t="str">
            <v>0</v>
          </cell>
          <cell r="AP71" t="str">
            <v>0</v>
          </cell>
          <cell r="AR71">
            <v>7168920</v>
          </cell>
          <cell r="AS71">
            <v>578000</v>
          </cell>
          <cell r="AT71">
            <v>578000</v>
          </cell>
          <cell r="AU71">
            <v>578000</v>
          </cell>
          <cell r="AV71">
            <v>603000</v>
          </cell>
          <cell r="AW71">
            <v>603000</v>
          </cell>
          <cell r="AX71">
            <v>603000</v>
          </cell>
          <cell r="AY71">
            <v>603000</v>
          </cell>
          <cell r="AZ71">
            <v>603000</v>
          </cell>
          <cell r="BA71">
            <v>603000</v>
          </cell>
          <cell r="BB71">
            <v>603000</v>
          </cell>
          <cell r="BC71">
            <v>603000</v>
          </cell>
          <cell r="BD71">
            <v>610920</v>
          </cell>
          <cell r="BF71" t="str">
            <v>0</v>
          </cell>
          <cell r="BG71" t="str">
            <v>0</v>
          </cell>
          <cell r="BH71" t="str">
            <v>0</v>
          </cell>
          <cell r="BI71" t="str">
            <v>0</v>
          </cell>
          <cell r="BJ71" t="str">
            <v>0</v>
          </cell>
          <cell r="BK71" t="str">
            <v>0</v>
          </cell>
          <cell r="BL71" t="str">
            <v>0</v>
          </cell>
          <cell r="BM71" t="str">
            <v>0</v>
          </cell>
          <cell r="BN71" t="str">
            <v>0</v>
          </cell>
          <cell r="BO71" t="str">
            <v>0</v>
          </cell>
          <cell r="BP71" t="str">
            <v>0</v>
          </cell>
          <cell r="BQ71" t="str">
            <v>0</v>
          </cell>
          <cell r="BR71" t="str">
            <v>0</v>
          </cell>
          <cell r="BT71">
            <v>18000</v>
          </cell>
          <cell r="BU71">
            <v>1500</v>
          </cell>
          <cell r="BV71">
            <v>1500</v>
          </cell>
          <cell r="BW71">
            <v>1500</v>
          </cell>
          <cell r="BX71">
            <v>1500</v>
          </cell>
          <cell r="BY71">
            <v>1500</v>
          </cell>
          <cell r="BZ71">
            <v>1500</v>
          </cell>
          <cell r="CA71">
            <v>1500</v>
          </cell>
          <cell r="CB71">
            <v>1500</v>
          </cell>
          <cell r="CC71">
            <v>1500</v>
          </cell>
          <cell r="CD71">
            <v>1500</v>
          </cell>
          <cell r="CE71">
            <v>1500</v>
          </cell>
          <cell r="CF71">
            <v>1500</v>
          </cell>
          <cell r="CH71" t="str">
            <v>0</v>
          </cell>
          <cell r="CI71" t="str">
            <v>0</v>
          </cell>
          <cell r="CJ71" t="str">
            <v>0</v>
          </cell>
          <cell r="CK71" t="str">
            <v>0</v>
          </cell>
          <cell r="CL71" t="str">
            <v>0</v>
          </cell>
          <cell r="CM71" t="str">
            <v>0</v>
          </cell>
          <cell r="CN71" t="str">
            <v>0</v>
          </cell>
          <cell r="CO71" t="str">
            <v>0</v>
          </cell>
          <cell r="CP71" t="str">
            <v>0</v>
          </cell>
          <cell r="CQ71" t="str">
            <v>0</v>
          </cell>
          <cell r="CR71" t="str">
            <v>0</v>
          </cell>
          <cell r="CS71" t="str">
            <v>0</v>
          </cell>
          <cell r="CT71" t="str">
            <v>0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 t="str">
            <v>0</v>
          </cell>
          <cell r="DK71" t="str">
            <v>0</v>
          </cell>
          <cell r="DL71" t="str">
            <v>0</v>
          </cell>
          <cell r="DM71" t="str">
            <v>0</v>
          </cell>
          <cell r="DN71" t="str">
            <v>0</v>
          </cell>
          <cell r="DO71" t="str">
            <v>0</v>
          </cell>
          <cell r="DP71" t="str">
            <v>0</v>
          </cell>
          <cell r="DQ71" t="str">
            <v>0</v>
          </cell>
          <cell r="DR71" t="str">
            <v>0</v>
          </cell>
          <cell r="DS71" t="str">
            <v>0</v>
          </cell>
          <cell r="DT71" t="str">
            <v>0</v>
          </cell>
          <cell r="DU71" t="str">
            <v>0</v>
          </cell>
          <cell r="DV71" t="str">
            <v>0</v>
          </cell>
        </row>
        <row r="72">
          <cell r="A72" t="str">
            <v>Franchise Taxes</v>
          </cell>
          <cell r="B72">
            <v>82303012.079999998</v>
          </cell>
          <cell r="C72">
            <v>3814201.88</v>
          </cell>
          <cell r="D72">
            <v>5950073.6799999997</v>
          </cell>
          <cell r="E72">
            <v>10503845.939999999</v>
          </cell>
          <cell r="F72">
            <v>15990091.27</v>
          </cell>
          <cell r="G72">
            <v>12974612.83</v>
          </cell>
          <cell r="H72">
            <v>9880997.1500000004</v>
          </cell>
          <cell r="I72">
            <v>5388393.7599999998</v>
          </cell>
          <cell r="J72">
            <v>4302020.6900000004</v>
          </cell>
          <cell r="K72">
            <v>3337285.67</v>
          </cell>
          <cell r="L72">
            <v>3178870.58</v>
          </cell>
          <cell r="M72">
            <v>3288512.44</v>
          </cell>
          <cell r="N72">
            <v>3694106.19</v>
          </cell>
          <cell r="P72">
            <v>6536616.0599999996</v>
          </cell>
          <cell r="Q72">
            <v>343505.13</v>
          </cell>
          <cell r="R72">
            <v>594749.13</v>
          </cell>
          <cell r="S72">
            <v>1008926.46</v>
          </cell>
          <cell r="T72">
            <v>1223709.6499999999</v>
          </cell>
          <cell r="U72">
            <v>960824.89</v>
          </cell>
          <cell r="V72">
            <v>682905.13</v>
          </cell>
          <cell r="W72">
            <v>426322.01</v>
          </cell>
          <cell r="X72">
            <v>296757.59999999998</v>
          </cell>
          <cell r="Y72">
            <v>249539.1</v>
          </cell>
          <cell r="Z72">
            <v>250496.53</v>
          </cell>
          <cell r="AA72">
            <v>249675.29</v>
          </cell>
          <cell r="AB72">
            <v>249205.14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M72" t="str">
            <v>0</v>
          </cell>
          <cell r="AN72" t="str">
            <v>0</v>
          </cell>
          <cell r="AO72" t="str">
            <v>0</v>
          </cell>
          <cell r="AP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W72" t="str">
            <v>0</v>
          </cell>
          <cell r="AX72" t="str">
            <v>0</v>
          </cell>
          <cell r="AY72" t="str">
            <v>0</v>
          </cell>
          <cell r="AZ72" t="str">
            <v>0</v>
          </cell>
          <cell r="BA72" t="str">
            <v>0</v>
          </cell>
          <cell r="BB72" t="str">
            <v>0</v>
          </cell>
          <cell r="BC72" t="str">
            <v>0</v>
          </cell>
          <cell r="BD72" t="str">
            <v>0</v>
          </cell>
          <cell r="BF72" t="str">
            <v>0</v>
          </cell>
          <cell r="BG72" t="str">
            <v>0</v>
          </cell>
          <cell r="BH72" t="str">
            <v>0</v>
          </cell>
          <cell r="BI72" t="str">
            <v>0</v>
          </cell>
          <cell r="BJ72" t="str">
            <v>0</v>
          </cell>
          <cell r="BK72" t="str">
            <v>0</v>
          </cell>
          <cell r="BL72" t="str">
            <v>0</v>
          </cell>
          <cell r="BM72" t="str">
            <v>0</v>
          </cell>
          <cell r="BN72" t="str">
            <v>0</v>
          </cell>
          <cell r="BO72" t="str">
            <v>0</v>
          </cell>
          <cell r="BP72" t="str">
            <v>0</v>
          </cell>
          <cell r="BQ72" t="str">
            <v>0</v>
          </cell>
          <cell r="BR72" t="str">
            <v>0</v>
          </cell>
          <cell r="BT72">
            <v>21000</v>
          </cell>
          <cell r="BU72">
            <v>1750</v>
          </cell>
          <cell r="BV72">
            <v>1750</v>
          </cell>
          <cell r="BW72">
            <v>1750</v>
          </cell>
          <cell r="BX72">
            <v>1750</v>
          </cell>
          <cell r="BY72">
            <v>1750</v>
          </cell>
          <cell r="BZ72">
            <v>1750</v>
          </cell>
          <cell r="CA72">
            <v>1750</v>
          </cell>
          <cell r="CB72">
            <v>1750</v>
          </cell>
          <cell r="CC72">
            <v>1750</v>
          </cell>
          <cell r="CD72">
            <v>1750</v>
          </cell>
          <cell r="CE72">
            <v>1750</v>
          </cell>
          <cell r="CF72">
            <v>1750</v>
          </cell>
          <cell r="CH72" t="str">
            <v>0</v>
          </cell>
          <cell r="CI72" t="str">
            <v>0</v>
          </cell>
          <cell r="CJ72" t="str">
            <v>0</v>
          </cell>
          <cell r="CK72" t="str">
            <v>0</v>
          </cell>
          <cell r="CL72" t="str">
            <v>0</v>
          </cell>
          <cell r="CM72" t="str">
            <v>0</v>
          </cell>
          <cell r="CN72" t="str">
            <v>0</v>
          </cell>
          <cell r="CO72" t="str">
            <v>0</v>
          </cell>
          <cell r="CP72" t="str">
            <v>0</v>
          </cell>
          <cell r="CQ72" t="str">
            <v>0</v>
          </cell>
          <cell r="CR72" t="str">
            <v>0</v>
          </cell>
          <cell r="CS72" t="str">
            <v>0</v>
          </cell>
          <cell r="CT72" t="str">
            <v>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 t="str">
            <v>0</v>
          </cell>
          <cell r="DK72" t="str">
            <v>0</v>
          </cell>
          <cell r="DL72" t="str">
            <v>0</v>
          </cell>
          <cell r="DM72" t="str">
            <v>0</v>
          </cell>
          <cell r="DN72" t="str">
            <v>0</v>
          </cell>
          <cell r="DO72" t="str">
            <v>0</v>
          </cell>
          <cell r="DP72" t="str">
            <v>0</v>
          </cell>
          <cell r="DQ72" t="str">
            <v>0</v>
          </cell>
          <cell r="DR72" t="str">
            <v>0</v>
          </cell>
          <cell r="DS72" t="str">
            <v>0</v>
          </cell>
          <cell r="DT72" t="str">
            <v>0</v>
          </cell>
          <cell r="DU72" t="str">
            <v>0</v>
          </cell>
          <cell r="DV72" t="str">
            <v>0</v>
          </cell>
        </row>
        <row r="73">
          <cell r="A73" t="str">
            <v>State Gross Receipts</v>
          </cell>
          <cell r="B73">
            <v>39135056.339999996</v>
          </cell>
          <cell r="C73">
            <v>1196281.67</v>
          </cell>
          <cell r="D73">
            <v>1196281.67</v>
          </cell>
          <cell r="E73">
            <v>1196281.67</v>
          </cell>
          <cell r="F73">
            <v>3645285.5</v>
          </cell>
          <cell r="G73">
            <v>3645285.5</v>
          </cell>
          <cell r="H73">
            <v>3645285.5</v>
          </cell>
          <cell r="I73">
            <v>6145735.8799999999</v>
          </cell>
          <cell r="J73">
            <v>6145735.8799999999</v>
          </cell>
          <cell r="K73">
            <v>6145735.8799999999</v>
          </cell>
          <cell r="L73">
            <v>2057715.73</v>
          </cell>
          <cell r="M73">
            <v>2057715.73</v>
          </cell>
          <cell r="N73">
            <v>2057715.73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 t="str">
            <v>0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M73" t="str">
            <v>0</v>
          </cell>
          <cell r="AN73" t="str">
            <v>0</v>
          </cell>
          <cell r="AO73" t="str">
            <v>0</v>
          </cell>
          <cell r="AP73" t="str">
            <v>0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 t="str">
            <v>0</v>
          </cell>
          <cell r="DK73" t="str">
            <v>0</v>
          </cell>
          <cell r="DL73" t="str">
            <v>0</v>
          </cell>
          <cell r="DM73" t="str">
            <v>0</v>
          </cell>
          <cell r="DN73" t="str">
            <v>0</v>
          </cell>
          <cell r="DO73" t="str">
            <v>0</v>
          </cell>
          <cell r="DP73" t="str">
            <v>0</v>
          </cell>
          <cell r="DQ73" t="str">
            <v>0</v>
          </cell>
          <cell r="DR73" t="str">
            <v>0</v>
          </cell>
          <cell r="DS73" t="str">
            <v>0</v>
          </cell>
          <cell r="DT73" t="str">
            <v>0</v>
          </cell>
          <cell r="DU73" t="str">
            <v>0</v>
          </cell>
          <cell r="DV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>
            <v>988</v>
          </cell>
          <cell r="Q76">
            <v>267</v>
          </cell>
          <cell r="R76">
            <v>0</v>
          </cell>
          <cell r="S76">
            <v>0</v>
          </cell>
          <cell r="T76">
            <v>0</v>
          </cell>
          <cell r="U76">
            <v>187</v>
          </cell>
          <cell r="V76">
            <v>0</v>
          </cell>
          <cell r="W76">
            <v>31</v>
          </cell>
          <cell r="X76">
            <v>0</v>
          </cell>
          <cell r="Y76">
            <v>21</v>
          </cell>
          <cell r="Z76">
            <v>0</v>
          </cell>
          <cell r="AA76">
            <v>27</v>
          </cell>
          <cell r="AB76">
            <v>455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K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 t="str">
            <v>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 t="str">
            <v>0</v>
          </cell>
          <cell r="DS77" t="str">
            <v>0</v>
          </cell>
          <cell r="DT77" t="str">
            <v>0</v>
          </cell>
          <cell r="DU77" t="str">
            <v>0</v>
          </cell>
          <cell r="DV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 t="str">
            <v>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 t="str">
            <v>0</v>
          </cell>
          <cell r="DT80" t="str">
            <v>0</v>
          </cell>
          <cell r="DU80" t="str">
            <v>0</v>
          </cell>
          <cell r="DV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</row>
        <row r="82">
          <cell r="A82" t="str">
            <v>Taxes other than income taxes, utility  - Public Serv Comm As 4081-30112</v>
          </cell>
          <cell r="B82">
            <v>549996</v>
          </cell>
          <cell r="C82">
            <v>45833</v>
          </cell>
          <cell r="D82">
            <v>45833</v>
          </cell>
          <cell r="E82">
            <v>45833</v>
          </cell>
          <cell r="F82">
            <v>45833</v>
          </cell>
          <cell r="G82">
            <v>45833</v>
          </cell>
          <cell r="H82">
            <v>45833</v>
          </cell>
          <cell r="I82">
            <v>45833</v>
          </cell>
          <cell r="J82">
            <v>45833</v>
          </cell>
          <cell r="K82">
            <v>45833</v>
          </cell>
          <cell r="L82">
            <v>45833</v>
          </cell>
          <cell r="M82">
            <v>45833</v>
          </cell>
          <cell r="N82">
            <v>45833</v>
          </cell>
          <cell r="P82">
            <v>618000</v>
          </cell>
          <cell r="Q82">
            <v>20000</v>
          </cell>
          <cell r="R82">
            <v>20000</v>
          </cell>
          <cell r="S82">
            <v>20000</v>
          </cell>
          <cell r="T82">
            <v>62000</v>
          </cell>
          <cell r="U82">
            <v>62000</v>
          </cell>
          <cell r="V82">
            <v>62000</v>
          </cell>
          <cell r="W82">
            <v>62000</v>
          </cell>
          <cell r="X82">
            <v>62000</v>
          </cell>
          <cell r="Y82">
            <v>62000</v>
          </cell>
          <cell r="Z82">
            <v>62000</v>
          </cell>
          <cell r="AA82">
            <v>62000</v>
          </cell>
          <cell r="AB82">
            <v>62000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>
            <v>279999.96000000002</v>
          </cell>
          <cell r="AS82">
            <v>23333.33</v>
          </cell>
          <cell r="AT82">
            <v>23333.33</v>
          </cell>
          <cell r="AU82">
            <v>23333.33</v>
          </cell>
          <cell r="AV82">
            <v>23333.33</v>
          </cell>
          <cell r="AW82">
            <v>23333.33</v>
          </cell>
          <cell r="AX82">
            <v>23333.33</v>
          </cell>
          <cell r="AY82">
            <v>23333.33</v>
          </cell>
          <cell r="AZ82">
            <v>23333.33</v>
          </cell>
          <cell r="BA82">
            <v>23333.33</v>
          </cell>
          <cell r="BB82">
            <v>23333.33</v>
          </cell>
          <cell r="BC82">
            <v>23333.33</v>
          </cell>
          <cell r="BD82">
            <v>23333.33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 t="str">
            <v>0</v>
          </cell>
          <cell r="BU82" t="str">
            <v>0</v>
          </cell>
          <cell r="BV82" t="str">
            <v>0</v>
          </cell>
          <cell r="BW82" t="str">
            <v>0</v>
          </cell>
          <cell r="BX82" t="str">
            <v>0</v>
          </cell>
          <cell r="BY82" t="str">
            <v>0</v>
          </cell>
          <cell r="BZ82" t="str">
            <v>0</v>
          </cell>
          <cell r="CA82" t="str">
            <v>0</v>
          </cell>
          <cell r="CB82" t="str">
            <v>0</v>
          </cell>
          <cell r="CC82" t="str">
            <v>0</v>
          </cell>
          <cell r="CD82" t="str">
            <v>0</v>
          </cell>
          <cell r="CE82" t="str">
            <v>0</v>
          </cell>
          <cell r="CF82" t="str">
            <v>0</v>
          </cell>
          <cell r="CH82" t="str">
            <v>0</v>
          </cell>
          <cell r="CI82" t="str">
            <v>0</v>
          </cell>
          <cell r="CJ82" t="str">
            <v>0</v>
          </cell>
          <cell r="CK82" t="str">
            <v>0</v>
          </cell>
          <cell r="CL82" t="str">
            <v>0</v>
          </cell>
          <cell r="CM82" t="str">
            <v>0</v>
          </cell>
          <cell r="CN82" t="str">
            <v>0</v>
          </cell>
          <cell r="CO82" t="str">
            <v>0</v>
          </cell>
          <cell r="CP82" t="str">
            <v>0</v>
          </cell>
          <cell r="CQ82" t="str">
            <v>0</v>
          </cell>
          <cell r="CR82" t="str">
            <v>0</v>
          </cell>
          <cell r="CS82" t="str">
            <v>0</v>
          </cell>
          <cell r="CT82" t="str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 t="str">
            <v>0</v>
          </cell>
          <cell r="DK82" t="str">
            <v>0</v>
          </cell>
          <cell r="DL82" t="str">
            <v>0</v>
          </cell>
          <cell r="DM82" t="str">
            <v>0</v>
          </cell>
          <cell r="DN82" t="str">
            <v>0</v>
          </cell>
          <cell r="DO82" t="str">
            <v>0</v>
          </cell>
          <cell r="DP82" t="str">
            <v>0</v>
          </cell>
          <cell r="DQ82" t="str">
            <v>0</v>
          </cell>
          <cell r="DR82" t="str">
            <v>0</v>
          </cell>
          <cell r="DS82" t="str">
            <v>0</v>
          </cell>
          <cell r="DT82" t="str">
            <v>0</v>
          </cell>
          <cell r="DU82" t="str">
            <v>0</v>
          </cell>
          <cell r="DV82" t="str">
            <v>0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  <cell r="AB83" t="str">
            <v>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 t="str">
            <v>0</v>
          </cell>
          <cell r="DK83" t="str">
            <v>0</v>
          </cell>
          <cell r="DL83" t="str">
            <v>0</v>
          </cell>
          <cell r="DM83" t="str">
            <v>0</v>
          </cell>
          <cell r="DN83" t="str">
            <v>0</v>
          </cell>
          <cell r="DO83" t="str">
            <v>0</v>
          </cell>
          <cell r="DP83" t="str">
            <v>0</v>
          </cell>
          <cell r="DQ83" t="str">
            <v>0</v>
          </cell>
          <cell r="DR83" t="str">
            <v>0</v>
          </cell>
          <cell r="DS83" t="str">
            <v>0</v>
          </cell>
          <cell r="DT83" t="str">
            <v>0</v>
          </cell>
          <cell r="DU83" t="str">
            <v>0</v>
          </cell>
          <cell r="DV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</row>
        <row r="99">
          <cell r="A99" t="str">
            <v>Taxes other than income taxes, utility  - Billing for Taxes O 4081-41124</v>
          </cell>
          <cell r="B99">
            <v>2018746.32</v>
          </cell>
          <cell r="C99">
            <v>168228.86</v>
          </cell>
          <cell r="D99">
            <v>168228.86</v>
          </cell>
          <cell r="E99">
            <v>168228.86</v>
          </cell>
          <cell r="F99">
            <v>168228.86</v>
          </cell>
          <cell r="G99">
            <v>168228.86</v>
          </cell>
          <cell r="H99">
            <v>168228.86</v>
          </cell>
          <cell r="I99">
            <v>168228.86</v>
          </cell>
          <cell r="J99">
            <v>168228.86</v>
          </cell>
          <cell r="K99">
            <v>168228.86</v>
          </cell>
          <cell r="L99">
            <v>168228.86</v>
          </cell>
          <cell r="M99">
            <v>168228.86</v>
          </cell>
          <cell r="N99">
            <v>168228.86</v>
          </cell>
          <cell r="P99" t="str">
            <v>0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0</v>
          </cell>
          <cell r="V99" t="str">
            <v>0</v>
          </cell>
          <cell r="W99" t="str">
            <v>0</v>
          </cell>
          <cell r="X99" t="str">
            <v>0</v>
          </cell>
          <cell r="Y99" t="str">
            <v>0</v>
          </cell>
          <cell r="Z99" t="str">
            <v>0</v>
          </cell>
          <cell r="AA99" t="str">
            <v>0</v>
          </cell>
          <cell r="AB99" t="str">
            <v>0</v>
          </cell>
          <cell r="AD99" t="str">
            <v>0</v>
          </cell>
          <cell r="AE99" t="str">
            <v>0</v>
          </cell>
          <cell r="AF99" t="str">
            <v>0</v>
          </cell>
          <cell r="AG99" t="str">
            <v>0</v>
          </cell>
          <cell r="AH99" t="str">
            <v>0</v>
          </cell>
          <cell r="AI99" t="str">
            <v>0</v>
          </cell>
          <cell r="AJ99" t="str">
            <v>0</v>
          </cell>
          <cell r="AK99" t="str">
            <v>0</v>
          </cell>
          <cell r="AL99" t="str">
            <v>0</v>
          </cell>
          <cell r="AM99" t="str">
            <v>0</v>
          </cell>
          <cell r="AN99" t="str">
            <v>0</v>
          </cell>
          <cell r="AO99" t="str">
            <v>0</v>
          </cell>
          <cell r="AP99" t="str">
            <v>0</v>
          </cell>
          <cell r="AR99">
            <v>535352</v>
          </cell>
          <cell r="AS99">
            <v>44613</v>
          </cell>
          <cell r="AT99">
            <v>44613</v>
          </cell>
          <cell r="AU99">
            <v>44613</v>
          </cell>
          <cell r="AV99">
            <v>44613</v>
          </cell>
          <cell r="AW99">
            <v>44613</v>
          </cell>
          <cell r="AX99">
            <v>44613</v>
          </cell>
          <cell r="AY99">
            <v>44613</v>
          </cell>
          <cell r="AZ99">
            <v>44613</v>
          </cell>
          <cell r="BA99">
            <v>44613</v>
          </cell>
          <cell r="BB99">
            <v>44613</v>
          </cell>
          <cell r="BC99">
            <v>44613</v>
          </cell>
          <cell r="BD99">
            <v>44609</v>
          </cell>
          <cell r="BF99" t="str">
            <v>0</v>
          </cell>
          <cell r="BG99" t="str">
            <v>0</v>
          </cell>
          <cell r="BH99" t="str">
            <v>0</v>
          </cell>
          <cell r="BI99" t="str">
            <v>0</v>
          </cell>
          <cell r="BJ99" t="str">
            <v>0</v>
          </cell>
          <cell r="BK99" t="str">
            <v>0</v>
          </cell>
          <cell r="BL99" t="str">
            <v>0</v>
          </cell>
          <cell r="BM99" t="str">
            <v>0</v>
          </cell>
          <cell r="BN99" t="str">
            <v>0</v>
          </cell>
          <cell r="BO99" t="str">
            <v>0</v>
          </cell>
          <cell r="BP99" t="str">
            <v>0</v>
          </cell>
          <cell r="BQ99" t="str">
            <v>0</v>
          </cell>
          <cell r="BR99" t="str">
            <v>0</v>
          </cell>
          <cell r="BT99">
            <v>16500</v>
          </cell>
          <cell r="BU99">
            <v>1375</v>
          </cell>
          <cell r="BV99">
            <v>1375</v>
          </cell>
          <cell r="BW99">
            <v>1375</v>
          </cell>
          <cell r="BX99">
            <v>1375</v>
          </cell>
          <cell r="BY99">
            <v>1375</v>
          </cell>
          <cell r="BZ99">
            <v>1375</v>
          </cell>
          <cell r="CA99">
            <v>1375</v>
          </cell>
          <cell r="CB99">
            <v>1375</v>
          </cell>
          <cell r="CC99">
            <v>1375</v>
          </cell>
          <cell r="CD99">
            <v>1375</v>
          </cell>
          <cell r="CE99">
            <v>1375</v>
          </cell>
          <cell r="CF99">
            <v>1375</v>
          </cell>
          <cell r="CH99" t="str">
            <v>0</v>
          </cell>
          <cell r="CI99" t="str">
            <v>0</v>
          </cell>
          <cell r="CJ99" t="str">
            <v>0</v>
          </cell>
          <cell r="CK99" t="str">
            <v>0</v>
          </cell>
          <cell r="CL99" t="str">
            <v>0</v>
          </cell>
          <cell r="CM99" t="str">
            <v>0</v>
          </cell>
          <cell r="CN99" t="str">
            <v>0</v>
          </cell>
          <cell r="CO99" t="str">
            <v>0</v>
          </cell>
          <cell r="CP99" t="str">
            <v>0</v>
          </cell>
          <cell r="CQ99" t="str">
            <v>0</v>
          </cell>
          <cell r="CR99" t="str">
            <v>0</v>
          </cell>
          <cell r="CS99" t="str">
            <v>0</v>
          </cell>
          <cell r="CT99" t="str">
            <v>0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 t="str">
            <v>0</v>
          </cell>
          <cell r="DK99" t="str">
            <v>0</v>
          </cell>
          <cell r="DL99" t="str">
            <v>0</v>
          </cell>
          <cell r="DM99" t="str">
            <v>0</v>
          </cell>
          <cell r="DN99" t="str">
            <v>0</v>
          </cell>
          <cell r="DO99" t="str">
            <v>0</v>
          </cell>
          <cell r="DP99" t="str">
            <v>0</v>
          </cell>
          <cell r="DQ99" t="str">
            <v>0</v>
          </cell>
          <cell r="DR99" t="str">
            <v>0</v>
          </cell>
          <cell r="DS99" t="str">
            <v>0</v>
          </cell>
          <cell r="DT99" t="str">
            <v>0</v>
          </cell>
          <cell r="DU99" t="str">
            <v>0</v>
          </cell>
          <cell r="DV99" t="str">
            <v>0</v>
          </cell>
        </row>
        <row r="100">
          <cell r="A100" t="str">
            <v>Taxes other than income taxes, utility  - Billing for CSC Dep 4081-41129</v>
          </cell>
          <cell r="B100" t="str">
            <v>0</v>
          </cell>
          <cell r="C100" t="str">
            <v>0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K100" t="str">
            <v>0</v>
          </cell>
          <cell r="L100" t="str">
            <v>0</v>
          </cell>
          <cell r="M100" t="str">
            <v>0</v>
          </cell>
          <cell r="N100" t="str">
            <v>0</v>
          </cell>
          <cell r="P100">
            <v>454269.84</v>
          </cell>
          <cell r="Q100">
            <v>37855.82</v>
          </cell>
          <cell r="R100">
            <v>37855.82</v>
          </cell>
          <cell r="S100">
            <v>37855.82</v>
          </cell>
          <cell r="T100">
            <v>37855.82</v>
          </cell>
          <cell r="U100">
            <v>37855.82</v>
          </cell>
          <cell r="V100">
            <v>37855.82</v>
          </cell>
          <cell r="W100">
            <v>37855.82</v>
          </cell>
          <cell r="X100">
            <v>37855.82</v>
          </cell>
          <cell r="Y100">
            <v>37855.82</v>
          </cell>
          <cell r="Z100">
            <v>37855.82</v>
          </cell>
          <cell r="AA100">
            <v>37855.82</v>
          </cell>
          <cell r="AB100">
            <v>37855.82</v>
          </cell>
          <cell r="AD100" t="str">
            <v>0</v>
          </cell>
          <cell r="AE100" t="str">
            <v>0</v>
          </cell>
          <cell r="AF100" t="str">
            <v>0</v>
          </cell>
          <cell r="AG100" t="str">
            <v>0</v>
          </cell>
          <cell r="AH100" t="str">
            <v>0</v>
          </cell>
          <cell r="AI100" t="str">
            <v>0</v>
          </cell>
          <cell r="AJ100" t="str">
            <v>0</v>
          </cell>
          <cell r="AK100" t="str">
            <v>0</v>
          </cell>
          <cell r="AL100" t="str">
            <v>0</v>
          </cell>
          <cell r="AM100" t="str">
            <v>0</v>
          </cell>
          <cell r="AN100" t="str">
            <v>0</v>
          </cell>
          <cell r="AO100" t="str">
            <v>0</v>
          </cell>
          <cell r="AP100" t="str">
            <v>0</v>
          </cell>
          <cell r="AR100" t="str">
            <v>0</v>
          </cell>
          <cell r="AS100" t="str">
            <v>0</v>
          </cell>
          <cell r="AT100" t="str">
            <v>0</v>
          </cell>
          <cell r="AU100" t="str">
            <v>0</v>
          </cell>
          <cell r="AV100" t="str">
            <v>0</v>
          </cell>
          <cell r="AW100" t="str">
            <v>0</v>
          </cell>
          <cell r="AX100" t="str">
            <v>0</v>
          </cell>
          <cell r="AY100" t="str">
            <v>0</v>
          </cell>
          <cell r="AZ100" t="str">
            <v>0</v>
          </cell>
          <cell r="BA100" t="str">
            <v>0</v>
          </cell>
          <cell r="BB100" t="str">
            <v>0</v>
          </cell>
          <cell r="BC100" t="str">
            <v>0</v>
          </cell>
          <cell r="BD100" t="str">
            <v>0</v>
          </cell>
          <cell r="BF100" t="str">
            <v>0</v>
          </cell>
          <cell r="BG100" t="str">
            <v>0</v>
          </cell>
          <cell r="BH100" t="str">
            <v>0</v>
          </cell>
          <cell r="BI100" t="str">
            <v>0</v>
          </cell>
          <cell r="BJ100" t="str">
            <v>0</v>
          </cell>
          <cell r="BK100" t="str">
            <v>0</v>
          </cell>
          <cell r="BL100" t="str">
            <v>0</v>
          </cell>
          <cell r="BM100" t="str">
            <v>0</v>
          </cell>
          <cell r="BN100" t="str">
            <v>0</v>
          </cell>
          <cell r="BO100" t="str">
            <v>0</v>
          </cell>
          <cell r="BP100" t="str">
            <v>0</v>
          </cell>
          <cell r="BQ100" t="str">
            <v>0</v>
          </cell>
          <cell r="BR100" t="str">
            <v>0</v>
          </cell>
          <cell r="BT100" t="str">
            <v>0</v>
          </cell>
          <cell r="BU100" t="str">
            <v>0</v>
          </cell>
          <cell r="BV100" t="str">
            <v>0</v>
          </cell>
          <cell r="BW100" t="str">
            <v>0</v>
          </cell>
          <cell r="BX100" t="str">
            <v>0</v>
          </cell>
          <cell r="BY100" t="str">
            <v>0</v>
          </cell>
          <cell r="BZ100" t="str">
            <v>0</v>
          </cell>
          <cell r="CA100" t="str">
            <v>0</v>
          </cell>
          <cell r="CB100" t="str">
            <v>0</v>
          </cell>
          <cell r="CC100" t="str">
            <v>0</v>
          </cell>
          <cell r="CD100" t="str">
            <v>0</v>
          </cell>
          <cell r="CE100" t="str">
            <v>0</v>
          </cell>
          <cell r="CF100" t="str">
            <v>0</v>
          </cell>
          <cell r="CH100" t="str">
            <v>0</v>
          </cell>
          <cell r="CI100" t="str">
            <v>0</v>
          </cell>
          <cell r="CJ100" t="str">
            <v>0</v>
          </cell>
          <cell r="CK100" t="str">
            <v>0</v>
          </cell>
          <cell r="CL100" t="str">
            <v>0</v>
          </cell>
          <cell r="CM100" t="str">
            <v>0</v>
          </cell>
          <cell r="CN100" t="str">
            <v>0</v>
          </cell>
          <cell r="CO100" t="str">
            <v>0</v>
          </cell>
          <cell r="CP100" t="str">
            <v>0</v>
          </cell>
          <cell r="CQ100" t="str">
            <v>0</v>
          </cell>
          <cell r="CR100" t="str">
            <v>0</v>
          </cell>
          <cell r="CS100" t="str">
            <v>0</v>
          </cell>
          <cell r="CT100" t="str">
            <v>0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 t="str">
            <v>0</v>
          </cell>
          <cell r="DK100" t="str">
            <v>0</v>
          </cell>
          <cell r="DL100" t="str">
            <v>0</v>
          </cell>
          <cell r="DM100" t="str">
            <v>0</v>
          </cell>
          <cell r="DN100" t="str">
            <v>0</v>
          </cell>
          <cell r="DO100" t="str">
            <v>0</v>
          </cell>
          <cell r="DP100" t="str">
            <v>0</v>
          </cell>
          <cell r="DQ100" t="str">
            <v>0</v>
          </cell>
          <cell r="DR100" t="str">
            <v>0</v>
          </cell>
          <cell r="DS100" t="str">
            <v>0</v>
          </cell>
          <cell r="DT100" t="str">
            <v>0</v>
          </cell>
          <cell r="DU100" t="str">
            <v>0</v>
          </cell>
          <cell r="DV100" t="str">
            <v>0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</row>
        <row r="103">
          <cell r="A103" t="str">
            <v>Taxes other than income taxes, utility  - Dot Transmission Us 4081-30108</v>
          </cell>
          <cell r="B103">
            <v>60120</v>
          </cell>
          <cell r="C103">
            <v>5010</v>
          </cell>
          <cell r="D103">
            <v>5010</v>
          </cell>
          <cell r="E103">
            <v>5010</v>
          </cell>
          <cell r="F103">
            <v>5010</v>
          </cell>
          <cell r="G103">
            <v>5010</v>
          </cell>
          <cell r="H103">
            <v>5010</v>
          </cell>
          <cell r="I103">
            <v>5010</v>
          </cell>
          <cell r="J103">
            <v>5010</v>
          </cell>
          <cell r="K103">
            <v>5010</v>
          </cell>
          <cell r="L103">
            <v>5010</v>
          </cell>
          <cell r="M103">
            <v>5010</v>
          </cell>
          <cell r="N103">
            <v>5010</v>
          </cell>
          <cell r="P103">
            <v>48343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48343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 t="str">
            <v>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 t="str">
            <v>0</v>
          </cell>
          <cell r="AJ103" t="str">
            <v>0</v>
          </cell>
          <cell r="AK103" t="str">
            <v>0</v>
          </cell>
          <cell r="AL103" t="str">
            <v>0</v>
          </cell>
          <cell r="AM103" t="str">
            <v>0</v>
          </cell>
          <cell r="AN103" t="str">
            <v>0</v>
          </cell>
          <cell r="AO103" t="str">
            <v>0</v>
          </cell>
          <cell r="AP103" t="str">
            <v>0</v>
          </cell>
          <cell r="AR103">
            <v>1077150</v>
          </cell>
          <cell r="AS103">
            <v>89762</v>
          </cell>
          <cell r="AT103">
            <v>89762</v>
          </cell>
          <cell r="AU103">
            <v>89762</v>
          </cell>
          <cell r="AV103">
            <v>89762</v>
          </cell>
          <cell r="AW103">
            <v>89762</v>
          </cell>
          <cell r="AX103">
            <v>89762</v>
          </cell>
          <cell r="AY103">
            <v>89762</v>
          </cell>
          <cell r="AZ103">
            <v>89762</v>
          </cell>
          <cell r="BA103">
            <v>89762</v>
          </cell>
          <cell r="BB103">
            <v>89764</v>
          </cell>
          <cell r="BC103">
            <v>89764</v>
          </cell>
          <cell r="BD103">
            <v>89764</v>
          </cell>
          <cell r="BF103" t="str">
            <v>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 t="str">
            <v>0</v>
          </cell>
          <cell r="BL103" t="str">
            <v>0</v>
          </cell>
          <cell r="BM103" t="str">
            <v>0</v>
          </cell>
          <cell r="BN103" t="str">
            <v>0</v>
          </cell>
          <cell r="BO103" t="str">
            <v>0</v>
          </cell>
          <cell r="BP103" t="str">
            <v>0</v>
          </cell>
          <cell r="BQ103" t="str">
            <v>0</v>
          </cell>
          <cell r="BR103" t="str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 t="str">
            <v>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 t="str">
            <v>0</v>
          </cell>
          <cell r="CN103" t="str">
            <v>0</v>
          </cell>
          <cell r="CO103" t="str">
            <v>0</v>
          </cell>
          <cell r="CP103" t="str">
            <v>0</v>
          </cell>
          <cell r="CQ103" t="str">
            <v>0</v>
          </cell>
          <cell r="CR103" t="str">
            <v>0</v>
          </cell>
          <cell r="CS103" t="str">
            <v>0</v>
          </cell>
          <cell r="CT103" t="str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 t="str">
            <v>0</v>
          </cell>
          <cell r="DK103" t="str">
            <v>0</v>
          </cell>
          <cell r="DL103" t="str">
            <v>0</v>
          </cell>
          <cell r="DM103" t="str">
            <v>0</v>
          </cell>
          <cell r="DN103" t="str">
            <v>0</v>
          </cell>
          <cell r="DO103" t="str">
            <v>0</v>
          </cell>
          <cell r="DP103" t="str">
            <v>0</v>
          </cell>
          <cell r="DQ103" t="str">
            <v>0</v>
          </cell>
          <cell r="DR103" t="str">
            <v>0</v>
          </cell>
          <cell r="DS103" t="str">
            <v>0</v>
          </cell>
          <cell r="DT103" t="str">
            <v>0</v>
          </cell>
          <cell r="DU103" t="str">
            <v>0</v>
          </cell>
          <cell r="DV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>
            <v>33117</v>
          </cell>
          <cell r="Q104" t="str">
            <v>0</v>
          </cell>
          <cell r="R104">
            <v>5495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27622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 t="str">
            <v>0</v>
          </cell>
          <cell r="AE105" t="str">
            <v>0</v>
          </cell>
          <cell r="AF105" t="str">
            <v>0</v>
          </cell>
          <cell r="AG105" t="str">
            <v>0</v>
          </cell>
          <cell r="AH105" t="str">
            <v>0</v>
          </cell>
          <cell r="AI105" t="str">
            <v>0</v>
          </cell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 t="str">
            <v>0</v>
          </cell>
          <cell r="AO105" t="str">
            <v>0</v>
          </cell>
          <cell r="AP105" t="str">
            <v>0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 t="str">
            <v>0</v>
          </cell>
          <cell r="DK105" t="str">
            <v>0</v>
          </cell>
          <cell r="DL105" t="str">
            <v>0</v>
          </cell>
          <cell r="DM105" t="str">
            <v>0</v>
          </cell>
          <cell r="DN105" t="str">
            <v>0</v>
          </cell>
          <cell r="DO105" t="str">
            <v>0</v>
          </cell>
          <cell r="DP105" t="str">
            <v>0</v>
          </cell>
          <cell r="DQ105" t="str">
            <v>0</v>
          </cell>
          <cell r="DR105" t="str">
            <v>0</v>
          </cell>
          <cell r="DS105" t="str">
            <v>0</v>
          </cell>
          <cell r="DT105" t="str">
            <v>0</v>
          </cell>
          <cell r="DU105" t="str">
            <v>0</v>
          </cell>
          <cell r="DV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>
            <v>1315200</v>
          </cell>
          <cell r="BG109">
            <v>109600</v>
          </cell>
          <cell r="BH109">
            <v>109600</v>
          </cell>
          <cell r="BI109">
            <v>109600</v>
          </cell>
          <cell r="BJ109">
            <v>109600</v>
          </cell>
          <cell r="BK109">
            <v>109600</v>
          </cell>
          <cell r="BL109">
            <v>109600</v>
          </cell>
          <cell r="BM109">
            <v>109600</v>
          </cell>
          <cell r="BN109">
            <v>109600</v>
          </cell>
          <cell r="BO109">
            <v>109600</v>
          </cell>
          <cell r="BP109">
            <v>109600</v>
          </cell>
          <cell r="BQ109">
            <v>109600</v>
          </cell>
          <cell r="BR109">
            <v>109600</v>
          </cell>
          <cell r="BT109">
            <v>1260000</v>
          </cell>
          <cell r="BU109">
            <v>105000</v>
          </cell>
          <cell r="BV109">
            <v>105000</v>
          </cell>
          <cell r="BW109">
            <v>105000</v>
          </cell>
          <cell r="BX109">
            <v>105000</v>
          </cell>
          <cell r="BY109">
            <v>105000</v>
          </cell>
          <cell r="BZ109">
            <v>105000</v>
          </cell>
          <cell r="CA109">
            <v>105000</v>
          </cell>
          <cell r="CB109">
            <v>105000</v>
          </cell>
          <cell r="CC109">
            <v>105000</v>
          </cell>
          <cell r="CD109">
            <v>105000</v>
          </cell>
          <cell r="CE109">
            <v>105000</v>
          </cell>
          <cell r="CF109">
            <v>105000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</row>
        <row r="111">
          <cell r="A111" t="str">
            <v>Others</v>
          </cell>
          <cell r="B111">
            <v>2628862.3199999998</v>
          </cell>
          <cell r="C111">
            <v>219071.86</v>
          </cell>
          <cell r="D111">
            <v>219071.86</v>
          </cell>
          <cell r="E111">
            <v>219071.86</v>
          </cell>
          <cell r="F111">
            <v>219071.86</v>
          </cell>
          <cell r="G111">
            <v>219071.86</v>
          </cell>
          <cell r="H111">
            <v>219071.86</v>
          </cell>
          <cell r="I111">
            <v>219071.86</v>
          </cell>
          <cell r="J111">
            <v>219071.86</v>
          </cell>
          <cell r="K111">
            <v>219071.86</v>
          </cell>
          <cell r="L111">
            <v>219071.86</v>
          </cell>
          <cell r="M111">
            <v>219071.86</v>
          </cell>
          <cell r="N111">
            <v>219071.86</v>
          </cell>
          <cell r="P111">
            <v>1154717.8400000001</v>
          </cell>
          <cell r="Q111">
            <v>58122.82</v>
          </cell>
          <cell r="R111">
            <v>63350.82</v>
          </cell>
          <cell r="S111">
            <v>57855.82</v>
          </cell>
          <cell r="T111">
            <v>99855.82</v>
          </cell>
          <cell r="U111">
            <v>148385.82</v>
          </cell>
          <cell r="V111">
            <v>99855.82</v>
          </cell>
          <cell r="W111">
            <v>99886.82</v>
          </cell>
          <cell r="X111">
            <v>99855.82</v>
          </cell>
          <cell r="Y111">
            <v>99876.82</v>
          </cell>
          <cell r="Z111">
            <v>99855.82</v>
          </cell>
          <cell r="AA111">
            <v>99882.82</v>
          </cell>
          <cell r="AB111">
            <v>127932.82</v>
          </cell>
          <cell r="AD111" t="str">
            <v>0</v>
          </cell>
          <cell r="AE111" t="str">
            <v>0</v>
          </cell>
          <cell r="AF111" t="str">
            <v>0</v>
          </cell>
          <cell r="AG111" t="str">
            <v>0</v>
          </cell>
          <cell r="AH111" t="str">
            <v>0</v>
          </cell>
          <cell r="AI111" t="str">
            <v>0</v>
          </cell>
          <cell r="AJ111" t="str">
            <v>0</v>
          </cell>
          <cell r="AK111" t="str">
            <v>0</v>
          </cell>
          <cell r="AL111" t="str">
            <v>0</v>
          </cell>
          <cell r="AM111" t="str">
            <v>0</v>
          </cell>
          <cell r="AN111" t="str">
            <v>0</v>
          </cell>
          <cell r="AO111" t="str">
            <v>0</v>
          </cell>
          <cell r="AP111" t="str">
            <v>0</v>
          </cell>
          <cell r="AR111">
            <v>1892501.96</v>
          </cell>
          <cell r="AS111">
            <v>157708.32999999999</v>
          </cell>
          <cell r="AT111">
            <v>157708.32999999999</v>
          </cell>
          <cell r="AU111">
            <v>157708.32999999999</v>
          </cell>
          <cell r="AV111">
            <v>157708.32999999999</v>
          </cell>
          <cell r="AW111">
            <v>157708.32999999999</v>
          </cell>
          <cell r="AX111">
            <v>157708.32999999999</v>
          </cell>
          <cell r="AY111">
            <v>157708.32999999999</v>
          </cell>
          <cell r="AZ111">
            <v>157708.32999999999</v>
          </cell>
          <cell r="BA111">
            <v>157708.32999999999</v>
          </cell>
          <cell r="BB111">
            <v>157710.32999999999</v>
          </cell>
          <cell r="BC111">
            <v>157710.32999999999</v>
          </cell>
          <cell r="BD111">
            <v>157706.32999999999</v>
          </cell>
          <cell r="BF111">
            <v>1315200</v>
          </cell>
          <cell r="BG111">
            <v>109600</v>
          </cell>
          <cell r="BH111">
            <v>109600</v>
          </cell>
          <cell r="BI111">
            <v>109600</v>
          </cell>
          <cell r="BJ111">
            <v>109600</v>
          </cell>
          <cell r="BK111">
            <v>109600</v>
          </cell>
          <cell r="BL111">
            <v>109600</v>
          </cell>
          <cell r="BM111">
            <v>109600</v>
          </cell>
          <cell r="BN111">
            <v>109600</v>
          </cell>
          <cell r="BO111">
            <v>109600</v>
          </cell>
          <cell r="BP111">
            <v>109600</v>
          </cell>
          <cell r="BQ111">
            <v>109600</v>
          </cell>
          <cell r="BR111">
            <v>109600</v>
          </cell>
          <cell r="BT111">
            <v>1276500</v>
          </cell>
          <cell r="BU111">
            <v>106375</v>
          </cell>
          <cell r="BV111">
            <v>106375</v>
          </cell>
          <cell r="BW111">
            <v>106375</v>
          </cell>
          <cell r="BX111">
            <v>106375</v>
          </cell>
          <cell r="BY111">
            <v>106375</v>
          </cell>
          <cell r="BZ111">
            <v>106375</v>
          </cell>
          <cell r="CA111">
            <v>106375</v>
          </cell>
          <cell r="CB111">
            <v>106375</v>
          </cell>
          <cell r="CC111">
            <v>106375</v>
          </cell>
          <cell r="CD111">
            <v>106375</v>
          </cell>
          <cell r="CE111">
            <v>106375</v>
          </cell>
          <cell r="CF111">
            <v>106375</v>
          </cell>
          <cell r="CH111" t="str">
            <v>0</v>
          </cell>
          <cell r="CI111" t="str">
            <v>0</v>
          </cell>
          <cell r="CJ111" t="str">
            <v>0</v>
          </cell>
          <cell r="CK111" t="str">
            <v>0</v>
          </cell>
          <cell r="CL111" t="str">
            <v>0</v>
          </cell>
          <cell r="CM111" t="str">
            <v>0</v>
          </cell>
          <cell r="CN111" t="str">
            <v>0</v>
          </cell>
          <cell r="CO111" t="str">
            <v>0</v>
          </cell>
          <cell r="CP111" t="str">
            <v>0</v>
          </cell>
          <cell r="CQ111" t="str">
            <v>0</v>
          </cell>
          <cell r="CR111" t="str">
            <v>0</v>
          </cell>
          <cell r="CS111" t="str">
            <v>0</v>
          </cell>
          <cell r="CT111" t="str">
            <v>0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 t="str">
            <v>0</v>
          </cell>
          <cell r="DK111" t="str">
            <v>0</v>
          </cell>
          <cell r="DL111" t="str">
            <v>0</v>
          </cell>
          <cell r="DM111" t="str">
            <v>0</v>
          </cell>
          <cell r="DN111" t="str">
            <v>0</v>
          </cell>
          <cell r="DO111" t="str">
            <v>0</v>
          </cell>
          <cell r="DP111" t="str">
            <v>0</v>
          </cell>
          <cell r="DQ111" t="str">
            <v>0</v>
          </cell>
          <cell r="DR111" t="str">
            <v>0</v>
          </cell>
          <cell r="DS111" t="str">
            <v>0</v>
          </cell>
          <cell r="DT111" t="str">
            <v>0</v>
          </cell>
          <cell r="DU111" t="str">
            <v>0</v>
          </cell>
          <cell r="DV111" t="str">
            <v>0</v>
          </cell>
        </row>
        <row r="112">
          <cell r="A112" t="str">
            <v>Revenue Related Taxes</v>
          </cell>
          <cell r="B112">
            <v>121438068.41999999</v>
          </cell>
          <cell r="C112">
            <v>5010483.55</v>
          </cell>
          <cell r="D112">
            <v>7146355.3499999996</v>
          </cell>
          <cell r="E112">
            <v>11700127.609999999</v>
          </cell>
          <cell r="F112">
            <v>19635376.77</v>
          </cell>
          <cell r="G112">
            <v>16619898.33</v>
          </cell>
          <cell r="H112">
            <v>13526282.65</v>
          </cell>
          <cell r="I112">
            <v>11534129.640000001</v>
          </cell>
          <cell r="J112">
            <v>10447756.57</v>
          </cell>
          <cell r="K112">
            <v>9483021.5500000007</v>
          </cell>
          <cell r="L112">
            <v>5236586.3100000005</v>
          </cell>
          <cell r="M112">
            <v>5346228.17</v>
          </cell>
          <cell r="N112">
            <v>5751821.9199999999</v>
          </cell>
          <cell r="P112">
            <v>6536616.0599999996</v>
          </cell>
          <cell r="Q112">
            <v>343505.13</v>
          </cell>
          <cell r="R112">
            <v>594749.13</v>
          </cell>
          <cell r="S112">
            <v>1008926.46</v>
          </cell>
          <cell r="T112">
            <v>1223709.6499999999</v>
          </cell>
          <cell r="U112">
            <v>960824.89</v>
          </cell>
          <cell r="V112">
            <v>682905.13</v>
          </cell>
          <cell r="W112">
            <v>426322.01</v>
          </cell>
          <cell r="X112">
            <v>296757.59999999998</v>
          </cell>
          <cell r="Y112">
            <v>249539.1</v>
          </cell>
          <cell r="Z112">
            <v>250496.53</v>
          </cell>
          <cell r="AA112">
            <v>249675.29</v>
          </cell>
          <cell r="AB112">
            <v>249205.14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21000</v>
          </cell>
          <cell r="BU112">
            <v>1750</v>
          </cell>
          <cell r="BV112">
            <v>1750</v>
          </cell>
          <cell r="BW112">
            <v>1750</v>
          </cell>
          <cell r="BX112">
            <v>1750</v>
          </cell>
          <cell r="BY112">
            <v>1750</v>
          </cell>
          <cell r="BZ112">
            <v>1750</v>
          </cell>
          <cell r="CA112">
            <v>1750</v>
          </cell>
          <cell r="CB112">
            <v>1750</v>
          </cell>
          <cell r="CC112">
            <v>1750</v>
          </cell>
          <cell r="CD112">
            <v>1750</v>
          </cell>
          <cell r="CE112">
            <v>1750</v>
          </cell>
          <cell r="CF112">
            <v>1750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</row>
        <row r="113">
          <cell r="A113" t="str">
            <v>SSU  Taxes</v>
          </cell>
          <cell r="B113">
            <v>2018746.32</v>
          </cell>
          <cell r="C113">
            <v>168228.86</v>
          </cell>
          <cell r="D113">
            <v>168228.86</v>
          </cell>
          <cell r="E113">
            <v>168228.86</v>
          </cell>
          <cell r="F113">
            <v>168228.86</v>
          </cell>
          <cell r="G113">
            <v>168228.86</v>
          </cell>
          <cell r="H113">
            <v>168228.86</v>
          </cell>
          <cell r="I113">
            <v>168228.86</v>
          </cell>
          <cell r="J113">
            <v>168228.86</v>
          </cell>
          <cell r="K113">
            <v>168228.86</v>
          </cell>
          <cell r="L113">
            <v>168228.86</v>
          </cell>
          <cell r="M113">
            <v>168228.86</v>
          </cell>
          <cell r="N113">
            <v>168228.86</v>
          </cell>
          <cell r="P113">
            <v>454269.84</v>
          </cell>
          <cell r="Q113">
            <v>37855.82</v>
          </cell>
          <cell r="R113">
            <v>37855.82</v>
          </cell>
          <cell r="S113">
            <v>37855.82</v>
          </cell>
          <cell r="T113">
            <v>37855.82</v>
          </cell>
          <cell r="U113">
            <v>37855.82</v>
          </cell>
          <cell r="V113">
            <v>37855.82</v>
          </cell>
          <cell r="W113">
            <v>37855.82</v>
          </cell>
          <cell r="X113">
            <v>37855.82</v>
          </cell>
          <cell r="Y113">
            <v>37855.82</v>
          </cell>
          <cell r="Z113">
            <v>37855.82</v>
          </cell>
          <cell r="AA113">
            <v>37855.82</v>
          </cell>
          <cell r="AB113">
            <v>37855.82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R113">
            <v>535352</v>
          </cell>
          <cell r="AS113">
            <v>44613</v>
          </cell>
          <cell r="AT113">
            <v>44613</v>
          </cell>
          <cell r="AU113">
            <v>44613</v>
          </cell>
          <cell r="AV113">
            <v>44613</v>
          </cell>
          <cell r="AW113">
            <v>44613</v>
          </cell>
          <cell r="AX113">
            <v>44613</v>
          </cell>
          <cell r="AY113">
            <v>44613</v>
          </cell>
          <cell r="AZ113">
            <v>44613</v>
          </cell>
          <cell r="BA113">
            <v>44613</v>
          </cell>
          <cell r="BB113">
            <v>44613</v>
          </cell>
          <cell r="BC113">
            <v>44613</v>
          </cell>
          <cell r="BD113">
            <v>44609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16500</v>
          </cell>
          <cell r="BU113">
            <v>1375</v>
          </cell>
          <cell r="BV113">
            <v>1375</v>
          </cell>
          <cell r="BW113">
            <v>1375</v>
          </cell>
          <cell r="BX113">
            <v>1375</v>
          </cell>
          <cell r="BY113">
            <v>1375</v>
          </cell>
          <cell r="BZ113">
            <v>1375</v>
          </cell>
          <cell r="CA113">
            <v>1375</v>
          </cell>
          <cell r="CB113">
            <v>1375</v>
          </cell>
          <cell r="CC113">
            <v>1375</v>
          </cell>
          <cell r="CD113">
            <v>1375</v>
          </cell>
          <cell r="CE113">
            <v>1375</v>
          </cell>
          <cell r="CF113">
            <v>1375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</row>
        <row r="114">
          <cell r="A114" t="str">
            <v>Total Taxes - Other Than Income Taxes</v>
          </cell>
          <cell r="B114">
            <v>144600637.12</v>
          </cell>
          <cell r="C114">
            <v>6942915.8799999999</v>
          </cell>
          <cell r="D114">
            <v>9010597.7699999996</v>
          </cell>
          <cell r="E114">
            <v>13587238.35</v>
          </cell>
          <cell r="F114">
            <v>21656290.919999998</v>
          </cell>
          <cell r="G114">
            <v>18613985.240000002</v>
          </cell>
          <cell r="H114">
            <v>15449309.459999999</v>
          </cell>
          <cell r="I114">
            <v>13457156.449999999</v>
          </cell>
          <cell r="J114">
            <v>12361377.859999999</v>
          </cell>
          <cell r="K114">
            <v>11406048.359999999</v>
          </cell>
          <cell r="L114">
            <v>7169018.6399999997</v>
          </cell>
          <cell r="M114">
            <v>7259849.46</v>
          </cell>
          <cell r="N114">
            <v>7686848.7299999995</v>
          </cell>
          <cell r="P114">
            <v>15764147.580000002</v>
          </cell>
          <cell r="Q114">
            <v>1082951.96</v>
          </cell>
          <cell r="R114">
            <v>1343953.53</v>
          </cell>
          <cell r="S114">
            <v>1737069.84</v>
          </cell>
          <cell r="T114">
            <v>2043111.74</v>
          </cell>
          <cell r="U114">
            <v>1747859.79</v>
          </cell>
          <cell r="V114">
            <v>1455554.37</v>
          </cell>
          <cell r="W114">
            <v>1201428.6499999999</v>
          </cell>
          <cell r="X114">
            <v>1069424.26</v>
          </cell>
          <cell r="Y114">
            <v>1018774.32</v>
          </cell>
          <cell r="Z114">
            <v>1038409.57</v>
          </cell>
          <cell r="AA114">
            <v>996033.28</v>
          </cell>
          <cell r="AB114">
            <v>1029576.27</v>
          </cell>
          <cell r="AD114" t="str">
            <v>0</v>
          </cell>
          <cell r="AE114" t="str">
            <v>0</v>
          </cell>
          <cell r="AF114" t="str">
            <v>0</v>
          </cell>
          <cell r="AG114" t="str">
            <v>0</v>
          </cell>
          <cell r="AH114" t="str">
            <v>0</v>
          </cell>
          <cell r="AI114" t="str">
            <v>0</v>
          </cell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 t="str">
            <v>0</v>
          </cell>
          <cell r="AO114" t="str">
            <v>0</v>
          </cell>
          <cell r="AP114" t="str">
            <v>0</v>
          </cell>
          <cell r="AR114">
            <v>10593501.800000001</v>
          </cell>
          <cell r="AS114">
            <v>869992.81</v>
          </cell>
          <cell r="AT114">
            <v>853995.21</v>
          </cell>
          <cell r="AU114">
            <v>870101.77</v>
          </cell>
          <cell r="AV114">
            <v>889732.97</v>
          </cell>
          <cell r="AW114">
            <v>878995.21</v>
          </cell>
          <cell r="AX114">
            <v>889732.97</v>
          </cell>
          <cell r="AY114">
            <v>889732.97</v>
          </cell>
          <cell r="AZ114">
            <v>884364.09</v>
          </cell>
          <cell r="BA114">
            <v>889732.97</v>
          </cell>
          <cell r="BB114">
            <v>895103.77</v>
          </cell>
          <cell r="BC114">
            <v>884366.09</v>
          </cell>
          <cell r="BD114">
            <v>897650.97</v>
          </cell>
          <cell r="BF114">
            <v>1315200</v>
          </cell>
          <cell r="BG114">
            <v>109600</v>
          </cell>
          <cell r="BH114">
            <v>109600</v>
          </cell>
          <cell r="BI114">
            <v>109600</v>
          </cell>
          <cell r="BJ114">
            <v>109600</v>
          </cell>
          <cell r="BK114">
            <v>109600</v>
          </cell>
          <cell r="BL114">
            <v>109600</v>
          </cell>
          <cell r="BM114">
            <v>109600</v>
          </cell>
          <cell r="BN114">
            <v>109600</v>
          </cell>
          <cell r="BO114">
            <v>109600</v>
          </cell>
          <cell r="BP114">
            <v>109600</v>
          </cell>
          <cell r="BQ114">
            <v>109600</v>
          </cell>
          <cell r="BR114">
            <v>109600</v>
          </cell>
          <cell r="BT114">
            <v>1315500</v>
          </cell>
          <cell r="BU114">
            <v>109625</v>
          </cell>
          <cell r="BV114">
            <v>109625</v>
          </cell>
          <cell r="BW114">
            <v>109625</v>
          </cell>
          <cell r="BX114">
            <v>109625</v>
          </cell>
          <cell r="BY114">
            <v>109625</v>
          </cell>
          <cell r="BZ114">
            <v>109625</v>
          </cell>
          <cell r="CA114">
            <v>109625</v>
          </cell>
          <cell r="CB114">
            <v>109625</v>
          </cell>
          <cell r="CC114">
            <v>109625</v>
          </cell>
          <cell r="CD114">
            <v>109625</v>
          </cell>
          <cell r="CE114">
            <v>109625</v>
          </cell>
          <cell r="CF114">
            <v>109625</v>
          </cell>
          <cell r="CH114" t="str">
            <v>0</v>
          </cell>
          <cell r="CI114" t="str">
            <v>0</v>
          </cell>
          <cell r="CJ114" t="str">
            <v>0</v>
          </cell>
          <cell r="CK114" t="str">
            <v>0</v>
          </cell>
          <cell r="CL114" t="str">
            <v>0</v>
          </cell>
          <cell r="CM114" t="str">
            <v>0</v>
          </cell>
          <cell r="CN114" t="str">
            <v>0</v>
          </cell>
          <cell r="CO114" t="str">
            <v>0</v>
          </cell>
          <cell r="CP114" t="str">
            <v>0</v>
          </cell>
          <cell r="CQ114" t="str">
            <v>0</v>
          </cell>
          <cell r="CR114" t="str">
            <v>0</v>
          </cell>
          <cell r="CS114" t="str">
            <v>0</v>
          </cell>
          <cell r="CT114" t="str">
            <v>0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 t="str">
            <v>0</v>
          </cell>
          <cell r="DK114" t="str">
            <v>0</v>
          </cell>
          <cell r="DL114" t="str">
            <v>0</v>
          </cell>
          <cell r="DM114" t="str">
            <v>0</v>
          </cell>
          <cell r="DN114" t="str">
            <v>0</v>
          </cell>
          <cell r="DO114" t="str">
            <v>0</v>
          </cell>
          <cell r="DP114" t="str">
            <v>0</v>
          </cell>
          <cell r="DQ114" t="str">
            <v>0</v>
          </cell>
          <cell r="DR114" t="str">
            <v>0</v>
          </cell>
          <cell r="DS114" t="str">
            <v>0</v>
          </cell>
          <cell r="DT114" t="str">
            <v>0</v>
          </cell>
          <cell r="DU114" t="str">
            <v>0</v>
          </cell>
          <cell r="DV114" t="str">
            <v>0</v>
          </cell>
        </row>
        <row r="115">
          <cell r="A115" t="str">
            <v>Total Operating Expenses</v>
          </cell>
          <cell r="B115">
            <v>398120183.94</v>
          </cell>
          <cell r="C115">
            <v>28330405.559999995</v>
          </cell>
          <cell r="D115">
            <v>29325154.57</v>
          </cell>
          <cell r="E115">
            <v>35856335.950000003</v>
          </cell>
          <cell r="F115">
            <v>43332708.619999997</v>
          </cell>
          <cell r="G115">
            <v>39245891.400000006</v>
          </cell>
          <cell r="H115">
            <v>37073153.329999998</v>
          </cell>
          <cell r="I115">
            <v>33509519.09</v>
          </cell>
          <cell r="J115">
            <v>32571155.07</v>
          </cell>
          <cell r="K115">
            <v>32598131.659999996</v>
          </cell>
          <cell r="L115">
            <v>28544245.57</v>
          </cell>
          <cell r="M115">
            <v>27795904.43</v>
          </cell>
          <cell r="N115">
            <v>29937578.690000001</v>
          </cell>
          <cell r="P115">
            <v>75063947.700000003</v>
          </cell>
          <cell r="Q115">
            <v>6139014.1699999999</v>
          </cell>
          <cell r="R115">
            <v>6133611.29</v>
          </cell>
          <cell r="S115">
            <v>7053786.6500000004</v>
          </cell>
          <cell r="T115">
            <v>7435310.4299999997</v>
          </cell>
          <cell r="U115">
            <v>6768891.0199999996</v>
          </cell>
          <cell r="V115">
            <v>6439339.25</v>
          </cell>
          <cell r="W115">
            <v>5995541.96</v>
          </cell>
          <cell r="X115">
            <v>5807175.5</v>
          </cell>
          <cell r="Y115">
            <v>5914397.2300000004</v>
          </cell>
          <cell r="Z115">
            <v>5889918.1799999997</v>
          </cell>
          <cell r="AA115">
            <v>5707678.46</v>
          </cell>
          <cell r="AB115">
            <v>5779283.5600000005</v>
          </cell>
          <cell r="AD115">
            <v>-3809835.21</v>
          </cell>
          <cell r="AE115">
            <v>-332454.56000000052</v>
          </cell>
          <cell r="AF115">
            <v>-332452.75</v>
          </cell>
          <cell r="AG115">
            <v>-332451.6099999994</v>
          </cell>
          <cell r="AH115">
            <v>-312543.24</v>
          </cell>
          <cell r="AI115">
            <v>-312528.90000000002</v>
          </cell>
          <cell r="AJ115">
            <v>-312450.15999999997</v>
          </cell>
          <cell r="AK115">
            <v>-312495.44000000134</v>
          </cell>
          <cell r="AL115">
            <v>-312488.06000000052</v>
          </cell>
          <cell r="AM115">
            <v>-312501.3900000006</v>
          </cell>
          <cell r="AN115">
            <v>-312480</v>
          </cell>
          <cell r="AO115">
            <v>-312498.12000000104</v>
          </cell>
          <cell r="AP115">
            <v>-312490.98</v>
          </cell>
          <cell r="AR115">
            <v>104585831.75</v>
          </cell>
          <cell r="AS115">
            <v>8114560.8699999992</v>
          </cell>
          <cell r="AT115">
            <v>8237964.29</v>
          </cell>
          <cell r="AU115">
            <v>8707927.3699999992</v>
          </cell>
          <cell r="AV115">
            <v>8289767.6099999994</v>
          </cell>
          <cell r="AW115">
            <v>8158859.8900000006</v>
          </cell>
          <cell r="AX115">
            <v>8553138.2199999988</v>
          </cell>
          <cell r="AY115">
            <v>8091614.4100000001</v>
          </cell>
          <cell r="AZ115">
            <v>8834461.5999999996</v>
          </cell>
          <cell r="BA115">
            <v>9210282.8300000001</v>
          </cell>
          <cell r="BB115">
            <v>9378901.7899999991</v>
          </cell>
          <cell r="BC115">
            <v>9140295.2800000012</v>
          </cell>
          <cell r="BD115">
            <v>9868057.5899999999</v>
          </cell>
          <cell r="BF115">
            <v>31521009</v>
          </cell>
          <cell r="BG115">
            <v>2667667</v>
          </cell>
          <cell r="BH115">
            <v>2521324</v>
          </cell>
          <cell r="BI115">
            <v>2683657</v>
          </cell>
          <cell r="BJ115">
            <v>2640394</v>
          </cell>
          <cell r="BK115">
            <v>2528429</v>
          </cell>
          <cell r="BL115">
            <v>2654581</v>
          </cell>
          <cell r="BM115">
            <v>2630700</v>
          </cell>
          <cell r="BN115">
            <v>2598139</v>
          </cell>
          <cell r="BO115">
            <v>2648576</v>
          </cell>
          <cell r="BP115">
            <v>2700152</v>
          </cell>
          <cell r="BQ115">
            <v>2594746</v>
          </cell>
          <cell r="BR115">
            <v>2652644</v>
          </cell>
          <cell r="BT115">
            <v>7508733</v>
          </cell>
          <cell r="BU115">
            <v>606286</v>
          </cell>
          <cell r="BV115">
            <v>630511</v>
          </cell>
          <cell r="BW115">
            <v>657883</v>
          </cell>
          <cell r="BX115">
            <v>657912</v>
          </cell>
          <cell r="BY115">
            <v>648029</v>
          </cell>
          <cell r="BZ115">
            <v>663540</v>
          </cell>
          <cell r="CA115">
            <v>602570</v>
          </cell>
          <cell r="CB115">
            <v>606170</v>
          </cell>
          <cell r="CC115">
            <v>609179</v>
          </cell>
          <cell r="CD115">
            <v>612036</v>
          </cell>
          <cell r="CE115">
            <v>604552</v>
          </cell>
          <cell r="CF115">
            <v>610065</v>
          </cell>
          <cell r="CH115" t="str">
            <v>0</v>
          </cell>
          <cell r="CI115" t="str">
            <v>0</v>
          </cell>
          <cell r="CJ115" t="str">
            <v>0</v>
          </cell>
          <cell r="CK115" t="str">
            <v>0</v>
          </cell>
          <cell r="CL115" t="str">
            <v>0</v>
          </cell>
          <cell r="CM115" t="str">
            <v>0</v>
          </cell>
          <cell r="CN115" t="str">
            <v>0</v>
          </cell>
          <cell r="CO115" t="str">
            <v>0</v>
          </cell>
          <cell r="CP115" t="str">
            <v>0</v>
          </cell>
          <cell r="CQ115" t="str">
            <v>0</v>
          </cell>
          <cell r="CR115" t="str">
            <v>0</v>
          </cell>
          <cell r="CS115" t="str">
            <v>0</v>
          </cell>
          <cell r="CT115" t="str">
            <v>0</v>
          </cell>
          <cell r="CV115" t="str">
            <v>0</v>
          </cell>
          <cell r="CW115" t="str">
            <v>0</v>
          </cell>
          <cell r="CX115" t="str">
            <v>0</v>
          </cell>
          <cell r="CY115" t="str">
            <v>0</v>
          </cell>
          <cell r="CZ115" t="str">
            <v>0</v>
          </cell>
          <cell r="DA115" t="str">
            <v>0</v>
          </cell>
          <cell r="DB115" t="str">
            <v>0</v>
          </cell>
          <cell r="DC115" t="str">
            <v>0</v>
          </cell>
          <cell r="DD115" t="str">
            <v>0</v>
          </cell>
          <cell r="DE115" t="str">
            <v>0</v>
          </cell>
          <cell r="DF115" t="str">
            <v>0</v>
          </cell>
          <cell r="DG115" t="str">
            <v>0</v>
          </cell>
          <cell r="DH115" t="str">
            <v>0</v>
          </cell>
          <cell r="DJ115">
            <v>-1617916</v>
          </cell>
          <cell r="DK115">
            <v>-134826</v>
          </cell>
          <cell r="DL115">
            <v>-134826</v>
          </cell>
          <cell r="DM115">
            <v>-134827</v>
          </cell>
          <cell r="DN115">
            <v>-134826</v>
          </cell>
          <cell r="DO115">
            <v>-134826</v>
          </cell>
          <cell r="DP115">
            <v>-134827</v>
          </cell>
          <cell r="DQ115">
            <v>-134826</v>
          </cell>
          <cell r="DR115">
            <v>-134826</v>
          </cell>
          <cell r="DS115">
            <v>-134827</v>
          </cell>
          <cell r="DT115">
            <v>-134826</v>
          </cell>
          <cell r="DU115">
            <v>-134826</v>
          </cell>
          <cell r="DV115">
            <v>-134827</v>
          </cell>
        </row>
        <row r="116">
          <cell r="A116" t="str">
            <v>Operating (Income) Loss</v>
          </cell>
          <cell r="B116">
            <v>126391546.94000001</v>
          </cell>
          <cell r="C116">
            <v>2660165.77</v>
          </cell>
          <cell r="D116">
            <v>14909998.160000019</v>
          </cell>
          <cell r="E116">
            <v>33313510.520000085</v>
          </cell>
          <cell r="F116">
            <v>37580173.719999976</v>
          </cell>
          <cell r="G116">
            <v>29615905.919999931</v>
          </cell>
          <cell r="H116">
            <v>16295312.809999987</v>
          </cell>
          <cell r="I116">
            <v>2006895.1699999892</v>
          </cell>
          <cell r="J116">
            <v>-1250249.809999994</v>
          </cell>
          <cell r="K116">
            <v>-6055159.509999983</v>
          </cell>
          <cell r="L116">
            <v>-1600558.4599999934</v>
          </cell>
          <cell r="M116">
            <v>509112.199999996</v>
          </cell>
          <cell r="N116">
            <v>-1593559.5500000068</v>
          </cell>
          <cell r="P116">
            <v>19258328.140000015</v>
          </cell>
          <cell r="Q116">
            <v>-301163.60000000359</v>
          </cell>
          <cell r="R116">
            <v>1837108.6700000083</v>
          </cell>
          <cell r="S116">
            <v>4397464.9800000004</v>
          </cell>
          <cell r="T116">
            <v>6457526.6800000146</v>
          </cell>
          <cell r="U116">
            <v>5644845.7199999951</v>
          </cell>
          <cell r="V116">
            <v>3225855.4300000151</v>
          </cell>
          <cell r="W116">
            <v>1685583.4799999939</v>
          </cell>
          <cell r="X116">
            <v>235427.72999999684</v>
          </cell>
          <cell r="Y116">
            <v>-1036540.51</v>
          </cell>
          <cell r="Z116">
            <v>-1050879.8700000001</v>
          </cell>
          <cell r="AA116">
            <v>-903666.21999999776</v>
          </cell>
          <cell r="AB116">
            <v>-933234.35000000289</v>
          </cell>
          <cell r="AD116">
            <v>3809835.21</v>
          </cell>
          <cell r="AE116">
            <v>332454.56000000052</v>
          </cell>
          <cell r="AF116">
            <v>332452.75</v>
          </cell>
          <cell r="AG116">
            <v>332451.6099999994</v>
          </cell>
          <cell r="AH116">
            <v>312543.24</v>
          </cell>
          <cell r="AI116">
            <v>312528.90000000002</v>
          </cell>
          <cell r="AJ116">
            <v>312450.15999999997</v>
          </cell>
          <cell r="AK116">
            <v>312495.44000000134</v>
          </cell>
          <cell r="AL116">
            <v>312488.06000000052</v>
          </cell>
          <cell r="AM116">
            <v>312501.3900000006</v>
          </cell>
          <cell r="AN116">
            <v>312480</v>
          </cell>
          <cell r="AO116">
            <v>312498.12000000104</v>
          </cell>
          <cell r="AP116">
            <v>312490.98</v>
          </cell>
          <cell r="AR116">
            <v>98750918.579999998</v>
          </cell>
          <cell r="AS116">
            <v>5905166.9900000002</v>
          </cell>
          <cell r="AT116">
            <v>6753592.6399999997</v>
          </cell>
          <cell r="AU116">
            <v>8735466.9199999999</v>
          </cell>
          <cell r="AV116">
            <v>13252538.879999999</v>
          </cell>
          <cell r="AW116">
            <v>12233691.670000002</v>
          </cell>
          <cell r="AX116">
            <v>11647399.620000001</v>
          </cell>
          <cell r="AY116">
            <v>6575481.2699999996</v>
          </cell>
          <cell r="AZ116">
            <v>6710744.3900000006</v>
          </cell>
          <cell r="BA116">
            <v>5906317.4199999999</v>
          </cell>
          <cell r="BB116">
            <v>6000527.7100000009</v>
          </cell>
          <cell r="BC116">
            <v>9949788.0999999978</v>
          </cell>
          <cell r="BD116">
            <v>5080202.97</v>
          </cell>
          <cell r="BF116">
            <v>58266208</v>
          </cell>
          <cell r="BG116">
            <v>2706929</v>
          </cell>
          <cell r="BH116">
            <v>4051272</v>
          </cell>
          <cell r="BI116">
            <v>8338939</v>
          </cell>
          <cell r="BJ116">
            <v>7556162</v>
          </cell>
          <cell r="BK116">
            <v>7628347</v>
          </cell>
          <cell r="BL116">
            <v>16908940</v>
          </cell>
          <cell r="BM116">
            <v>2141896</v>
          </cell>
          <cell r="BN116">
            <v>1787457</v>
          </cell>
          <cell r="BO116">
            <v>1737020</v>
          </cell>
          <cell r="BP116">
            <v>1685444</v>
          </cell>
          <cell r="BQ116">
            <v>1790850</v>
          </cell>
          <cell r="BR116">
            <v>1932952</v>
          </cell>
          <cell r="BT116">
            <v>25662384</v>
          </cell>
          <cell r="BU116">
            <v>930444</v>
          </cell>
          <cell r="BV116">
            <v>1204850</v>
          </cell>
          <cell r="BW116">
            <v>1175797</v>
          </cell>
          <cell r="BX116">
            <v>1799674</v>
          </cell>
          <cell r="BY116">
            <v>2058150</v>
          </cell>
          <cell r="BZ116">
            <v>1941220</v>
          </cell>
          <cell r="CA116">
            <v>1475757</v>
          </cell>
          <cell r="CB116">
            <v>1170711</v>
          </cell>
          <cell r="CC116">
            <v>11165048</v>
          </cell>
          <cell r="CD116">
            <v>911916</v>
          </cell>
          <cell r="CE116">
            <v>917914</v>
          </cell>
          <cell r="CF116">
            <v>910903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J116">
            <v>343944</v>
          </cell>
          <cell r="DK116">
            <v>28662</v>
          </cell>
          <cell r="DL116">
            <v>28662</v>
          </cell>
          <cell r="DM116">
            <v>28662</v>
          </cell>
          <cell r="DN116">
            <v>28662</v>
          </cell>
          <cell r="DO116">
            <v>28662</v>
          </cell>
          <cell r="DP116">
            <v>28662</v>
          </cell>
          <cell r="DQ116">
            <v>28662</v>
          </cell>
          <cell r="DR116">
            <v>28662</v>
          </cell>
          <cell r="DS116">
            <v>28662</v>
          </cell>
          <cell r="DT116">
            <v>28662</v>
          </cell>
          <cell r="DU116">
            <v>28662</v>
          </cell>
          <cell r="DV116">
            <v>28662</v>
          </cell>
        </row>
        <row r="117">
          <cell r="A117" t="str">
            <v>Interest Income</v>
          </cell>
          <cell r="B117">
            <v>3895230</v>
          </cell>
          <cell r="C117">
            <v>229233</v>
          </cell>
          <cell r="D117">
            <v>189447</v>
          </cell>
          <cell r="E117">
            <v>244043</v>
          </cell>
          <cell r="F117">
            <v>223662</v>
          </cell>
          <cell r="G117">
            <v>191713</v>
          </cell>
          <cell r="H117">
            <v>251121</v>
          </cell>
          <cell r="I117">
            <v>315930</v>
          </cell>
          <cell r="J117">
            <v>422824</v>
          </cell>
          <cell r="K117">
            <v>498926</v>
          </cell>
          <cell r="L117">
            <v>457029</v>
          </cell>
          <cell r="M117">
            <v>441011</v>
          </cell>
          <cell r="N117">
            <v>430291</v>
          </cell>
          <cell r="P117">
            <v>725823.79</v>
          </cell>
          <cell r="Q117">
            <v>48222.239999999998</v>
          </cell>
          <cell r="R117">
            <v>39825.35</v>
          </cell>
          <cell r="S117">
            <v>44858.06</v>
          </cell>
          <cell r="T117">
            <v>40938.18</v>
          </cell>
          <cell r="U117">
            <v>39463.760000000002</v>
          </cell>
          <cell r="V117">
            <v>45947.56</v>
          </cell>
          <cell r="W117">
            <v>56635.96</v>
          </cell>
          <cell r="X117">
            <v>78448.94</v>
          </cell>
          <cell r="Y117">
            <v>88264.44</v>
          </cell>
          <cell r="Z117">
            <v>85868.56</v>
          </cell>
          <cell r="AA117">
            <v>82628.83</v>
          </cell>
          <cell r="AB117">
            <v>74721.91</v>
          </cell>
          <cell r="AD117">
            <v>272035.24</v>
          </cell>
          <cell r="AE117" t="str">
            <v>0</v>
          </cell>
          <cell r="AF117" t="str">
            <v>0</v>
          </cell>
          <cell r="AG117">
            <v>76275.66</v>
          </cell>
          <cell r="AH117">
            <v>0</v>
          </cell>
          <cell r="AI117">
            <v>0</v>
          </cell>
          <cell r="AJ117">
            <v>74796.06</v>
          </cell>
          <cell r="AK117">
            <v>0</v>
          </cell>
          <cell r="AL117">
            <v>0</v>
          </cell>
          <cell r="AM117">
            <v>60481.760000000002</v>
          </cell>
          <cell r="AN117">
            <v>0</v>
          </cell>
          <cell r="AO117">
            <v>0</v>
          </cell>
          <cell r="AP117">
            <v>60481.760000000002</v>
          </cell>
          <cell r="AR117">
            <v>1927180</v>
          </cell>
          <cell r="AS117">
            <v>121503</v>
          </cell>
          <cell r="AT117">
            <v>100381</v>
          </cell>
          <cell r="AU117">
            <v>127650</v>
          </cell>
          <cell r="AV117">
            <v>104430</v>
          </cell>
          <cell r="AW117">
            <v>100863</v>
          </cell>
          <cell r="AX117">
            <v>131426</v>
          </cell>
          <cell r="AY117">
            <v>146450</v>
          </cell>
          <cell r="AZ117">
            <v>203946</v>
          </cell>
          <cell r="BA117">
            <v>243469</v>
          </cell>
          <cell r="BB117">
            <v>223812</v>
          </cell>
          <cell r="BC117">
            <v>215319</v>
          </cell>
          <cell r="BD117">
            <v>207931</v>
          </cell>
          <cell r="BF117">
            <v>1252367</v>
          </cell>
          <cell r="BG117">
            <v>109268</v>
          </cell>
          <cell r="BH117">
            <v>127563</v>
          </cell>
          <cell r="BI117">
            <v>159113</v>
          </cell>
          <cell r="BJ117">
            <v>121984</v>
          </cell>
          <cell r="BK117">
            <v>85623</v>
          </cell>
          <cell r="BL117">
            <v>74149</v>
          </cell>
          <cell r="BM117">
            <v>78532</v>
          </cell>
          <cell r="BN117">
            <v>99384</v>
          </cell>
          <cell r="BO117">
            <v>113090</v>
          </cell>
          <cell r="BP117">
            <v>78104</v>
          </cell>
          <cell r="BQ117">
            <v>110877</v>
          </cell>
          <cell r="BR117">
            <v>94680</v>
          </cell>
          <cell r="BT117">
            <v>7168823</v>
          </cell>
          <cell r="BU117">
            <v>517374</v>
          </cell>
          <cell r="BV117">
            <v>424045</v>
          </cell>
          <cell r="BW117">
            <v>426206</v>
          </cell>
          <cell r="BX117">
            <v>436929</v>
          </cell>
          <cell r="BY117">
            <v>480809</v>
          </cell>
          <cell r="BZ117">
            <v>543570</v>
          </cell>
          <cell r="CA117">
            <v>636878</v>
          </cell>
          <cell r="CB117">
            <v>768187</v>
          </cell>
          <cell r="CC117">
            <v>821873</v>
          </cell>
          <cell r="CD117">
            <v>774538</v>
          </cell>
          <cell r="CE117">
            <v>702933</v>
          </cell>
          <cell r="CF117">
            <v>635481</v>
          </cell>
          <cell r="CH117">
            <v>-216330</v>
          </cell>
          <cell r="CI117">
            <v>-20442</v>
          </cell>
          <cell r="CJ117">
            <v>-18311</v>
          </cell>
          <cell r="CK117">
            <v>-693</v>
          </cell>
          <cell r="CL117">
            <v>0</v>
          </cell>
          <cell r="CM117">
            <v>0</v>
          </cell>
          <cell r="CN117">
            <v>0</v>
          </cell>
          <cell r="CO117">
            <v>-55969</v>
          </cell>
          <cell r="CP117">
            <v>-43848</v>
          </cell>
          <cell r="CQ117">
            <v>-1268</v>
          </cell>
          <cell r="CR117">
            <v>-23838</v>
          </cell>
          <cell r="CS117">
            <v>-51961</v>
          </cell>
          <cell r="CT117">
            <v>0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-16544124</v>
          </cell>
          <cell r="DK117">
            <v>-1124755</v>
          </cell>
          <cell r="DL117">
            <v>-924425</v>
          </cell>
          <cell r="DM117">
            <v>-997148</v>
          </cell>
          <cell r="DN117">
            <v>-957823</v>
          </cell>
          <cell r="DO117">
            <v>-983634</v>
          </cell>
          <cell r="DP117">
            <v>-1132519</v>
          </cell>
          <cell r="DQ117">
            <v>-1352169</v>
          </cell>
          <cell r="DR117">
            <v>-1793213</v>
          </cell>
          <cell r="DS117">
            <v>-1979542</v>
          </cell>
          <cell r="DT117">
            <v>-1900205</v>
          </cell>
          <cell r="DU117">
            <v>-1785575</v>
          </cell>
          <cell r="DV117">
            <v>-1613116</v>
          </cell>
        </row>
        <row r="118">
          <cell r="A118" t="str">
            <v>Others Income</v>
          </cell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0</v>
          </cell>
          <cell r="N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  <cell r="AG118" t="str">
            <v>0</v>
          </cell>
          <cell r="AH118" t="str">
            <v>0</v>
          </cell>
          <cell r="AI118" t="str">
            <v>0</v>
          </cell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 t="str">
            <v>0</v>
          </cell>
          <cell r="AO118" t="str">
            <v>0</v>
          </cell>
          <cell r="AP118" t="str">
            <v>0</v>
          </cell>
          <cell r="AR118" t="str">
            <v>0</v>
          </cell>
          <cell r="AS118" t="str">
            <v>0</v>
          </cell>
          <cell r="AT118" t="str">
            <v>0</v>
          </cell>
          <cell r="AU118" t="str">
            <v>0</v>
          </cell>
          <cell r="AV118" t="str">
            <v>0</v>
          </cell>
          <cell r="AW118" t="str">
            <v>0</v>
          </cell>
          <cell r="AX118" t="str">
            <v>0</v>
          </cell>
          <cell r="AY118" t="str">
            <v>0</v>
          </cell>
          <cell r="AZ118" t="str">
            <v>0</v>
          </cell>
          <cell r="BA118" t="str">
            <v>0</v>
          </cell>
          <cell r="BB118" t="str">
            <v>0</v>
          </cell>
          <cell r="BC118" t="str">
            <v>0</v>
          </cell>
          <cell r="BD118" t="str">
            <v>0</v>
          </cell>
          <cell r="BF118">
            <v>250000</v>
          </cell>
          <cell r="BG118">
            <v>20833</v>
          </cell>
          <cell r="BH118">
            <v>20833</v>
          </cell>
          <cell r="BI118">
            <v>20834</v>
          </cell>
          <cell r="BJ118">
            <v>20833</v>
          </cell>
          <cell r="BK118">
            <v>20833</v>
          </cell>
          <cell r="BL118">
            <v>20834</v>
          </cell>
          <cell r="BM118">
            <v>20833</v>
          </cell>
          <cell r="BN118">
            <v>20833</v>
          </cell>
          <cell r="BO118">
            <v>20834</v>
          </cell>
          <cell r="BP118">
            <v>20833</v>
          </cell>
          <cell r="BQ118">
            <v>20833</v>
          </cell>
          <cell r="BR118">
            <v>20834</v>
          </cell>
          <cell r="BT118">
            <v>22200</v>
          </cell>
          <cell r="BU118">
            <v>1850</v>
          </cell>
          <cell r="BV118">
            <v>1850</v>
          </cell>
          <cell r="BW118">
            <v>1850</v>
          </cell>
          <cell r="BX118">
            <v>1850</v>
          </cell>
          <cell r="BY118">
            <v>1850</v>
          </cell>
          <cell r="BZ118">
            <v>1850</v>
          </cell>
          <cell r="CA118">
            <v>1850</v>
          </cell>
          <cell r="CB118">
            <v>1850</v>
          </cell>
          <cell r="CC118">
            <v>1850</v>
          </cell>
          <cell r="CD118">
            <v>1850</v>
          </cell>
          <cell r="CE118">
            <v>1850</v>
          </cell>
          <cell r="CF118">
            <v>1850</v>
          </cell>
          <cell r="CH118" t="str">
            <v>0</v>
          </cell>
          <cell r="CI118" t="str">
            <v>0</v>
          </cell>
          <cell r="CJ118" t="str">
            <v>0</v>
          </cell>
          <cell r="CK118" t="str">
            <v>0</v>
          </cell>
          <cell r="CL118" t="str">
            <v>0</v>
          </cell>
          <cell r="CM118" t="str">
            <v>0</v>
          </cell>
          <cell r="CN118" t="str">
            <v>0</v>
          </cell>
          <cell r="CO118" t="str">
            <v>0</v>
          </cell>
          <cell r="CP118" t="str">
            <v>0</v>
          </cell>
          <cell r="CQ118" t="str">
            <v>0</v>
          </cell>
          <cell r="CR118" t="str">
            <v>0</v>
          </cell>
          <cell r="CS118" t="str">
            <v>0</v>
          </cell>
          <cell r="CT118" t="str">
            <v>0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-343944</v>
          </cell>
          <cell r="DK118">
            <v>-28662</v>
          </cell>
          <cell r="DL118">
            <v>-28662</v>
          </cell>
          <cell r="DM118">
            <v>-28662</v>
          </cell>
          <cell r="DN118">
            <v>-28662</v>
          </cell>
          <cell r="DO118">
            <v>-28662</v>
          </cell>
          <cell r="DP118">
            <v>-28662</v>
          </cell>
          <cell r="DQ118">
            <v>-28662</v>
          </cell>
          <cell r="DR118">
            <v>-28662</v>
          </cell>
          <cell r="DS118">
            <v>-28662</v>
          </cell>
          <cell r="DT118">
            <v>-28662</v>
          </cell>
          <cell r="DU118">
            <v>-28662</v>
          </cell>
          <cell r="DV118">
            <v>-28662</v>
          </cell>
        </row>
        <row r="119">
          <cell r="A119" t="str">
            <v>Total Non-Operating Income</v>
          </cell>
          <cell r="B119">
            <v>3895230</v>
          </cell>
          <cell r="C119">
            <v>229233</v>
          </cell>
          <cell r="D119">
            <v>189447</v>
          </cell>
          <cell r="E119">
            <v>244043</v>
          </cell>
          <cell r="F119">
            <v>223662</v>
          </cell>
          <cell r="G119">
            <v>191713</v>
          </cell>
          <cell r="H119">
            <v>251121</v>
          </cell>
          <cell r="I119">
            <v>315930</v>
          </cell>
          <cell r="J119">
            <v>422824</v>
          </cell>
          <cell r="K119">
            <v>498926</v>
          </cell>
          <cell r="L119">
            <v>457029</v>
          </cell>
          <cell r="M119">
            <v>441011</v>
          </cell>
          <cell r="N119">
            <v>430291</v>
          </cell>
          <cell r="P119">
            <v>725823.79</v>
          </cell>
          <cell r="Q119">
            <v>48222.239999999998</v>
          </cell>
          <cell r="R119">
            <v>39825.35</v>
          </cell>
          <cell r="S119">
            <v>44858.06</v>
          </cell>
          <cell r="T119">
            <v>40938.18</v>
          </cell>
          <cell r="U119">
            <v>39463.760000000002</v>
          </cell>
          <cell r="V119">
            <v>45947.56</v>
          </cell>
          <cell r="W119">
            <v>56635.96</v>
          </cell>
          <cell r="X119">
            <v>78448.94</v>
          </cell>
          <cell r="Y119">
            <v>88264.44</v>
          </cell>
          <cell r="Z119">
            <v>85868.56</v>
          </cell>
          <cell r="AA119">
            <v>82628.83</v>
          </cell>
          <cell r="AB119">
            <v>74721.91</v>
          </cell>
          <cell r="AD119">
            <v>272035.24</v>
          </cell>
          <cell r="AE119" t="str">
            <v>0</v>
          </cell>
          <cell r="AF119" t="str">
            <v>0</v>
          </cell>
          <cell r="AG119">
            <v>76275.66</v>
          </cell>
          <cell r="AH119">
            <v>0</v>
          </cell>
          <cell r="AI119">
            <v>0</v>
          </cell>
          <cell r="AJ119">
            <v>74796.06</v>
          </cell>
          <cell r="AK119">
            <v>0</v>
          </cell>
          <cell r="AL119">
            <v>0</v>
          </cell>
          <cell r="AM119">
            <v>60481.760000000002</v>
          </cell>
          <cell r="AN119">
            <v>0</v>
          </cell>
          <cell r="AO119">
            <v>0</v>
          </cell>
          <cell r="AP119">
            <v>60481.760000000002</v>
          </cell>
          <cell r="AR119">
            <v>1927180</v>
          </cell>
          <cell r="AS119">
            <v>121503</v>
          </cell>
          <cell r="AT119">
            <v>100381</v>
          </cell>
          <cell r="AU119">
            <v>127650</v>
          </cell>
          <cell r="AV119">
            <v>104430</v>
          </cell>
          <cell r="AW119">
            <v>100863</v>
          </cell>
          <cell r="AX119">
            <v>131426</v>
          </cell>
          <cell r="AY119">
            <v>146450</v>
          </cell>
          <cell r="AZ119">
            <v>203946</v>
          </cell>
          <cell r="BA119">
            <v>243469</v>
          </cell>
          <cell r="BB119">
            <v>223812</v>
          </cell>
          <cell r="BC119">
            <v>215319</v>
          </cell>
          <cell r="BD119">
            <v>207931</v>
          </cell>
          <cell r="BF119">
            <v>1502367</v>
          </cell>
          <cell r="BG119">
            <v>130101</v>
          </cell>
          <cell r="BH119">
            <v>148396</v>
          </cell>
          <cell r="BI119">
            <v>179947</v>
          </cell>
          <cell r="BJ119">
            <v>142817</v>
          </cell>
          <cell r="BK119">
            <v>106456</v>
          </cell>
          <cell r="BL119">
            <v>94983</v>
          </cell>
          <cell r="BM119">
            <v>99365</v>
          </cell>
          <cell r="BN119">
            <v>120217</v>
          </cell>
          <cell r="BO119">
            <v>133924</v>
          </cell>
          <cell r="BP119">
            <v>98937</v>
          </cell>
          <cell r="BQ119">
            <v>131710</v>
          </cell>
          <cell r="BR119">
            <v>115514</v>
          </cell>
          <cell r="BT119">
            <v>7191023</v>
          </cell>
          <cell r="BU119">
            <v>519224</v>
          </cell>
          <cell r="BV119">
            <v>425895</v>
          </cell>
          <cell r="BW119">
            <v>428056</v>
          </cell>
          <cell r="BX119">
            <v>438779</v>
          </cell>
          <cell r="BY119">
            <v>482659</v>
          </cell>
          <cell r="BZ119">
            <v>545420</v>
          </cell>
          <cell r="CA119">
            <v>638728</v>
          </cell>
          <cell r="CB119">
            <v>770037</v>
          </cell>
          <cell r="CC119">
            <v>823723</v>
          </cell>
          <cell r="CD119">
            <v>776388</v>
          </cell>
          <cell r="CE119">
            <v>704783</v>
          </cell>
          <cell r="CF119">
            <v>637331</v>
          </cell>
          <cell r="CH119">
            <v>-216330</v>
          </cell>
          <cell r="CI119">
            <v>-20442</v>
          </cell>
          <cell r="CJ119">
            <v>-18311</v>
          </cell>
          <cell r="CK119">
            <v>-693</v>
          </cell>
          <cell r="CL119">
            <v>0</v>
          </cell>
          <cell r="CM119">
            <v>0</v>
          </cell>
          <cell r="CN119">
            <v>0</v>
          </cell>
          <cell r="CO119">
            <v>-55969</v>
          </cell>
          <cell r="CP119">
            <v>-43848</v>
          </cell>
          <cell r="CQ119">
            <v>-1268</v>
          </cell>
          <cell r="CR119">
            <v>-23838</v>
          </cell>
          <cell r="CS119">
            <v>-51961</v>
          </cell>
          <cell r="CT119">
            <v>0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-16888068</v>
          </cell>
          <cell r="DK119">
            <v>-1153417</v>
          </cell>
          <cell r="DL119">
            <v>-953087</v>
          </cell>
          <cell r="DM119">
            <v>-1025810</v>
          </cell>
          <cell r="DN119">
            <v>-986485</v>
          </cell>
          <cell r="DO119">
            <v>-1012296</v>
          </cell>
          <cell r="DP119">
            <v>-1161181</v>
          </cell>
          <cell r="DQ119">
            <v>-1380831</v>
          </cell>
          <cell r="DR119">
            <v>-1821875</v>
          </cell>
          <cell r="DS119">
            <v>-2008204</v>
          </cell>
          <cell r="DT119">
            <v>-1928867</v>
          </cell>
          <cell r="DU119">
            <v>-1814237</v>
          </cell>
          <cell r="DV119">
            <v>-1641778</v>
          </cell>
        </row>
        <row r="120">
          <cell r="A120" t="str">
            <v>Long Term Interest Expenses</v>
          </cell>
          <cell r="B120">
            <v>48058944.240000002</v>
          </cell>
          <cell r="C120">
            <v>4004912.02</v>
          </cell>
          <cell r="D120">
            <v>4004912.02</v>
          </cell>
          <cell r="E120">
            <v>4004912.02</v>
          </cell>
          <cell r="F120">
            <v>4004912.02</v>
          </cell>
          <cell r="G120">
            <v>4004912.02</v>
          </cell>
          <cell r="H120">
            <v>4004912.02</v>
          </cell>
          <cell r="I120">
            <v>4004912.02</v>
          </cell>
          <cell r="J120">
            <v>4004912.02</v>
          </cell>
          <cell r="K120">
            <v>4004912.02</v>
          </cell>
          <cell r="L120">
            <v>4004912.02</v>
          </cell>
          <cell r="M120">
            <v>4004912.02</v>
          </cell>
          <cell r="N120">
            <v>4004912.02</v>
          </cell>
          <cell r="P120">
            <v>9720221.6400000006</v>
          </cell>
          <cell r="Q120">
            <v>810018.47</v>
          </cell>
          <cell r="R120">
            <v>810018.47</v>
          </cell>
          <cell r="S120">
            <v>810018.47</v>
          </cell>
          <cell r="T120">
            <v>810018.47</v>
          </cell>
          <cell r="U120">
            <v>810018.47</v>
          </cell>
          <cell r="V120">
            <v>810018.47</v>
          </cell>
          <cell r="W120">
            <v>810018.47</v>
          </cell>
          <cell r="X120">
            <v>810018.47</v>
          </cell>
          <cell r="Y120">
            <v>810018.47</v>
          </cell>
          <cell r="Z120">
            <v>810018.47</v>
          </cell>
          <cell r="AA120">
            <v>810018.47</v>
          </cell>
          <cell r="AB120">
            <v>810018.47</v>
          </cell>
          <cell r="AD120" t="str">
            <v>0</v>
          </cell>
          <cell r="AE120" t="str">
            <v>0</v>
          </cell>
          <cell r="AF120" t="str">
            <v>0</v>
          </cell>
          <cell r="AG120" t="str">
            <v>0</v>
          </cell>
          <cell r="AH120" t="str">
            <v>0</v>
          </cell>
          <cell r="AI120" t="str">
            <v>0</v>
          </cell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 t="str">
            <v>0</v>
          </cell>
          <cell r="AO120" t="str">
            <v>0</v>
          </cell>
          <cell r="AP120" t="str">
            <v>0</v>
          </cell>
          <cell r="AR120">
            <v>25481696.52</v>
          </cell>
          <cell r="AS120">
            <v>2123474.71</v>
          </cell>
          <cell r="AT120">
            <v>2123474.71</v>
          </cell>
          <cell r="AU120">
            <v>2123474.71</v>
          </cell>
          <cell r="AV120">
            <v>2123474.71</v>
          </cell>
          <cell r="AW120">
            <v>2123474.71</v>
          </cell>
          <cell r="AX120">
            <v>2123474.71</v>
          </cell>
          <cell r="AY120">
            <v>2123474.71</v>
          </cell>
          <cell r="AZ120">
            <v>2123474.71</v>
          </cell>
          <cell r="BA120">
            <v>2123474.71</v>
          </cell>
          <cell r="BB120">
            <v>2123474.71</v>
          </cell>
          <cell r="BC120">
            <v>2123474.71</v>
          </cell>
          <cell r="BD120">
            <v>2123474.71</v>
          </cell>
          <cell r="BF120" t="str">
            <v>0</v>
          </cell>
          <cell r="BG120" t="str">
            <v>0</v>
          </cell>
          <cell r="BH120" t="str">
            <v>0</v>
          </cell>
          <cell r="BI120" t="str">
            <v>0</v>
          </cell>
          <cell r="BJ120" t="str">
            <v>0</v>
          </cell>
          <cell r="BK120" t="str">
            <v>0</v>
          </cell>
          <cell r="BL120" t="str">
            <v>0</v>
          </cell>
          <cell r="BM120" t="str">
            <v>0</v>
          </cell>
          <cell r="BN120" t="str">
            <v>0</v>
          </cell>
          <cell r="BO120" t="str">
            <v>0</v>
          </cell>
          <cell r="BP120" t="str">
            <v>0</v>
          </cell>
          <cell r="BQ120" t="str">
            <v>0</v>
          </cell>
          <cell r="BR120" t="str">
            <v>0</v>
          </cell>
          <cell r="BT120">
            <v>58129</v>
          </cell>
          <cell r="BU120">
            <v>7192</v>
          </cell>
          <cell r="BV120">
            <v>6786</v>
          </cell>
          <cell r="BW120">
            <v>6378</v>
          </cell>
          <cell r="BX120">
            <v>5537</v>
          </cell>
          <cell r="BY120">
            <v>5125</v>
          </cell>
          <cell r="BZ120">
            <v>4712</v>
          </cell>
          <cell r="CA120">
            <v>4297</v>
          </cell>
          <cell r="CB120">
            <v>3879</v>
          </cell>
          <cell r="CC120">
            <v>3879</v>
          </cell>
          <cell r="CD120">
            <v>3448</v>
          </cell>
          <cell r="CE120">
            <v>3448</v>
          </cell>
          <cell r="CF120">
            <v>3448</v>
          </cell>
          <cell r="CH120" t="str">
            <v>0</v>
          </cell>
          <cell r="CI120" t="str">
            <v>0</v>
          </cell>
          <cell r="CJ120" t="str">
            <v>0</v>
          </cell>
          <cell r="CK120" t="str">
            <v>0</v>
          </cell>
          <cell r="CL120" t="str">
            <v>0</v>
          </cell>
          <cell r="CM120" t="str">
            <v>0</v>
          </cell>
          <cell r="CN120" t="str">
            <v>0</v>
          </cell>
          <cell r="CO120" t="str">
            <v>0</v>
          </cell>
          <cell r="CP120" t="str">
            <v>0</v>
          </cell>
          <cell r="CQ120" t="str">
            <v>0</v>
          </cell>
          <cell r="CR120" t="str">
            <v>0</v>
          </cell>
          <cell r="CS120" t="str">
            <v>0</v>
          </cell>
          <cell r="CT120" t="str">
            <v>0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 t="str">
            <v>0</v>
          </cell>
          <cell r="DK120" t="str">
            <v>0</v>
          </cell>
          <cell r="DL120" t="str">
            <v>0</v>
          </cell>
          <cell r="DM120" t="str">
            <v>0</v>
          </cell>
          <cell r="DN120" t="str">
            <v>0</v>
          </cell>
          <cell r="DO120" t="str">
            <v>0</v>
          </cell>
          <cell r="DP120" t="str">
            <v>0</v>
          </cell>
          <cell r="DQ120" t="str">
            <v>0</v>
          </cell>
          <cell r="DR120" t="str">
            <v>0</v>
          </cell>
          <cell r="DS120" t="str">
            <v>0</v>
          </cell>
          <cell r="DT120" t="str">
            <v>0</v>
          </cell>
          <cell r="DU120" t="str">
            <v>0</v>
          </cell>
          <cell r="DV120" t="str">
            <v>0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>
            <v>216330</v>
          </cell>
          <cell r="BU121" t="str">
            <v>0</v>
          </cell>
          <cell r="BV121">
            <v>20442</v>
          </cell>
          <cell r="BW121">
            <v>18311</v>
          </cell>
          <cell r="BX121">
            <v>693</v>
          </cell>
          <cell r="BY121">
            <v>0</v>
          </cell>
          <cell r="BZ121">
            <v>0</v>
          </cell>
          <cell r="CA121">
            <v>0</v>
          </cell>
          <cell r="CB121">
            <v>55969</v>
          </cell>
          <cell r="CC121">
            <v>43848</v>
          </cell>
          <cell r="CD121">
            <v>1268</v>
          </cell>
          <cell r="CE121">
            <v>23838</v>
          </cell>
          <cell r="CF121">
            <v>51961</v>
          </cell>
          <cell r="CH121">
            <v>-216330</v>
          </cell>
          <cell r="CI121">
            <v>-20442</v>
          </cell>
          <cell r="CJ121">
            <v>-18311</v>
          </cell>
          <cell r="CK121">
            <v>-693</v>
          </cell>
          <cell r="CL121">
            <v>0</v>
          </cell>
          <cell r="CM121">
            <v>0</v>
          </cell>
          <cell r="CN121">
            <v>0</v>
          </cell>
          <cell r="CO121">
            <v>-55969</v>
          </cell>
          <cell r="CP121">
            <v>-43848</v>
          </cell>
          <cell r="CQ121">
            <v>-1268</v>
          </cell>
          <cell r="CR121">
            <v>-23838</v>
          </cell>
          <cell r="CS121">
            <v>-51961</v>
          </cell>
          <cell r="CT121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</row>
        <row r="125">
          <cell r="A125" t="str">
            <v>Other interest expense - SSU Allocation 4310-09999</v>
          </cell>
          <cell r="B125">
            <v>6674537</v>
          </cell>
          <cell r="C125">
            <v>542781</v>
          </cell>
          <cell r="D125">
            <v>563242</v>
          </cell>
          <cell r="E125">
            <v>644933</v>
          </cell>
          <cell r="F125">
            <v>635551</v>
          </cell>
          <cell r="G125">
            <v>528633</v>
          </cell>
          <cell r="H125">
            <v>449600</v>
          </cell>
          <cell r="I125">
            <v>386165</v>
          </cell>
          <cell r="J125">
            <v>456555</v>
          </cell>
          <cell r="K125">
            <v>516078</v>
          </cell>
          <cell r="L125">
            <v>572948</v>
          </cell>
          <cell r="M125">
            <v>675295</v>
          </cell>
          <cell r="N125">
            <v>702756</v>
          </cell>
          <cell r="P125">
            <v>1349967.18</v>
          </cell>
          <cell r="Q125">
            <v>109780.91</v>
          </cell>
          <cell r="R125">
            <v>113919.3</v>
          </cell>
          <cell r="S125">
            <v>130441.65</v>
          </cell>
          <cell r="T125">
            <v>128544.15</v>
          </cell>
          <cell r="U125">
            <v>106919.34</v>
          </cell>
          <cell r="V125">
            <v>90934.44</v>
          </cell>
          <cell r="W125">
            <v>78104.350000000006</v>
          </cell>
          <cell r="X125">
            <v>92341.19</v>
          </cell>
          <cell r="Y125">
            <v>104380.03</v>
          </cell>
          <cell r="Z125">
            <v>115882.39</v>
          </cell>
          <cell r="AA125">
            <v>136582.57</v>
          </cell>
          <cell r="AB125">
            <v>142136.85999999999</v>
          </cell>
          <cell r="AD125" t="str">
            <v>0</v>
          </cell>
          <cell r="AE125" t="str">
            <v>0</v>
          </cell>
          <cell r="AF125" t="str">
            <v>0</v>
          </cell>
          <cell r="AG125" t="str">
            <v>0</v>
          </cell>
          <cell r="AH125" t="str">
            <v>0</v>
          </cell>
          <cell r="AI125" t="str">
            <v>0</v>
          </cell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 t="str">
            <v>0</v>
          </cell>
          <cell r="AO125" t="str">
            <v>0</v>
          </cell>
          <cell r="AP125" t="str">
            <v>0</v>
          </cell>
          <cell r="AR125">
            <v>3538959</v>
          </cell>
          <cell r="AS125">
            <v>287792</v>
          </cell>
          <cell r="AT125">
            <v>298641</v>
          </cell>
          <cell r="AU125">
            <v>341955</v>
          </cell>
          <cell r="AV125">
            <v>336980</v>
          </cell>
          <cell r="AW125">
            <v>280291</v>
          </cell>
          <cell r="AX125">
            <v>238386</v>
          </cell>
          <cell r="AY125">
            <v>204752</v>
          </cell>
          <cell r="AZ125">
            <v>242074</v>
          </cell>
          <cell r="BA125">
            <v>273634</v>
          </cell>
          <cell r="BB125">
            <v>303787</v>
          </cell>
          <cell r="BC125">
            <v>358053</v>
          </cell>
          <cell r="BD125">
            <v>372614</v>
          </cell>
          <cell r="BF125" t="str">
            <v>0</v>
          </cell>
          <cell r="BG125" t="str">
            <v>0</v>
          </cell>
          <cell r="BH125" t="str">
            <v>0</v>
          </cell>
          <cell r="BI125" t="str">
            <v>0</v>
          </cell>
          <cell r="BJ125" t="str">
            <v>0</v>
          </cell>
          <cell r="BK125" t="str">
            <v>0</v>
          </cell>
          <cell r="BL125" t="str">
            <v>0</v>
          </cell>
          <cell r="BM125" t="str">
            <v>0</v>
          </cell>
          <cell r="BN125" t="str">
            <v>0</v>
          </cell>
          <cell r="BO125" t="str">
            <v>0</v>
          </cell>
          <cell r="BP125" t="str">
            <v>0</v>
          </cell>
          <cell r="BQ125" t="str">
            <v>0</v>
          </cell>
          <cell r="BR125" t="str">
            <v>0</v>
          </cell>
          <cell r="BT125" t="str">
            <v>0</v>
          </cell>
          <cell r="BU125" t="str">
            <v>0</v>
          </cell>
          <cell r="BV125" t="str">
            <v>0</v>
          </cell>
          <cell r="BW125" t="str">
            <v>0</v>
          </cell>
          <cell r="BX125" t="str">
            <v>0</v>
          </cell>
          <cell r="BY125" t="str">
            <v>0</v>
          </cell>
          <cell r="BZ125" t="str">
            <v>0</v>
          </cell>
          <cell r="CA125" t="str">
            <v>0</v>
          </cell>
          <cell r="CB125" t="str">
            <v>0</v>
          </cell>
          <cell r="CC125" t="str">
            <v>0</v>
          </cell>
          <cell r="CD125" t="str">
            <v>0</v>
          </cell>
          <cell r="CE125" t="str">
            <v>0</v>
          </cell>
          <cell r="CF125" t="str">
            <v>0</v>
          </cell>
          <cell r="CH125" t="str">
            <v>0</v>
          </cell>
          <cell r="CI125" t="str">
            <v>0</v>
          </cell>
          <cell r="CJ125" t="str">
            <v>0</v>
          </cell>
          <cell r="CK125" t="str">
            <v>0</v>
          </cell>
          <cell r="CL125" t="str">
            <v>0</v>
          </cell>
          <cell r="CM125" t="str">
            <v>0</v>
          </cell>
          <cell r="CN125" t="str">
            <v>0</v>
          </cell>
          <cell r="CO125" t="str">
            <v>0</v>
          </cell>
          <cell r="CP125" t="str">
            <v>0</v>
          </cell>
          <cell r="CQ125" t="str">
            <v>0</v>
          </cell>
          <cell r="CR125" t="str">
            <v>0</v>
          </cell>
          <cell r="CS125" t="str">
            <v>0</v>
          </cell>
          <cell r="CT125" t="str">
            <v>0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 t="str">
            <v>0</v>
          </cell>
          <cell r="DK125" t="str">
            <v>0</v>
          </cell>
          <cell r="DL125" t="str">
            <v>0</v>
          </cell>
          <cell r="DM125" t="str">
            <v>0</v>
          </cell>
          <cell r="DN125" t="str">
            <v>0</v>
          </cell>
          <cell r="DO125" t="str">
            <v>0</v>
          </cell>
          <cell r="DP125" t="str">
            <v>0</v>
          </cell>
          <cell r="DQ125" t="str">
            <v>0</v>
          </cell>
          <cell r="DR125" t="str">
            <v>0</v>
          </cell>
          <cell r="DS125" t="str">
            <v>0</v>
          </cell>
          <cell r="DT125" t="str">
            <v>0</v>
          </cell>
          <cell r="DU125" t="str">
            <v>0</v>
          </cell>
          <cell r="DV125" t="str">
            <v>0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 t="str">
            <v>0</v>
          </cell>
          <cell r="BG129" t="str">
            <v>0</v>
          </cell>
          <cell r="BH129" t="str">
            <v>0</v>
          </cell>
          <cell r="BI129" t="str">
            <v>0</v>
          </cell>
          <cell r="BJ129" t="str">
            <v>0</v>
          </cell>
          <cell r="BK129" t="str">
            <v>0</v>
          </cell>
          <cell r="BL129" t="str">
            <v>0</v>
          </cell>
          <cell r="BM129" t="str">
            <v>0</v>
          </cell>
          <cell r="BN129" t="str">
            <v>0</v>
          </cell>
          <cell r="BO129" t="str">
            <v>0</v>
          </cell>
          <cell r="BP129" t="str">
            <v>0</v>
          </cell>
          <cell r="BQ129" t="str">
            <v>0</v>
          </cell>
          <cell r="BR129" t="str">
            <v>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 t="str">
            <v>0</v>
          </cell>
          <cell r="DK129" t="str">
            <v>0</v>
          </cell>
          <cell r="DL129" t="str">
            <v>0</v>
          </cell>
          <cell r="DM129" t="str">
            <v>0</v>
          </cell>
          <cell r="DN129" t="str">
            <v>0</v>
          </cell>
          <cell r="DO129" t="str">
            <v>0</v>
          </cell>
          <cell r="DP129" t="str">
            <v>0</v>
          </cell>
          <cell r="DQ129" t="str">
            <v>0</v>
          </cell>
          <cell r="DR129" t="str">
            <v>0</v>
          </cell>
          <cell r="DS129" t="str">
            <v>0</v>
          </cell>
          <cell r="DT129" t="str">
            <v>0</v>
          </cell>
          <cell r="DU129" t="str">
            <v>0</v>
          </cell>
          <cell r="DV129" t="str">
            <v>0</v>
          </cell>
        </row>
        <row r="130">
          <cell r="A130" t="str">
            <v>Other interest expense - Cust Deps-By Acct/D 4310-30119</v>
          </cell>
          <cell r="B130">
            <v>1358400</v>
          </cell>
          <cell r="C130">
            <v>113200</v>
          </cell>
          <cell r="D130">
            <v>113200</v>
          </cell>
          <cell r="E130">
            <v>113200</v>
          </cell>
          <cell r="F130">
            <v>113200</v>
          </cell>
          <cell r="G130">
            <v>113200</v>
          </cell>
          <cell r="H130">
            <v>113200</v>
          </cell>
          <cell r="I130">
            <v>113200</v>
          </cell>
          <cell r="J130">
            <v>113200</v>
          </cell>
          <cell r="K130">
            <v>113200</v>
          </cell>
          <cell r="L130">
            <v>113200</v>
          </cell>
          <cell r="M130">
            <v>113200</v>
          </cell>
          <cell r="N130">
            <v>113200</v>
          </cell>
          <cell r="P130">
            <v>744000</v>
          </cell>
          <cell r="Q130">
            <v>62000</v>
          </cell>
          <cell r="R130">
            <v>62000</v>
          </cell>
          <cell r="S130">
            <v>62000</v>
          </cell>
          <cell r="T130">
            <v>62000</v>
          </cell>
          <cell r="U130">
            <v>62000</v>
          </cell>
          <cell r="V130">
            <v>62000</v>
          </cell>
          <cell r="W130">
            <v>62000</v>
          </cell>
          <cell r="X130">
            <v>62000</v>
          </cell>
          <cell r="Y130">
            <v>62000</v>
          </cell>
          <cell r="Z130">
            <v>62000</v>
          </cell>
          <cell r="AA130">
            <v>62000</v>
          </cell>
          <cell r="AB130">
            <v>62000</v>
          </cell>
          <cell r="AD130" t="str">
            <v>0</v>
          </cell>
          <cell r="AE130" t="str">
            <v>0</v>
          </cell>
          <cell r="AF130" t="str">
            <v>0</v>
          </cell>
          <cell r="AG130" t="str">
            <v>0</v>
          </cell>
          <cell r="AH130" t="str">
            <v>0</v>
          </cell>
          <cell r="AI130" t="str">
            <v>0</v>
          </cell>
          <cell r="AJ130" t="str">
            <v>0</v>
          </cell>
          <cell r="AK130" t="str">
            <v>0</v>
          </cell>
          <cell r="AL130" t="str">
            <v>0</v>
          </cell>
          <cell r="AM130" t="str">
            <v>0</v>
          </cell>
          <cell r="AN130" t="str">
            <v>0</v>
          </cell>
          <cell r="AO130" t="str">
            <v>0</v>
          </cell>
          <cell r="AP130" t="str">
            <v>0</v>
          </cell>
          <cell r="AR130" t="str">
            <v>0</v>
          </cell>
          <cell r="AS130" t="str">
            <v>0</v>
          </cell>
          <cell r="AT130" t="str">
            <v>0</v>
          </cell>
          <cell r="AU130" t="str">
            <v>0</v>
          </cell>
          <cell r="AV130" t="str">
            <v>0</v>
          </cell>
          <cell r="AW130" t="str">
            <v>0</v>
          </cell>
          <cell r="AX130" t="str">
            <v>0</v>
          </cell>
          <cell r="AY130" t="str">
            <v>0</v>
          </cell>
          <cell r="AZ130" t="str">
            <v>0</v>
          </cell>
          <cell r="BA130" t="str">
            <v>0</v>
          </cell>
          <cell r="BB130" t="str">
            <v>0</v>
          </cell>
          <cell r="BC130" t="str">
            <v>0</v>
          </cell>
          <cell r="BD130" t="str">
            <v>0</v>
          </cell>
          <cell r="BF130" t="str">
            <v>0</v>
          </cell>
          <cell r="BG130" t="str">
            <v>0</v>
          </cell>
          <cell r="BH130" t="str">
            <v>0</v>
          </cell>
          <cell r="BI130" t="str">
            <v>0</v>
          </cell>
          <cell r="BJ130" t="str">
            <v>0</v>
          </cell>
          <cell r="BK130" t="str">
            <v>0</v>
          </cell>
          <cell r="BL130" t="str">
            <v>0</v>
          </cell>
          <cell r="BM130" t="str">
            <v>0</v>
          </cell>
          <cell r="BN130" t="str">
            <v>0</v>
          </cell>
          <cell r="BO130" t="str">
            <v>0</v>
          </cell>
          <cell r="BP130" t="str">
            <v>0</v>
          </cell>
          <cell r="BQ130" t="str">
            <v>0</v>
          </cell>
          <cell r="BR130" t="str">
            <v>0</v>
          </cell>
          <cell r="BT130" t="str">
            <v>0</v>
          </cell>
          <cell r="BU130" t="str">
            <v>0</v>
          </cell>
          <cell r="BV130" t="str">
            <v>0</v>
          </cell>
          <cell r="BW130" t="str">
            <v>0</v>
          </cell>
          <cell r="BX130" t="str">
            <v>0</v>
          </cell>
          <cell r="BY130" t="str">
            <v>0</v>
          </cell>
          <cell r="BZ130" t="str">
            <v>0</v>
          </cell>
          <cell r="CA130" t="str">
            <v>0</v>
          </cell>
          <cell r="CB130" t="str">
            <v>0</v>
          </cell>
          <cell r="CC130" t="str">
            <v>0</v>
          </cell>
          <cell r="CD130" t="str">
            <v>0</v>
          </cell>
          <cell r="CE130" t="str">
            <v>0</v>
          </cell>
          <cell r="CF130" t="str">
            <v>0</v>
          </cell>
          <cell r="CH130" t="str">
            <v>0</v>
          </cell>
          <cell r="CI130" t="str">
            <v>0</v>
          </cell>
          <cell r="CJ130" t="str">
            <v>0</v>
          </cell>
          <cell r="CK130" t="str">
            <v>0</v>
          </cell>
          <cell r="CL130" t="str">
            <v>0</v>
          </cell>
          <cell r="CM130" t="str">
            <v>0</v>
          </cell>
          <cell r="CN130" t="str">
            <v>0</v>
          </cell>
          <cell r="CO130" t="str">
            <v>0</v>
          </cell>
          <cell r="CP130" t="str">
            <v>0</v>
          </cell>
          <cell r="CQ130" t="str">
            <v>0</v>
          </cell>
          <cell r="CR130" t="str">
            <v>0</v>
          </cell>
          <cell r="CS130" t="str">
            <v>0</v>
          </cell>
          <cell r="CT130" t="str">
            <v>0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 t="str">
            <v>0</v>
          </cell>
          <cell r="DK130" t="str">
            <v>0</v>
          </cell>
          <cell r="DL130" t="str">
            <v>0</v>
          </cell>
          <cell r="DM130" t="str">
            <v>0</v>
          </cell>
          <cell r="DN130" t="str">
            <v>0</v>
          </cell>
          <cell r="DO130" t="str">
            <v>0</v>
          </cell>
          <cell r="DP130" t="str">
            <v>0</v>
          </cell>
          <cell r="DQ130" t="str">
            <v>0</v>
          </cell>
          <cell r="DR130" t="str">
            <v>0</v>
          </cell>
          <cell r="DS130" t="str">
            <v>0</v>
          </cell>
          <cell r="DT130" t="str">
            <v>0</v>
          </cell>
          <cell r="DU130" t="str">
            <v>0</v>
          </cell>
          <cell r="DV130" t="str">
            <v>0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>
            <v>7210055</v>
          </cell>
          <cell r="BG133">
            <v>545059</v>
          </cell>
          <cell r="BH133">
            <v>407934</v>
          </cell>
          <cell r="BI133">
            <v>380919</v>
          </cell>
          <cell r="BJ133">
            <v>398011</v>
          </cell>
          <cell r="BK133">
            <v>385227</v>
          </cell>
          <cell r="BL133">
            <v>453037</v>
          </cell>
          <cell r="BM133">
            <v>562504</v>
          </cell>
          <cell r="BN133">
            <v>795580</v>
          </cell>
          <cell r="BO133">
            <v>915014</v>
          </cell>
          <cell r="BP133">
            <v>899876</v>
          </cell>
          <cell r="BQ133">
            <v>811578</v>
          </cell>
          <cell r="BR133">
            <v>655316</v>
          </cell>
          <cell r="BT133">
            <v>2308002</v>
          </cell>
          <cell r="BU133">
            <v>159085</v>
          </cell>
          <cell r="BV133">
            <v>156614</v>
          </cell>
          <cell r="BW133">
            <v>244172</v>
          </cell>
          <cell r="BX133">
            <v>182497</v>
          </cell>
          <cell r="BY133">
            <v>165752</v>
          </cell>
          <cell r="BZ133">
            <v>171913</v>
          </cell>
          <cell r="CA133">
            <v>176635</v>
          </cell>
          <cell r="CB133">
            <v>185172</v>
          </cell>
          <cell r="CC133">
            <v>198348</v>
          </cell>
          <cell r="CD133">
            <v>211910</v>
          </cell>
          <cell r="CE133">
            <v>222461</v>
          </cell>
          <cell r="CF133">
            <v>233443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>
            <v>-16544124</v>
          </cell>
          <cell r="DK133">
            <v>-1124755</v>
          </cell>
          <cell r="DL133">
            <v>-924425</v>
          </cell>
          <cell r="DM133">
            <v>-997148</v>
          </cell>
          <cell r="DN133">
            <v>-957823</v>
          </cell>
          <cell r="DO133">
            <v>-983634</v>
          </cell>
          <cell r="DP133">
            <v>-1132519</v>
          </cell>
          <cell r="DQ133">
            <v>-1352169</v>
          </cell>
          <cell r="DR133">
            <v>-1793213</v>
          </cell>
          <cell r="DS133">
            <v>-1979542</v>
          </cell>
          <cell r="DT133">
            <v>-1900205</v>
          </cell>
          <cell r="DU133">
            <v>-1785575</v>
          </cell>
          <cell r="DV133">
            <v>-1613116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</row>
        <row r="152">
          <cell r="A152" t="str">
            <v>Other interest expense - Int on Taxes 4310-30157</v>
          </cell>
          <cell r="B152">
            <v>750000</v>
          </cell>
          <cell r="C152">
            <v>62500</v>
          </cell>
          <cell r="D152">
            <v>62500</v>
          </cell>
          <cell r="E152">
            <v>62500</v>
          </cell>
          <cell r="F152">
            <v>62500</v>
          </cell>
          <cell r="G152">
            <v>62500</v>
          </cell>
          <cell r="H152">
            <v>62500</v>
          </cell>
          <cell r="I152">
            <v>62500</v>
          </cell>
          <cell r="J152">
            <v>62500</v>
          </cell>
          <cell r="K152">
            <v>62500</v>
          </cell>
          <cell r="L152">
            <v>62500</v>
          </cell>
          <cell r="M152">
            <v>62500</v>
          </cell>
          <cell r="N152">
            <v>62500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 t="str">
            <v>0</v>
          </cell>
          <cell r="AE152" t="str">
            <v>0</v>
          </cell>
          <cell r="AF152" t="str">
            <v>0</v>
          </cell>
          <cell r="AG152" t="str">
            <v>0</v>
          </cell>
          <cell r="AH152" t="str">
            <v>0</v>
          </cell>
          <cell r="AI152" t="str">
            <v>0</v>
          </cell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 t="str">
            <v>0</v>
          </cell>
          <cell r="AO152" t="str">
            <v>0</v>
          </cell>
          <cell r="AP152" t="str">
            <v>0</v>
          </cell>
          <cell r="AR152">
            <v>9070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>
            <v>9070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F152" t="str">
            <v>0</v>
          </cell>
          <cell r="BG152" t="str">
            <v>0</v>
          </cell>
          <cell r="BH152" t="str">
            <v>0</v>
          </cell>
          <cell r="BI152" t="str">
            <v>0</v>
          </cell>
          <cell r="BJ152" t="str">
            <v>0</v>
          </cell>
          <cell r="BK152" t="str">
            <v>0</v>
          </cell>
          <cell r="BL152" t="str">
            <v>0</v>
          </cell>
          <cell r="BM152" t="str">
            <v>0</v>
          </cell>
          <cell r="BN152" t="str">
            <v>0</v>
          </cell>
          <cell r="BO152" t="str">
            <v>0</v>
          </cell>
          <cell r="BP152" t="str">
            <v>0</v>
          </cell>
          <cell r="BQ152" t="str">
            <v>0</v>
          </cell>
          <cell r="BR152" t="str">
            <v>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 t="str">
            <v>0</v>
          </cell>
          <cell r="DK152" t="str">
            <v>0</v>
          </cell>
          <cell r="DL152" t="str">
            <v>0</v>
          </cell>
          <cell r="DM152" t="str">
            <v>0</v>
          </cell>
          <cell r="DN152" t="str">
            <v>0</v>
          </cell>
          <cell r="DO152" t="str">
            <v>0</v>
          </cell>
          <cell r="DP152" t="str">
            <v>0</v>
          </cell>
          <cell r="DQ152" t="str">
            <v>0</v>
          </cell>
          <cell r="DR152" t="str">
            <v>0</v>
          </cell>
          <cell r="DS152" t="str">
            <v>0</v>
          </cell>
          <cell r="DT152" t="str">
            <v>0</v>
          </cell>
          <cell r="DU152" t="str">
            <v>0</v>
          </cell>
          <cell r="DV152" t="str">
            <v>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</row>
        <row r="155">
          <cell r="A155" t="str">
            <v>Allowance for borrowed funds used durin - Default 4320-00000</v>
          </cell>
          <cell r="B155">
            <v>-707021</v>
          </cell>
          <cell r="C155">
            <v>-68297</v>
          </cell>
          <cell r="D155">
            <v>-64735</v>
          </cell>
          <cell r="E155">
            <v>-28552</v>
          </cell>
          <cell r="F155">
            <v>-34502</v>
          </cell>
          <cell r="G155">
            <v>-42055</v>
          </cell>
          <cell r="H155">
            <v>-52005</v>
          </cell>
          <cell r="I155">
            <v>-55418</v>
          </cell>
          <cell r="J155">
            <v>-64097</v>
          </cell>
          <cell r="K155">
            <v>-74340</v>
          </cell>
          <cell r="L155">
            <v>-74340</v>
          </cell>
          <cell r="M155">
            <v>-74340</v>
          </cell>
          <cell r="N155">
            <v>-74340</v>
          </cell>
          <cell r="P155">
            <v>-217053.79</v>
          </cell>
          <cell r="Q155">
            <v>-9626.6200000000008</v>
          </cell>
          <cell r="R155">
            <v>-12977.98</v>
          </cell>
          <cell r="S155">
            <v>-14645.4</v>
          </cell>
          <cell r="T155">
            <v>-16908.12</v>
          </cell>
          <cell r="U155">
            <v>-19258.53</v>
          </cell>
          <cell r="V155">
            <v>-21885.16</v>
          </cell>
          <cell r="W155">
            <v>-21640.42</v>
          </cell>
          <cell r="X155">
            <v>-24263.02</v>
          </cell>
          <cell r="Y155">
            <v>-15964.31</v>
          </cell>
          <cell r="Z155">
            <v>-19961.41</v>
          </cell>
          <cell r="AA155">
            <v>-19961.41</v>
          </cell>
          <cell r="AB155">
            <v>-19961.41</v>
          </cell>
          <cell r="AD155" t="str">
            <v>0</v>
          </cell>
          <cell r="AE155" t="str">
            <v>0</v>
          </cell>
          <cell r="AF155" t="str">
            <v>0</v>
          </cell>
          <cell r="AG155" t="str">
            <v>0</v>
          </cell>
          <cell r="AH155" t="str">
            <v>0</v>
          </cell>
          <cell r="AI155" t="str">
            <v>0</v>
          </cell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 t="str">
            <v>0</v>
          </cell>
          <cell r="AO155" t="str">
            <v>0</v>
          </cell>
          <cell r="AP155" t="str">
            <v>0</v>
          </cell>
          <cell r="AR155">
            <v>-1407900</v>
          </cell>
          <cell r="AS155">
            <v>-84950</v>
          </cell>
          <cell r="AT155">
            <v>-84950</v>
          </cell>
          <cell r="AU155">
            <v>-84950</v>
          </cell>
          <cell r="AV155">
            <v>-84950</v>
          </cell>
          <cell r="AW155">
            <v>-84950</v>
          </cell>
          <cell r="AX155">
            <v>-84950</v>
          </cell>
          <cell r="AY155">
            <v>-103450</v>
          </cell>
          <cell r="AZ155">
            <v>-121950</v>
          </cell>
          <cell r="BA155">
            <v>-140450</v>
          </cell>
          <cell r="BB155">
            <v>-158950</v>
          </cell>
          <cell r="BC155">
            <v>-177450</v>
          </cell>
          <cell r="BD155">
            <v>-195950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 t="str">
            <v>0</v>
          </cell>
          <cell r="BU155" t="str">
            <v>0</v>
          </cell>
          <cell r="BV155" t="str">
            <v>0</v>
          </cell>
          <cell r="BW155" t="str">
            <v>0</v>
          </cell>
          <cell r="BX155" t="str">
            <v>0</v>
          </cell>
          <cell r="BY155" t="str">
            <v>0</v>
          </cell>
          <cell r="BZ155" t="str">
            <v>0</v>
          </cell>
          <cell r="CA155" t="str">
            <v>0</v>
          </cell>
          <cell r="CB155" t="str">
            <v>0</v>
          </cell>
          <cell r="CC155" t="str">
            <v>0</v>
          </cell>
          <cell r="CD155" t="str">
            <v>0</v>
          </cell>
          <cell r="CE155" t="str">
            <v>0</v>
          </cell>
          <cell r="CF155" t="str">
            <v>0</v>
          </cell>
          <cell r="CH155" t="str">
            <v>0</v>
          </cell>
          <cell r="CI155" t="str">
            <v>0</v>
          </cell>
          <cell r="CJ155" t="str">
            <v>0</v>
          </cell>
          <cell r="CK155" t="str">
            <v>0</v>
          </cell>
          <cell r="CL155" t="str">
            <v>0</v>
          </cell>
          <cell r="CM155" t="str">
            <v>0</v>
          </cell>
          <cell r="CN155" t="str">
            <v>0</v>
          </cell>
          <cell r="CO155" t="str">
            <v>0</v>
          </cell>
          <cell r="CP155" t="str">
            <v>0</v>
          </cell>
          <cell r="CQ155" t="str">
            <v>0</v>
          </cell>
          <cell r="CR155" t="str">
            <v>0</v>
          </cell>
          <cell r="CS155" t="str">
            <v>0</v>
          </cell>
          <cell r="CT155" t="str">
            <v>0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 t="str">
            <v>0</v>
          </cell>
          <cell r="DK155" t="str">
            <v>0</v>
          </cell>
          <cell r="DL155" t="str">
            <v>0</v>
          </cell>
          <cell r="DM155" t="str">
            <v>0</v>
          </cell>
          <cell r="DN155" t="str">
            <v>0</v>
          </cell>
          <cell r="DO155" t="str">
            <v>0</v>
          </cell>
          <cell r="DP155" t="str">
            <v>0</v>
          </cell>
          <cell r="DQ155" t="str">
            <v>0</v>
          </cell>
          <cell r="DR155" t="str">
            <v>0</v>
          </cell>
          <cell r="DS155" t="str">
            <v>0</v>
          </cell>
          <cell r="DT155" t="str">
            <v>0</v>
          </cell>
          <cell r="DU155" t="str">
            <v>0</v>
          </cell>
          <cell r="DV155" t="str">
            <v>0</v>
          </cell>
        </row>
        <row r="156">
          <cell r="A156" t="str">
            <v>Total ShortTerm</v>
          </cell>
          <cell r="B156">
            <v>8075916</v>
          </cell>
          <cell r="C156">
            <v>650184</v>
          </cell>
          <cell r="D156">
            <v>674207</v>
          </cell>
          <cell r="E156">
            <v>792081</v>
          </cell>
          <cell r="F156">
            <v>776749</v>
          </cell>
          <cell r="G156">
            <v>662278</v>
          </cell>
          <cell r="H156">
            <v>573295</v>
          </cell>
          <cell r="I156">
            <v>506447</v>
          </cell>
          <cell r="J156">
            <v>568158</v>
          </cell>
          <cell r="K156">
            <v>617438</v>
          </cell>
          <cell r="L156">
            <v>674308</v>
          </cell>
          <cell r="M156">
            <v>776655</v>
          </cell>
          <cell r="N156">
            <v>804116</v>
          </cell>
          <cell r="P156">
            <v>1876913.39</v>
          </cell>
          <cell r="Q156">
            <v>162154.29</v>
          </cell>
          <cell r="R156">
            <v>162941.31999999998</v>
          </cell>
          <cell r="S156">
            <v>177796.25</v>
          </cell>
          <cell r="T156">
            <v>173636.03</v>
          </cell>
          <cell r="U156">
            <v>149660.81</v>
          </cell>
          <cell r="V156">
            <v>131049.28</v>
          </cell>
          <cell r="W156">
            <v>118463.93000000001</v>
          </cell>
          <cell r="X156">
            <v>130078.17</v>
          </cell>
          <cell r="Y156">
            <v>150415.72</v>
          </cell>
          <cell r="Z156">
            <v>157920.98000000001</v>
          </cell>
          <cell r="AA156">
            <v>178621.16</v>
          </cell>
          <cell r="AB156">
            <v>184175.44999999998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R156">
            <v>2140129</v>
          </cell>
          <cell r="AS156">
            <v>202842</v>
          </cell>
          <cell r="AT156">
            <v>213691</v>
          </cell>
          <cell r="AU156">
            <v>257005</v>
          </cell>
          <cell r="AV156">
            <v>252030</v>
          </cell>
          <cell r="AW156">
            <v>195341</v>
          </cell>
          <cell r="AX156">
            <v>162506</v>
          </cell>
          <cell r="AY156">
            <v>101302</v>
          </cell>
          <cell r="AZ156">
            <v>120124</v>
          </cell>
          <cell r="BA156">
            <v>133184</v>
          </cell>
          <cell r="BB156">
            <v>144837</v>
          </cell>
          <cell r="BC156">
            <v>180603</v>
          </cell>
          <cell r="BD156">
            <v>176664</v>
          </cell>
          <cell r="BF156">
            <v>7210055</v>
          </cell>
          <cell r="BG156">
            <v>545059</v>
          </cell>
          <cell r="BH156">
            <v>407934</v>
          </cell>
          <cell r="BI156">
            <v>380919</v>
          </cell>
          <cell r="BJ156">
            <v>398011</v>
          </cell>
          <cell r="BK156">
            <v>385227</v>
          </cell>
          <cell r="BL156">
            <v>453037</v>
          </cell>
          <cell r="BM156">
            <v>562504</v>
          </cell>
          <cell r="BN156">
            <v>795580</v>
          </cell>
          <cell r="BO156">
            <v>915014</v>
          </cell>
          <cell r="BP156">
            <v>899876</v>
          </cell>
          <cell r="BQ156">
            <v>811578</v>
          </cell>
          <cell r="BR156">
            <v>655316</v>
          </cell>
          <cell r="BT156">
            <v>2524332</v>
          </cell>
          <cell r="BU156">
            <v>159085</v>
          </cell>
          <cell r="BV156">
            <v>177056</v>
          </cell>
          <cell r="BW156">
            <v>262483</v>
          </cell>
          <cell r="BX156">
            <v>183190</v>
          </cell>
          <cell r="BY156">
            <v>165752</v>
          </cell>
          <cell r="BZ156">
            <v>171913</v>
          </cell>
          <cell r="CA156">
            <v>176635</v>
          </cell>
          <cell r="CB156">
            <v>241141</v>
          </cell>
          <cell r="CC156">
            <v>242196</v>
          </cell>
          <cell r="CD156">
            <v>213178</v>
          </cell>
          <cell r="CE156">
            <v>246299</v>
          </cell>
          <cell r="CF156">
            <v>285404</v>
          </cell>
          <cell r="CH156">
            <v>-216330</v>
          </cell>
          <cell r="CI156">
            <v>-20442</v>
          </cell>
          <cell r="CJ156">
            <v>-18311</v>
          </cell>
          <cell r="CK156">
            <v>-693</v>
          </cell>
          <cell r="CL156">
            <v>0</v>
          </cell>
          <cell r="CM156">
            <v>0</v>
          </cell>
          <cell r="CN156">
            <v>0</v>
          </cell>
          <cell r="CO156">
            <v>-55969</v>
          </cell>
          <cell r="CP156">
            <v>-43848</v>
          </cell>
          <cell r="CQ156">
            <v>-1268</v>
          </cell>
          <cell r="CR156">
            <v>-23838</v>
          </cell>
          <cell r="CS156">
            <v>-51961</v>
          </cell>
          <cell r="CT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-16544124</v>
          </cell>
          <cell r="DK156">
            <v>-1124755</v>
          </cell>
          <cell r="DL156">
            <v>-924425</v>
          </cell>
          <cell r="DM156">
            <v>-997148</v>
          </cell>
          <cell r="DN156">
            <v>-957823</v>
          </cell>
          <cell r="DO156">
            <v>-983634</v>
          </cell>
          <cell r="DP156">
            <v>-1132519</v>
          </cell>
          <cell r="DQ156">
            <v>-1352169</v>
          </cell>
          <cell r="DR156">
            <v>-1793213</v>
          </cell>
          <cell r="DS156">
            <v>-1979542</v>
          </cell>
          <cell r="DT156">
            <v>-1900205</v>
          </cell>
          <cell r="DU156">
            <v>-1785575</v>
          </cell>
          <cell r="DV156">
            <v>-1613116</v>
          </cell>
        </row>
        <row r="157">
          <cell r="A157" t="str">
            <v>Short Term Interest Expenses</v>
          </cell>
          <cell r="B157">
            <v>8075916</v>
          </cell>
          <cell r="C157">
            <v>650184</v>
          </cell>
          <cell r="D157">
            <v>674207</v>
          </cell>
          <cell r="E157">
            <v>792081</v>
          </cell>
          <cell r="F157">
            <v>776749</v>
          </cell>
          <cell r="G157">
            <v>662278</v>
          </cell>
          <cell r="H157">
            <v>573295</v>
          </cell>
          <cell r="I157">
            <v>506447</v>
          </cell>
          <cell r="J157">
            <v>568158</v>
          </cell>
          <cell r="K157">
            <v>617438</v>
          </cell>
          <cell r="L157">
            <v>674308</v>
          </cell>
          <cell r="M157">
            <v>776655</v>
          </cell>
          <cell r="N157">
            <v>804116</v>
          </cell>
          <cell r="P157">
            <v>1876913.39</v>
          </cell>
          <cell r="Q157">
            <v>162154.29</v>
          </cell>
          <cell r="R157">
            <v>162941.32</v>
          </cell>
          <cell r="S157">
            <v>177796.25</v>
          </cell>
          <cell r="T157">
            <v>173636.03</v>
          </cell>
          <cell r="U157">
            <v>149660.81</v>
          </cell>
          <cell r="V157">
            <v>131049.28</v>
          </cell>
          <cell r="W157">
            <v>118463.93</v>
          </cell>
          <cell r="X157">
            <v>130078.17</v>
          </cell>
          <cell r="Y157">
            <v>150415.72</v>
          </cell>
          <cell r="Z157">
            <v>157920.98000000001</v>
          </cell>
          <cell r="AA157">
            <v>178621.16</v>
          </cell>
          <cell r="AB157">
            <v>184175.45</v>
          </cell>
          <cell r="AD157" t="str">
            <v>0</v>
          </cell>
          <cell r="AE157" t="str">
            <v>0</v>
          </cell>
          <cell r="AF157" t="str">
            <v>0</v>
          </cell>
          <cell r="AG157" t="str">
            <v>0</v>
          </cell>
          <cell r="AH157" t="str">
            <v>0</v>
          </cell>
          <cell r="AI157" t="str">
            <v>0</v>
          </cell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 t="str">
            <v>0</v>
          </cell>
          <cell r="AO157" t="str">
            <v>0</v>
          </cell>
          <cell r="AP157" t="str">
            <v>0</v>
          </cell>
          <cell r="AR157">
            <v>2140129</v>
          </cell>
          <cell r="AS157">
            <v>202842</v>
          </cell>
          <cell r="AT157">
            <v>213691</v>
          </cell>
          <cell r="AU157">
            <v>257005</v>
          </cell>
          <cell r="AV157">
            <v>252030</v>
          </cell>
          <cell r="AW157">
            <v>195341</v>
          </cell>
          <cell r="AX157">
            <v>162506</v>
          </cell>
          <cell r="AY157">
            <v>101302</v>
          </cell>
          <cell r="AZ157">
            <v>120124</v>
          </cell>
          <cell r="BA157">
            <v>133184</v>
          </cell>
          <cell r="BB157">
            <v>144837</v>
          </cell>
          <cell r="BC157">
            <v>180603</v>
          </cell>
          <cell r="BD157">
            <v>176664</v>
          </cell>
          <cell r="BF157">
            <v>7210055</v>
          </cell>
          <cell r="BG157">
            <v>545059</v>
          </cell>
          <cell r="BH157">
            <v>407934</v>
          </cell>
          <cell r="BI157">
            <v>380919</v>
          </cell>
          <cell r="BJ157">
            <v>398011</v>
          </cell>
          <cell r="BK157">
            <v>385227</v>
          </cell>
          <cell r="BL157">
            <v>453037</v>
          </cell>
          <cell r="BM157">
            <v>562504</v>
          </cell>
          <cell r="BN157">
            <v>795580</v>
          </cell>
          <cell r="BO157">
            <v>915014</v>
          </cell>
          <cell r="BP157">
            <v>899876</v>
          </cell>
          <cell r="BQ157">
            <v>811578</v>
          </cell>
          <cell r="BR157">
            <v>655316</v>
          </cell>
          <cell r="BT157">
            <v>2524332</v>
          </cell>
          <cell r="BU157">
            <v>159085</v>
          </cell>
          <cell r="BV157">
            <v>177056</v>
          </cell>
          <cell r="BW157">
            <v>262483</v>
          </cell>
          <cell r="BX157">
            <v>183190</v>
          </cell>
          <cell r="BY157">
            <v>165752</v>
          </cell>
          <cell r="BZ157">
            <v>171913</v>
          </cell>
          <cell r="CA157">
            <v>176635</v>
          </cell>
          <cell r="CB157">
            <v>241141</v>
          </cell>
          <cell r="CC157">
            <v>242196</v>
          </cell>
          <cell r="CD157">
            <v>213178</v>
          </cell>
          <cell r="CE157">
            <v>246299</v>
          </cell>
          <cell r="CF157">
            <v>285404</v>
          </cell>
          <cell r="CH157">
            <v>-216330</v>
          </cell>
          <cell r="CI157">
            <v>-20442</v>
          </cell>
          <cell r="CJ157">
            <v>-18311</v>
          </cell>
          <cell r="CK157">
            <v>-693</v>
          </cell>
          <cell r="CL157">
            <v>0</v>
          </cell>
          <cell r="CM157">
            <v>0</v>
          </cell>
          <cell r="CN157">
            <v>0</v>
          </cell>
          <cell r="CO157">
            <v>-55969</v>
          </cell>
          <cell r="CP157">
            <v>-43848</v>
          </cell>
          <cell r="CQ157">
            <v>-1268</v>
          </cell>
          <cell r="CR157">
            <v>-23838</v>
          </cell>
          <cell r="CS157">
            <v>-51961</v>
          </cell>
          <cell r="CT157">
            <v>0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-16544124</v>
          </cell>
          <cell r="DK157">
            <v>-1124755</v>
          </cell>
          <cell r="DL157">
            <v>-924425</v>
          </cell>
          <cell r="DM157">
            <v>-997148</v>
          </cell>
          <cell r="DN157">
            <v>-957823</v>
          </cell>
          <cell r="DO157">
            <v>-983634</v>
          </cell>
          <cell r="DP157">
            <v>-1132519</v>
          </cell>
          <cell r="DQ157">
            <v>-1352169</v>
          </cell>
          <cell r="DR157">
            <v>-1793213</v>
          </cell>
          <cell r="DS157">
            <v>-1979542</v>
          </cell>
          <cell r="DT157">
            <v>-1900205</v>
          </cell>
          <cell r="DU157">
            <v>-1785575</v>
          </cell>
          <cell r="DV157">
            <v>-1613116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</row>
        <row r="159">
          <cell r="A159" t="str">
            <v>ShortTerm Interest Expenses</v>
          </cell>
          <cell r="B159">
            <v>6674537</v>
          </cell>
          <cell r="C159">
            <v>542781</v>
          </cell>
          <cell r="D159">
            <v>563242</v>
          </cell>
          <cell r="E159">
            <v>644933</v>
          </cell>
          <cell r="F159">
            <v>635551</v>
          </cell>
          <cell r="G159">
            <v>528633</v>
          </cell>
          <cell r="H159">
            <v>449600</v>
          </cell>
          <cell r="I159">
            <v>386165</v>
          </cell>
          <cell r="J159">
            <v>456555</v>
          </cell>
          <cell r="K159">
            <v>516078</v>
          </cell>
          <cell r="L159">
            <v>572948</v>
          </cell>
          <cell r="M159">
            <v>675295</v>
          </cell>
          <cell r="N159">
            <v>702756</v>
          </cell>
          <cell r="P159">
            <v>1349967.18</v>
          </cell>
          <cell r="Q159">
            <v>109780.91</v>
          </cell>
          <cell r="R159">
            <v>113919.3</v>
          </cell>
          <cell r="S159">
            <v>130441.65</v>
          </cell>
          <cell r="T159">
            <v>128544.15</v>
          </cell>
          <cell r="U159">
            <v>106919.34</v>
          </cell>
          <cell r="V159">
            <v>90934.44</v>
          </cell>
          <cell r="W159">
            <v>78104.350000000006</v>
          </cell>
          <cell r="X159">
            <v>92341.19</v>
          </cell>
          <cell r="Y159">
            <v>104380.03</v>
          </cell>
          <cell r="Z159">
            <v>115882.39</v>
          </cell>
          <cell r="AA159">
            <v>136582.57</v>
          </cell>
          <cell r="AB159">
            <v>142136.85999999999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R159">
            <v>3538959</v>
          </cell>
          <cell r="AS159">
            <v>287792</v>
          </cell>
          <cell r="AT159">
            <v>298641</v>
          </cell>
          <cell r="AU159">
            <v>341955</v>
          </cell>
          <cell r="AV159">
            <v>336980</v>
          </cell>
          <cell r="AW159">
            <v>280291</v>
          </cell>
          <cell r="AX159">
            <v>238386</v>
          </cell>
          <cell r="AY159">
            <v>204752</v>
          </cell>
          <cell r="AZ159">
            <v>242074</v>
          </cell>
          <cell r="BA159">
            <v>273634</v>
          </cell>
          <cell r="BB159">
            <v>303787</v>
          </cell>
          <cell r="BC159">
            <v>358053</v>
          </cell>
          <cell r="BD159">
            <v>372614</v>
          </cell>
          <cell r="BF159">
            <v>7210055</v>
          </cell>
          <cell r="BG159">
            <v>545059</v>
          </cell>
          <cell r="BH159">
            <v>407934</v>
          </cell>
          <cell r="BI159">
            <v>380919</v>
          </cell>
          <cell r="BJ159">
            <v>398011</v>
          </cell>
          <cell r="BK159">
            <v>385227</v>
          </cell>
          <cell r="BL159">
            <v>453037</v>
          </cell>
          <cell r="BM159">
            <v>562504</v>
          </cell>
          <cell r="BN159">
            <v>795580</v>
          </cell>
          <cell r="BO159">
            <v>915014</v>
          </cell>
          <cell r="BP159">
            <v>899876</v>
          </cell>
          <cell r="BQ159">
            <v>811578</v>
          </cell>
          <cell r="BR159">
            <v>655316</v>
          </cell>
          <cell r="BT159">
            <v>2524332</v>
          </cell>
          <cell r="BU159">
            <v>159085</v>
          </cell>
          <cell r="BV159">
            <v>177056</v>
          </cell>
          <cell r="BW159">
            <v>262483</v>
          </cell>
          <cell r="BX159">
            <v>183190</v>
          </cell>
          <cell r="BY159">
            <v>165752</v>
          </cell>
          <cell r="BZ159">
            <v>171913</v>
          </cell>
          <cell r="CA159">
            <v>176635</v>
          </cell>
          <cell r="CB159">
            <v>241141</v>
          </cell>
          <cell r="CC159">
            <v>242196</v>
          </cell>
          <cell r="CD159">
            <v>213178</v>
          </cell>
          <cell r="CE159">
            <v>246299</v>
          </cell>
          <cell r="CF159">
            <v>285404</v>
          </cell>
          <cell r="CH159">
            <v>-216330</v>
          </cell>
          <cell r="CI159">
            <v>-20442</v>
          </cell>
          <cell r="CJ159">
            <v>-18311</v>
          </cell>
          <cell r="CK159">
            <v>-693</v>
          </cell>
          <cell r="CL159">
            <v>0</v>
          </cell>
          <cell r="CM159">
            <v>0</v>
          </cell>
          <cell r="CN159">
            <v>0</v>
          </cell>
          <cell r="CO159">
            <v>-55969</v>
          </cell>
          <cell r="CP159">
            <v>-43848</v>
          </cell>
          <cell r="CQ159">
            <v>-1268</v>
          </cell>
          <cell r="CR159">
            <v>-23838</v>
          </cell>
          <cell r="CS159">
            <v>-51961</v>
          </cell>
          <cell r="CT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-16544124</v>
          </cell>
          <cell r="DK159">
            <v>-1124755</v>
          </cell>
          <cell r="DL159">
            <v>-924425</v>
          </cell>
          <cell r="DM159">
            <v>-997148</v>
          </cell>
          <cell r="DN159">
            <v>-957823</v>
          </cell>
          <cell r="DO159">
            <v>-983634</v>
          </cell>
          <cell r="DP159">
            <v>-1132519</v>
          </cell>
          <cell r="DQ159">
            <v>-1352169</v>
          </cell>
          <cell r="DR159">
            <v>-1793213</v>
          </cell>
          <cell r="DS159">
            <v>-1979542</v>
          </cell>
          <cell r="DT159">
            <v>-1900205</v>
          </cell>
          <cell r="DU159">
            <v>-1785575</v>
          </cell>
          <cell r="DV159">
            <v>-1613116</v>
          </cell>
        </row>
        <row r="160">
          <cell r="A160" t="str">
            <v>ShortTerm Interest - Div. Other</v>
          </cell>
          <cell r="B160">
            <v>1401379</v>
          </cell>
          <cell r="C160">
            <v>107403</v>
          </cell>
          <cell r="D160">
            <v>110965</v>
          </cell>
          <cell r="E160">
            <v>147148</v>
          </cell>
          <cell r="F160">
            <v>141198</v>
          </cell>
          <cell r="G160">
            <v>133645</v>
          </cell>
          <cell r="H160">
            <v>123695</v>
          </cell>
          <cell r="I160">
            <v>120282</v>
          </cell>
          <cell r="J160">
            <v>111603</v>
          </cell>
          <cell r="K160">
            <v>101360</v>
          </cell>
          <cell r="L160">
            <v>101360</v>
          </cell>
          <cell r="M160">
            <v>101360</v>
          </cell>
          <cell r="N160">
            <v>101360</v>
          </cell>
          <cell r="P160">
            <v>526946.21</v>
          </cell>
          <cell r="Q160">
            <v>52373.380000000005</v>
          </cell>
          <cell r="R160">
            <v>49022.020000000004</v>
          </cell>
          <cell r="S160">
            <v>47354.600000000006</v>
          </cell>
          <cell r="T160">
            <v>45091.880000000005</v>
          </cell>
          <cell r="U160">
            <v>42741.47</v>
          </cell>
          <cell r="V160">
            <v>40114.839999999997</v>
          </cell>
          <cell r="W160">
            <v>40359.579999999987</v>
          </cell>
          <cell r="X160">
            <v>37736.979999999996</v>
          </cell>
          <cell r="Y160">
            <v>46035.69</v>
          </cell>
          <cell r="Z160">
            <v>42038.590000000011</v>
          </cell>
          <cell r="AA160">
            <v>42038.59</v>
          </cell>
          <cell r="AB160">
            <v>42038.590000000026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R160">
            <v>-1398830</v>
          </cell>
          <cell r="AS160">
            <v>-84950</v>
          </cell>
          <cell r="AT160">
            <v>-84950</v>
          </cell>
          <cell r="AU160">
            <v>-84950</v>
          </cell>
          <cell r="AV160">
            <v>-84950</v>
          </cell>
          <cell r="AW160">
            <v>-84950</v>
          </cell>
          <cell r="AX160">
            <v>-75880</v>
          </cell>
          <cell r="AY160">
            <v>-103450</v>
          </cell>
          <cell r="AZ160">
            <v>-121950</v>
          </cell>
          <cell r="BA160">
            <v>-140450</v>
          </cell>
          <cell r="BB160">
            <v>-158950</v>
          </cell>
          <cell r="BC160">
            <v>-177450</v>
          </cell>
          <cell r="BD160">
            <v>-195950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</row>
        <row r="161">
          <cell r="A161" t="str">
            <v>Total Interest Expense</v>
          </cell>
          <cell r="B161">
            <v>56134860.239999995</v>
          </cell>
          <cell r="C161">
            <v>4655096.0199999996</v>
          </cell>
          <cell r="D161">
            <v>4679119.0199999996</v>
          </cell>
          <cell r="E161">
            <v>4796993.0199999996</v>
          </cell>
          <cell r="F161">
            <v>4781661.0199999996</v>
          </cell>
          <cell r="G161">
            <v>4667190.0199999996</v>
          </cell>
          <cell r="H161">
            <v>4578207.0199999996</v>
          </cell>
          <cell r="I161">
            <v>4511359.0199999996</v>
          </cell>
          <cell r="J161">
            <v>4573070.0199999996</v>
          </cell>
          <cell r="K161">
            <v>4622350.0199999996</v>
          </cell>
          <cell r="L161">
            <v>4679220.0199999996</v>
          </cell>
          <cell r="M161">
            <v>4781567.0199999996</v>
          </cell>
          <cell r="N161">
            <v>4809028.0199999996</v>
          </cell>
          <cell r="P161">
            <v>11597135.029999999</v>
          </cell>
          <cell r="Q161">
            <v>972172.76</v>
          </cell>
          <cell r="R161">
            <v>972959.79</v>
          </cell>
          <cell r="S161">
            <v>987814.72</v>
          </cell>
          <cell r="T161">
            <v>983654.5</v>
          </cell>
          <cell r="U161">
            <v>959679.28</v>
          </cell>
          <cell r="V161">
            <v>941067.75</v>
          </cell>
          <cell r="W161">
            <v>928482.4</v>
          </cell>
          <cell r="X161">
            <v>940096.64</v>
          </cell>
          <cell r="Y161">
            <v>960434.19</v>
          </cell>
          <cell r="Z161">
            <v>967939.45</v>
          </cell>
          <cell r="AA161">
            <v>988639.63</v>
          </cell>
          <cell r="AB161">
            <v>994193.92000000004</v>
          </cell>
          <cell r="AD161" t="str">
            <v>0</v>
          </cell>
          <cell r="AE161" t="str">
            <v>0</v>
          </cell>
          <cell r="AF161" t="str">
            <v>0</v>
          </cell>
          <cell r="AG161" t="str">
            <v>0</v>
          </cell>
          <cell r="AH161" t="str">
            <v>0</v>
          </cell>
          <cell r="AI161" t="str">
            <v>0</v>
          </cell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 t="str">
            <v>0</v>
          </cell>
          <cell r="AO161" t="str">
            <v>0</v>
          </cell>
          <cell r="AP161" t="str">
            <v>0</v>
          </cell>
          <cell r="AR161">
            <v>27621825.52</v>
          </cell>
          <cell r="AS161">
            <v>2326316.71</v>
          </cell>
          <cell r="AT161">
            <v>2337165.71</v>
          </cell>
          <cell r="AU161">
            <v>2380479.71</v>
          </cell>
          <cell r="AV161">
            <v>2375504.71</v>
          </cell>
          <cell r="AW161">
            <v>2318815.71</v>
          </cell>
          <cell r="AX161">
            <v>2285980.71</v>
          </cell>
          <cell r="AY161">
            <v>2224776.71</v>
          </cell>
          <cell r="AZ161">
            <v>2243598.71</v>
          </cell>
          <cell r="BA161">
            <v>2256658.71</v>
          </cell>
          <cell r="BB161">
            <v>2268311.71</v>
          </cell>
          <cell r="BC161">
            <v>2304077.71</v>
          </cell>
          <cell r="BD161">
            <v>2300138.71</v>
          </cell>
          <cell r="BF161">
            <v>7210055</v>
          </cell>
          <cell r="BG161">
            <v>545059</v>
          </cell>
          <cell r="BH161">
            <v>407934</v>
          </cell>
          <cell r="BI161">
            <v>380919</v>
          </cell>
          <cell r="BJ161">
            <v>398011</v>
          </cell>
          <cell r="BK161">
            <v>385227</v>
          </cell>
          <cell r="BL161">
            <v>453037</v>
          </cell>
          <cell r="BM161">
            <v>562504</v>
          </cell>
          <cell r="BN161">
            <v>795580</v>
          </cell>
          <cell r="BO161">
            <v>915014</v>
          </cell>
          <cell r="BP161">
            <v>899876</v>
          </cell>
          <cell r="BQ161">
            <v>811578</v>
          </cell>
          <cell r="BR161">
            <v>655316</v>
          </cell>
          <cell r="BT161">
            <v>2582461</v>
          </cell>
          <cell r="BU161">
            <v>166277</v>
          </cell>
          <cell r="BV161">
            <v>183842</v>
          </cell>
          <cell r="BW161">
            <v>268861</v>
          </cell>
          <cell r="BX161">
            <v>188727</v>
          </cell>
          <cell r="BY161">
            <v>170877</v>
          </cell>
          <cell r="BZ161">
            <v>176625</v>
          </cell>
          <cell r="CA161">
            <v>180932</v>
          </cell>
          <cell r="CB161">
            <v>245020</v>
          </cell>
          <cell r="CC161">
            <v>246075</v>
          </cell>
          <cell r="CD161">
            <v>216626</v>
          </cell>
          <cell r="CE161">
            <v>249747</v>
          </cell>
          <cell r="CF161">
            <v>288852</v>
          </cell>
          <cell r="CH161">
            <v>-216330</v>
          </cell>
          <cell r="CI161">
            <v>-20442</v>
          </cell>
          <cell r="CJ161">
            <v>-18311</v>
          </cell>
          <cell r="CK161">
            <v>-693</v>
          </cell>
          <cell r="CL161">
            <v>0</v>
          </cell>
          <cell r="CM161">
            <v>0</v>
          </cell>
          <cell r="CN161">
            <v>0</v>
          </cell>
          <cell r="CO161">
            <v>-55969</v>
          </cell>
          <cell r="CP161">
            <v>-43848</v>
          </cell>
          <cell r="CQ161">
            <v>-1268</v>
          </cell>
          <cell r="CR161">
            <v>-23838</v>
          </cell>
          <cell r="CS161">
            <v>-51961</v>
          </cell>
          <cell r="CT161">
            <v>0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-16544124</v>
          </cell>
          <cell r="DK161">
            <v>-1124755</v>
          </cell>
          <cell r="DL161">
            <v>-924425</v>
          </cell>
          <cell r="DM161">
            <v>-997148</v>
          </cell>
          <cell r="DN161">
            <v>-957823</v>
          </cell>
          <cell r="DO161">
            <v>-983634</v>
          </cell>
          <cell r="DP161">
            <v>-1132519</v>
          </cell>
          <cell r="DQ161">
            <v>-1352169</v>
          </cell>
          <cell r="DR161">
            <v>-1793213</v>
          </cell>
          <cell r="DS161">
            <v>-1979542</v>
          </cell>
          <cell r="DT161">
            <v>-1900205</v>
          </cell>
          <cell r="DU161">
            <v>-1785575</v>
          </cell>
          <cell r="DV161">
            <v>-1613116</v>
          </cell>
        </row>
        <row r="162">
          <cell r="A162" t="str">
            <v>Donations</v>
          </cell>
          <cell r="B162">
            <v>472605.49</v>
          </cell>
          <cell r="C162">
            <v>2820.55</v>
          </cell>
          <cell r="D162">
            <v>287103.65000000002</v>
          </cell>
          <cell r="E162">
            <v>4327.47</v>
          </cell>
          <cell r="F162">
            <v>5342.7</v>
          </cell>
          <cell r="G162">
            <v>6568.98</v>
          </cell>
          <cell r="H162">
            <v>35033.050000000003</v>
          </cell>
          <cell r="I162">
            <v>34661.32</v>
          </cell>
          <cell r="J162">
            <v>11431.09</v>
          </cell>
          <cell r="K162">
            <v>2763.56</v>
          </cell>
          <cell r="L162">
            <v>25602.03</v>
          </cell>
          <cell r="M162">
            <v>4268.9799999999996</v>
          </cell>
          <cell r="N162">
            <v>52682.11</v>
          </cell>
          <cell r="P162">
            <v>146875.38</v>
          </cell>
          <cell r="Q162">
            <v>13333.33</v>
          </cell>
          <cell r="R162">
            <v>13333.33</v>
          </cell>
          <cell r="S162">
            <v>13333.33</v>
          </cell>
          <cell r="T162">
            <v>13333.33</v>
          </cell>
          <cell r="U162">
            <v>13333.33</v>
          </cell>
          <cell r="V162">
            <v>13333.33</v>
          </cell>
          <cell r="W162">
            <v>13333.33</v>
          </cell>
          <cell r="X162">
            <v>13333.33</v>
          </cell>
          <cell r="Y162">
            <v>0</v>
          </cell>
          <cell r="Z162">
            <v>13342.08</v>
          </cell>
          <cell r="AA162">
            <v>13333.33</v>
          </cell>
          <cell r="AB162">
            <v>13533.33</v>
          </cell>
          <cell r="AD162" t="str">
            <v>0</v>
          </cell>
          <cell r="AE162" t="str">
            <v>0</v>
          </cell>
          <cell r="AF162" t="str">
            <v>0</v>
          </cell>
          <cell r="AG162" t="str">
            <v>0</v>
          </cell>
          <cell r="AH162" t="str">
            <v>0</v>
          </cell>
          <cell r="AI162" t="str">
            <v>0</v>
          </cell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 t="str">
            <v>0</v>
          </cell>
          <cell r="AO162" t="str">
            <v>0</v>
          </cell>
          <cell r="AP162" t="str">
            <v>0</v>
          </cell>
          <cell r="AR162">
            <v>202227.51</v>
          </cell>
          <cell r="AS162">
            <v>2216.16</v>
          </cell>
          <cell r="AT162">
            <v>56476.08</v>
          </cell>
          <cell r="AU162">
            <v>3400.16</v>
          </cell>
          <cell r="AV162">
            <v>4197.84</v>
          </cell>
          <cell r="AW162">
            <v>5161.33</v>
          </cell>
          <cell r="AX162">
            <v>27525.97</v>
          </cell>
          <cell r="AY162">
            <v>27233.88</v>
          </cell>
          <cell r="AZ162">
            <v>8981.57</v>
          </cell>
          <cell r="BA162">
            <v>2171.36</v>
          </cell>
          <cell r="BB162">
            <v>20115.89</v>
          </cell>
          <cell r="BC162">
            <v>3354.19</v>
          </cell>
          <cell r="BD162">
            <v>41393.08</v>
          </cell>
          <cell r="BF162" t="str">
            <v>0</v>
          </cell>
          <cell r="BG162" t="str">
            <v>0</v>
          </cell>
          <cell r="BH162" t="str">
            <v>0</v>
          </cell>
          <cell r="BI162" t="str">
            <v>0</v>
          </cell>
          <cell r="BJ162" t="str">
            <v>0</v>
          </cell>
          <cell r="BK162" t="str">
            <v>0</v>
          </cell>
          <cell r="BL162" t="str">
            <v>0</v>
          </cell>
          <cell r="BM162" t="str">
            <v>0</v>
          </cell>
          <cell r="BN162" t="str">
            <v>0</v>
          </cell>
          <cell r="BO162" t="str">
            <v>0</v>
          </cell>
          <cell r="BP162" t="str">
            <v>0</v>
          </cell>
          <cell r="BQ162" t="str">
            <v>0</v>
          </cell>
          <cell r="BR162" t="str">
            <v>0</v>
          </cell>
          <cell r="BT162" t="str">
            <v>0</v>
          </cell>
          <cell r="BU162" t="str">
            <v>0</v>
          </cell>
          <cell r="BV162" t="str">
            <v>0</v>
          </cell>
          <cell r="BW162" t="str">
            <v>0</v>
          </cell>
          <cell r="BX162" t="str">
            <v>0</v>
          </cell>
          <cell r="BY162" t="str">
            <v>0</v>
          </cell>
          <cell r="BZ162" t="str">
            <v>0</v>
          </cell>
          <cell r="CA162" t="str">
            <v>0</v>
          </cell>
          <cell r="CB162" t="str">
            <v>0</v>
          </cell>
          <cell r="CC162" t="str">
            <v>0</v>
          </cell>
          <cell r="CD162" t="str">
            <v>0</v>
          </cell>
          <cell r="CE162" t="str">
            <v>0</v>
          </cell>
          <cell r="CF162" t="str">
            <v>0</v>
          </cell>
          <cell r="CH162" t="str">
            <v>0</v>
          </cell>
          <cell r="CI162" t="str">
            <v>0</v>
          </cell>
          <cell r="CJ162" t="str">
            <v>0</v>
          </cell>
          <cell r="CK162" t="str">
            <v>0</v>
          </cell>
          <cell r="CL162" t="str">
            <v>0</v>
          </cell>
          <cell r="CM162" t="str">
            <v>0</v>
          </cell>
          <cell r="CN162" t="str">
            <v>0</v>
          </cell>
          <cell r="CO162" t="str">
            <v>0</v>
          </cell>
          <cell r="CP162" t="str">
            <v>0</v>
          </cell>
          <cell r="CQ162" t="str">
            <v>0</v>
          </cell>
          <cell r="CR162" t="str">
            <v>0</v>
          </cell>
          <cell r="CS162" t="str">
            <v>0</v>
          </cell>
          <cell r="CT162" t="str">
            <v>0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 t="str">
            <v>0</v>
          </cell>
          <cell r="DK162" t="str">
            <v>0</v>
          </cell>
          <cell r="DL162" t="str">
            <v>0</v>
          </cell>
          <cell r="DM162" t="str">
            <v>0</v>
          </cell>
          <cell r="DN162" t="str">
            <v>0</v>
          </cell>
          <cell r="DO162" t="str">
            <v>0</v>
          </cell>
          <cell r="DP162" t="str">
            <v>0</v>
          </cell>
          <cell r="DQ162" t="str">
            <v>0</v>
          </cell>
          <cell r="DR162" t="str">
            <v>0</v>
          </cell>
          <cell r="DS162" t="str">
            <v>0</v>
          </cell>
          <cell r="DT162" t="str">
            <v>0</v>
          </cell>
          <cell r="DU162" t="str">
            <v>0</v>
          </cell>
          <cell r="DV162" t="str">
            <v>0</v>
          </cell>
        </row>
        <row r="163">
          <cell r="A163" t="str">
            <v>Other Non-Operating Expense</v>
          </cell>
          <cell r="B163">
            <v>2433056.5299999998</v>
          </cell>
          <cell r="C163">
            <v>121746.79</v>
          </cell>
          <cell r="D163">
            <v>121746.79</v>
          </cell>
          <cell r="E163">
            <v>371746.79</v>
          </cell>
          <cell r="F163">
            <v>121746.79</v>
          </cell>
          <cell r="G163">
            <v>121746.79</v>
          </cell>
          <cell r="H163">
            <v>371746.79</v>
          </cell>
          <cell r="I163">
            <v>121745.79</v>
          </cell>
          <cell r="J163">
            <v>101166</v>
          </cell>
          <cell r="K163">
            <v>351166</v>
          </cell>
          <cell r="L163">
            <v>101166</v>
          </cell>
          <cell r="M163">
            <v>101166</v>
          </cell>
          <cell r="N163">
            <v>426166</v>
          </cell>
          <cell r="P163">
            <v>202483.17</v>
          </cell>
          <cell r="Q163">
            <v>15048.23</v>
          </cell>
          <cell r="R163">
            <v>36949.47</v>
          </cell>
          <cell r="S163">
            <v>13882.39</v>
          </cell>
          <cell r="T163">
            <v>26075.73</v>
          </cell>
          <cell r="U163">
            <v>14998.07</v>
          </cell>
          <cell r="V163">
            <v>23180.25</v>
          </cell>
          <cell r="W163">
            <v>19026.330000000002</v>
          </cell>
          <cell r="X163">
            <v>13107.84</v>
          </cell>
          <cell r="Y163">
            <v>5585.42</v>
          </cell>
          <cell r="Z163">
            <v>28665.99</v>
          </cell>
          <cell r="AA163">
            <v>-2466.9699999999998</v>
          </cell>
          <cell r="AB163">
            <v>8430.42</v>
          </cell>
          <cell r="AD163">
            <v>57000</v>
          </cell>
          <cell r="AE163">
            <v>4750</v>
          </cell>
          <cell r="AF163">
            <v>4750</v>
          </cell>
          <cell r="AG163">
            <v>4750</v>
          </cell>
          <cell r="AH163">
            <v>4750</v>
          </cell>
          <cell r="AI163">
            <v>4750</v>
          </cell>
          <cell r="AJ163">
            <v>4750</v>
          </cell>
          <cell r="AK163">
            <v>4750</v>
          </cell>
          <cell r="AL163">
            <v>4750</v>
          </cell>
          <cell r="AM163">
            <v>4750</v>
          </cell>
          <cell r="AN163">
            <v>4750</v>
          </cell>
          <cell r="AO163">
            <v>4750</v>
          </cell>
          <cell r="AP163">
            <v>4750</v>
          </cell>
          <cell r="AR163">
            <v>405354.47</v>
          </cell>
          <cell r="AS163">
            <v>36374.21</v>
          </cell>
          <cell r="AT163">
            <v>36338.21</v>
          </cell>
          <cell r="AU163">
            <v>36338.21</v>
          </cell>
          <cell r="AV163">
            <v>36338.21</v>
          </cell>
          <cell r="AW163">
            <v>36338.21</v>
          </cell>
          <cell r="AX163">
            <v>36338.21</v>
          </cell>
          <cell r="AY163">
            <v>36338.21</v>
          </cell>
          <cell r="AZ163">
            <v>30191</v>
          </cell>
          <cell r="BA163">
            <v>30190</v>
          </cell>
          <cell r="BB163">
            <v>30190</v>
          </cell>
          <cell r="BC163">
            <v>30190</v>
          </cell>
          <cell r="BD163">
            <v>30190</v>
          </cell>
          <cell r="BF163" t="str">
            <v>0</v>
          </cell>
          <cell r="BG163" t="str">
            <v>0</v>
          </cell>
          <cell r="BH163" t="str">
            <v>0</v>
          </cell>
          <cell r="BI163" t="str">
            <v>0</v>
          </cell>
          <cell r="BJ163" t="str">
            <v>0</v>
          </cell>
          <cell r="BK163" t="str">
            <v>0</v>
          </cell>
          <cell r="BL163" t="str">
            <v>0</v>
          </cell>
          <cell r="BM163" t="str">
            <v>0</v>
          </cell>
          <cell r="BN163" t="str">
            <v>0</v>
          </cell>
          <cell r="BO163" t="str">
            <v>0</v>
          </cell>
          <cell r="BP163" t="str">
            <v>0</v>
          </cell>
          <cell r="BQ163" t="str">
            <v>0</v>
          </cell>
          <cell r="BR163" t="str">
            <v>0</v>
          </cell>
          <cell r="BT163">
            <v>48000</v>
          </cell>
          <cell r="BU163">
            <v>4000</v>
          </cell>
          <cell r="BV163">
            <v>4000</v>
          </cell>
          <cell r="BW163">
            <v>4000</v>
          </cell>
          <cell r="BX163">
            <v>4000</v>
          </cell>
          <cell r="BY163">
            <v>4000</v>
          </cell>
          <cell r="BZ163">
            <v>4000</v>
          </cell>
          <cell r="CA163">
            <v>4000</v>
          </cell>
          <cell r="CB163">
            <v>4000</v>
          </cell>
          <cell r="CC163">
            <v>4000</v>
          </cell>
          <cell r="CD163">
            <v>4000</v>
          </cell>
          <cell r="CE163">
            <v>4000</v>
          </cell>
          <cell r="CF163">
            <v>4000</v>
          </cell>
          <cell r="CH163" t="str">
            <v>0</v>
          </cell>
          <cell r="CI163" t="str">
            <v>0</v>
          </cell>
          <cell r="CJ163" t="str">
            <v>0</v>
          </cell>
          <cell r="CK163" t="str">
            <v>0</v>
          </cell>
          <cell r="CL163" t="str">
            <v>0</v>
          </cell>
          <cell r="CM163" t="str">
            <v>0</v>
          </cell>
          <cell r="CN163" t="str">
            <v>0</v>
          </cell>
          <cell r="CO163" t="str">
            <v>0</v>
          </cell>
          <cell r="CP163" t="str">
            <v>0</v>
          </cell>
          <cell r="CQ163" t="str">
            <v>0</v>
          </cell>
          <cell r="CR163" t="str">
            <v>0</v>
          </cell>
          <cell r="CS163" t="str">
            <v>0</v>
          </cell>
          <cell r="CT163" t="str">
            <v>0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 t="str">
            <v>0</v>
          </cell>
          <cell r="DK163" t="str">
            <v>0</v>
          </cell>
          <cell r="DL163" t="str">
            <v>0</v>
          </cell>
          <cell r="DM163" t="str">
            <v>0</v>
          </cell>
          <cell r="DN163" t="str">
            <v>0</v>
          </cell>
          <cell r="DO163" t="str">
            <v>0</v>
          </cell>
          <cell r="DP163" t="str">
            <v>0</v>
          </cell>
          <cell r="DQ163" t="str">
            <v>0</v>
          </cell>
          <cell r="DR163" t="str">
            <v>0</v>
          </cell>
          <cell r="DS163" t="str">
            <v>0</v>
          </cell>
          <cell r="DT163" t="str">
            <v>0</v>
          </cell>
          <cell r="DU163" t="str">
            <v>0</v>
          </cell>
          <cell r="DV163" t="str">
            <v>0</v>
          </cell>
        </row>
        <row r="164">
          <cell r="A164" t="str">
            <v>Total Non-Operating Expense</v>
          </cell>
          <cell r="B164">
            <v>59040522.259999998</v>
          </cell>
          <cell r="C164">
            <v>4779663.3600000003</v>
          </cell>
          <cell r="D164">
            <v>5087969.46</v>
          </cell>
          <cell r="E164">
            <v>5173067.28</v>
          </cell>
          <cell r="F164">
            <v>4908750.51</v>
          </cell>
          <cell r="G164">
            <v>4795505.79</v>
          </cell>
          <cell r="H164">
            <v>4984986.8600000003</v>
          </cell>
          <cell r="I164">
            <v>4667766.13</v>
          </cell>
          <cell r="J164">
            <v>4685667.1100000003</v>
          </cell>
          <cell r="K164">
            <v>4976279.58</v>
          </cell>
          <cell r="L164">
            <v>4805988.05</v>
          </cell>
          <cell r="M164">
            <v>4887002</v>
          </cell>
          <cell r="N164">
            <v>5287876.13</v>
          </cell>
          <cell r="P164">
            <v>11946493.58</v>
          </cell>
          <cell r="Q164">
            <v>1000554.32</v>
          </cell>
          <cell r="R164">
            <v>1023242.59</v>
          </cell>
          <cell r="S164">
            <v>1015030.44</v>
          </cell>
          <cell r="T164">
            <v>1023063.56</v>
          </cell>
          <cell r="U164">
            <v>988010.68</v>
          </cell>
          <cell r="V164">
            <v>977581.33</v>
          </cell>
          <cell r="W164">
            <v>960842.06</v>
          </cell>
          <cell r="X164">
            <v>966537.81</v>
          </cell>
          <cell r="Y164">
            <v>966019.61</v>
          </cell>
          <cell r="Z164">
            <v>1009947.52</v>
          </cell>
          <cell r="AA164">
            <v>999505.99</v>
          </cell>
          <cell r="AB164">
            <v>1016157.67</v>
          </cell>
          <cell r="AD164">
            <v>57000</v>
          </cell>
          <cell r="AE164">
            <v>4750</v>
          </cell>
          <cell r="AF164">
            <v>4750</v>
          </cell>
          <cell r="AG164">
            <v>4750</v>
          </cell>
          <cell r="AH164">
            <v>4750</v>
          </cell>
          <cell r="AI164">
            <v>4750</v>
          </cell>
          <cell r="AJ164">
            <v>4750</v>
          </cell>
          <cell r="AK164">
            <v>4750</v>
          </cell>
          <cell r="AL164">
            <v>4750</v>
          </cell>
          <cell r="AM164">
            <v>4750</v>
          </cell>
          <cell r="AN164">
            <v>4750</v>
          </cell>
          <cell r="AO164">
            <v>4750</v>
          </cell>
          <cell r="AP164">
            <v>4750</v>
          </cell>
          <cell r="AR164">
            <v>28229407.5</v>
          </cell>
          <cell r="AS164">
            <v>2364907.08</v>
          </cell>
          <cell r="AT164">
            <v>2429980</v>
          </cell>
          <cell r="AU164">
            <v>2420218.08</v>
          </cell>
          <cell r="AV164">
            <v>2416040.7599999998</v>
          </cell>
          <cell r="AW164">
            <v>2360315.25</v>
          </cell>
          <cell r="AX164">
            <v>2349844.89</v>
          </cell>
          <cell r="AY164">
            <v>2288348.7999999998</v>
          </cell>
          <cell r="AZ164">
            <v>2282771.2799999998</v>
          </cell>
          <cell r="BA164">
            <v>2289020.0699999998</v>
          </cell>
          <cell r="BB164">
            <v>2318617.6000000001</v>
          </cell>
          <cell r="BC164">
            <v>2337621.9</v>
          </cell>
          <cell r="BD164">
            <v>2371721.79</v>
          </cell>
          <cell r="BF164">
            <v>7210055</v>
          </cell>
          <cell r="BG164">
            <v>545059</v>
          </cell>
          <cell r="BH164">
            <v>407934</v>
          </cell>
          <cell r="BI164">
            <v>380919</v>
          </cell>
          <cell r="BJ164">
            <v>398011</v>
          </cell>
          <cell r="BK164">
            <v>385227</v>
          </cell>
          <cell r="BL164">
            <v>453037</v>
          </cell>
          <cell r="BM164">
            <v>562504</v>
          </cell>
          <cell r="BN164">
            <v>795580</v>
          </cell>
          <cell r="BO164">
            <v>915014</v>
          </cell>
          <cell r="BP164">
            <v>899876</v>
          </cell>
          <cell r="BQ164">
            <v>811578</v>
          </cell>
          <cell r="BR164">
            <v>655316</v>
          </cell>
          <cell r="BT164">
            <v>2630461</v>
          </cell>
          <cell r="BU164">
            <v>170277</v>
          </cell>
          <cell r="BV164">
            <v>187842</v>
          </cell>
          <cell r="BW164">
            <v>272861</v>
          </cell>
          <cell r="BX164">
            <v>192727</v>
          </cell>
          <cell r="BY164">
            <v>174877</v>
          </cell>
          <cell r="BZ164">
            <v>180625</v>
          </cell>
          <cell r="CA164">
            <v>184932</v>
          </cell>
          <cell r="CB164">
            <v>249020</v>
          </cell>
          <cell r="CC164">
            <v>250075</v>
          </cell>
          <cell r="CD164">
            <v>220626</v>
          </cell>
          <cell r="CE164">
            <v>253747</v>
          </cell>
          <cell r="CF164">
            <v>292852</v>
          </cell>
          <cell r="CH164">
            <v>-216330</v>
          </cell>
          <cell r="CI164">
            <v>-20442</v>
          </cell>
          <cell r="CJ164">
            <v>-18311</v>
          </cell>
          <cell r="CK164">
            <v>-693</v>
          </cell>
          <cell r="CL164">
            <v>0</v>
          </cell>
          <cell r="CM164">
            <v>0</v>
          </cell>
          <cell r="CN164">
            <v>0</v>
          </cell>
          <cell r="CO164">
            <v>-55969</v>
          </cell>
          <cell r="CP164">
            <v>-43848</v>
          </cell>
          <cell r="CQ164">
            <v>-1268</v>
          </cell>
          <cell r="CR164">
            <v>-23838</v>
          </cell>
          <cell r="CS164">
            <v>-51961</v>
          </cell>
          <cell r="CT164">
            <v>0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-16544124</v>
          </cell>
          <cell r="DK164">
            <v>-1124755</v>
          </cell>
          <cell r="DL164">
            <v>-924425</v>
          </cell>
          <cell r="DM164">
            <v>-997148</v>
          </cell>
          <cell r="DN164">
            <v>-957823</v>
          </cell>
          <cell r="DO164">
            <v>-983634</v>
          </cell>
          <cell r="DP164">
            <v>-1132519</v>
          </cell>
          <cell r="DQ164">
            <v>-1352169</v>
          </cell>
          <cell r="DR164">
            <v>-1793213</v>
          </cell>
          <cell r="DS164">
            <v>-1979542</v>
          </cell>
          <cell r="DT164">
            <v>-1900205</v>
          </cell>
          <cell r="DU164">
            <v>-1785575</v>
          </cell>
          <cell r="DV164">
            <v>-1613116</v>
          </cell>
        </row>
        <row r="165">
          <cell r="A165" t="str">
            <v>Total Other Non-Operating Income/Expense</v>
          </cell>
          <cell r="B165">
            <v>55145292.259999998</v>
          </cell>
          <cell r="C165">
            <v>4550430.3600000003</v>
          </cell>
          <cell r="D165">
            <v>4898522.46</v>
          </cell>
          <cell r="E165">
            <v>4929024.28</v>
          </cell>
          <cell r="F165">
            <v>4685088.51</v>
          </cell>
          <cell r="G165">
            <v>4603792.79</v>
          </cell>
          <cell r="H165">
            <v>4733865.8600000003</v>
          </cell>
          <cell r="I165">
            <v>4351836.13</v>
          </cell>
          <cell r="J165">
            <v>4262843.1100000003</v>
          </cell>
          <cell r="K165">
            <v>4477353.58</v>
          </cell>
          <cell r="L165">
            <v>4348959.05</v>
          </cell>
          <cell r="M165">
            <v>4445991</v>
          </cell>
          <cell r="N165">
            <v>4857585.13</v>
          </cell>
          <cell r="P165">
            <v>11220669.789999999</v>
          </cell>
          <cell r="Q165">
            <v>952332.08</v>
          </cell>
          <cell r="R165">
            <v>983417.24</v>
          </cell>
          <cell r="S165">
            <v>970172.38</v>
          </cell>
          <cell r="T165">
            <v>982125.38</v>
          </cell>
          <cell r="U165">
            <v>948546.92</v>
          </cell>
          <cell r="V165">
            <v>931633.77</v>
          </cell>
          <cell r="W165">
            <v>904206.1</v>
          </cell>
          <cell r="X165">
            <v>888088.87</v>
          </cell>
          <cell r="Y165">
            <v>877755.17</v>
          </cell>
          <cell r="Z165">
            <v>924078.96</v>
          </cell>
          <cell r="AA165">
            <v>916877.16</v>
          </cell>
          <cell r="AB165">
            <v>941435.76</v>
          </cell>
          <cell r="AD165">
            <v>-215035.24</v>
          </cell>
          <cell r="AE165">
            <v>4750</v>
          </cell>
          <cell r="AF165">
            <v>4750</v>
          </cell>
          <cell r="AG165">
            <v>-71525.66</v>
          </cell>
          <cell r="AH165">
            <v>4750</v>
          </cell>
          <cell r="AI165">
            <v>4750</v>
          </cell>
          <cell r="AJ165">
            <v>-70046.06</v>
          </cell>
          <cell r="AK165">
            <v>4750</v>
          </cell>
          <cell r="AL165">
            <v>4750</v>
          </cell>
          <cell r="AM165">
            <v>-55731.76</v>
          </cell>
          <cell r="AN165">
            <v>4750</v>
          </cell>
          <cell r="AO165">
            <v>4750</v>
          </cell>
          <cell r="AP165">
            <v>-55731.76</v>
          </cell>
          <cell r="AR165">
            <v>26302227.5</v>
          </cell>
          <cell r="AS165">
            <v>2243404.08</v>
          </cell>
          <cell r="AT165">
            <v>2329599</v>
          </cell>
          <cell r="AU165">
            <v>2292568.08</v>
          </cell>
          <cell r="AV165">
            <v>2311610.7599999998</v>
          </cell>
          <cell r="AW165">
            <v>2259452.25</v>
          </cell>
          <cell r="AX165">
            <v>2218418.89</v>
          </cell>
          <cell r="AY165">
            <v>2141898.7999999998</v>
          </cell>
          <cell r="AZ165">
            <v>2078825.28</v>
          </cell>
          <cell r="BA165">
            <v>2045551.07</v>
          </cell>
          <cell r="BB165">
            <v>2094805.6</v>
          </cell>
          <cell r="BC165">
            <v>2122302.9</v>
          </cell>
          <cell r="BD165">
            <v>2163790.79</v>
          </cell>
          <cell r="BF165">
            <v>5707688</v>
          </cell>
          <cell r="BG165">
            <v>414958</v>
          </cell>
          <cell r="BH165">
            <v>259538</v>
          </cell>
          <cell r="BI165">
            <v>200972</v>
          </cell>
          <cell r="BJ165">
            <v>255194</v>
          </cell>
          <cell r="BK165">
            <v>278771</v>
          </cell>
          <cell r="BL165">
            <v>358054</v>
          </cell>
          <cell r="BM165">
            <v>463139</v>
          </cell>
          <cell r="BN165">
            <v>675363</v>
          </cell>
          <cell r="BO165">
            <v>781090</v>
          </cell>
          <cell r="BP165">
            <v>800939</v>
          </cell>
          <cell r="BQ165">
            <v>679868</v>
          </cell>
          <cell r="BR165">
            <v>539802</v>
          </cell>
          <cell r="BT165">
            <v>-4560562</v>
          </cell>
          <cell r="BU165">
            <v>-348947</v>
          </cell>
          <cell r="BV165">
            <v>-238053</v>
          </cell>
          <cell r="BW165">
            <v>-155195</v>
          </cell>
          <cell r="BX165">
            <v>-246052</v>
          </cell>
          <cell r="BY165">
            <v>-307782</v>
          </cell>
          <cell r="BZ165">
            <v>-364795</v>
          </cell>
          <cell r="CA165">
            <v>-453796</v>
          </cell>
          <cell r="CB165">
            <v>-521017</v>
          </cell>
          <cell r="CC165">
            <v>-573648</v>
          </cell>
          <cell r="CD165">
            <v>-555762</v>
          </cell>
          <cell r="CE165">
            <v>-451036</v>
          </cell>
          <cell r="CF165">
            <v>-344479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343944</v>
          </cell>
          <cell r="DK165">
            <v>28662</v>
          </cell>
          <cell r="DL165">
            <v>28662</v>
          </cell>
          <cell r="DM165">
            <v>28662</v>
          </cell>
          <cell r="DN165">
            <v>28662</v>
          </cell>
          <cell r="DO165">
            <v>28662</v>
          </cell>
          <cell r="DP165">
            <v>28662</v>
          </cell>
          <cell r="DQ165">
            <v>28662</v>
          </cell>
          <cell r="DR165">
            <v>28662</v>
          </cell>
          <cell r="DS165">
            <v>28662</v>
          </cell>
          <cell r="DT165">
            <v>28662</v>
          </cell>
          <cell r="DU165">
            <v>28662</v>
          </cell>
          <cell r="DV165">
            <v>28662</v>
          </cell>
        </row>
        <row r="166">
          <cell r="A166" t="str">
            <v>Other Non-Operating Income/(Expense)</v>
          </cell>
          <cell r="B166">
            <v>-2905662.0200000033</v>
          </cell>
          <cell r="C166">
            <v>-124567.34000000078</v>
          </cell>
          <cell r="D166">
            <v>-408850.44000000041</v>
          </cell>
          <cell r="E166">
            <v>-376074.26000000071</v>
          </cell>
          <cell r="F166">
            <v>-127089.49000000022</v>
          </cell>
          <cell r="G166">
            <v>-128315.77000000048</v>
          </cell>
          <cell r="H166">
            <v>-406779.84000000078</v>
          </cell>
          <cell r="I166">
            <v>-156407.11000000034</v>
          </cell>
          <cell r="J166">
            <v>-112597.09000000078</v>
          </cell>
          <cell r="K166">
            <v>-353929.56000000052</v>
          </cell>
          <cell r="L166">
            <v>-126768.03000000026</v>
          </cell>
          <cell r="M166">
            <v>-105434.98000000045</v>
          </cell>
          <cell r="N166">
            <v>-478848.11000000034</v>
          </cell>
          <cell r="P166">
            <v>-349358.54999999981</v>
          </cell>
          <cell r="Q166">
            <v>-28381.559999999947</v>
          </cell>
          <cell r="R166">
            <v>-50282.799999999952</v>
          </cell>
          <cell r="S166">
            <v>-27215.719999999914</v>
          </cell>
          <cell r="T166">
            <v>-39409.060000000005</v>
          </cell>
          <cell r="U166">
            <v>-28331.400000000016</v>
          </cell>
          <cell r="V166">
            <v>-36513.580000000016</v>
          </cell>
          <cell r="W166">
            <v>-32359.660000000069</v>
          </cell>
          <cell r="X166">
            <v>-26441.1700000001</v>
          </cell>
          <cell r="Y166">
            <v>-5585.4199999999837</v>
          </cell>
          <cell r="Z166">
            <v>-42008.070000000007</v>
          </cell>
          <cell r="AA166">
            <v>-10866.36000000003</v>
          </cell>
          <cell r="AB166">
            <v>-21963.749999999971</v>
          </cell>
          <cell r="AD166">
            <v>-57000</v>
          </cell>
          <cell r="AE166">
            <v>-4750</v>
          </cell>
          <cell r="AF166">
            <v>-4750</v>
          </cell>
          <cell r="AG166">
            <v>-4750</v>
          </cell>
          <cell r="AH166">
            <v>-4750</v>
          </cell>
          <cell r="AI166">
            <v>-4750</v>
          </cell>
          <cell r="AJ166">
            <v>-4750</v>
          </cell>
          <cell r="AK166">
            <v>-4750</v>
          </cell>
          <cell r="AL166">
            <v>-4750</v>
          </cell>
          <cell r="AM166">
            <v>-4750</v>
          </cell>
          <cell r="AN166">
            <v>-4750</v>
          </cell>
          <cell r="AO166">
            <v>-4750</v>
          </cell>
          <cell r="AP166">
            <v>-4750</v>
          </cell>
          <cell r="AR166">
            <v>-607581.98000000045</v>
          </cell>
          <cell r="AS166">
            <v>-38590.370000000112</v>
          </cell>
          <cell r="AT166">
            <v>-92814.290000000037</v>
          </cell>
          <cell r="AU166">
            <v>-39738.370000000112</v>
          </cell>
          <cell r="AV166">
            <v>-40536.049999999814</v>
          </cell>
          <cell r="AW166">
            <v>-41499.540000000037</v>
          </cell>
          <cell r="AX166">
            <v>-63864.180000000168</v>
          </cell>
          <cell r="AY166">
            <v>-63572.089999999851</v>
          </cell>
          <cell r="AZ166">
            <v>-39172.569999999832</v>
          </cell>
          <cell r="BA166">
            <v>-32361.35999999987</v>
          </cell>
          <cell r="BB166">
            <v>-50305.89000000013</v>
          </cell>
          <cell r="BC166">
            <v>-33544.189999999944</v>
          </cell>
          <cell r="BD166">
            <v>-71583.080000000075</v>
          </cell>
          <cell r="BF166">
            <v>250000</v>
          </cell>
          <cell r="BG166">
            <v>20833</v>
          </cell>
          <cell r="BH166">
            <v>20833</v>
          </cell>
          <cell r="BI166">
            <v>20834</v>
          </cell>
          <cell r="BJ166">
            <v>20833</v>
          </cell>
          <cell r="BK166">
            <v>20833</v>
          </cell>
          <cell r="BL166">
            <v>20834</v>
          </cell>
          <cell r="BM166">
            <v>20833</v>
          </cell>
          <cell r="BN166">
            <v>20833</v>
          </cell>
          <cell r="BO166">
            <v>20834</v>
          </cell>
          <cell r="BP166">
            <v>20833</v>
          </cell>
          <cell r="BQ166">
            <v>20833</v>
          </cell>
          <cell r="BR166">
            <v>20834</v>
          </cell>
          <cell r="BT166">
            <v>-25800</v>
          </cell>
          <cell r="BU166">
            <v>-2150</v>
          </cell>
          <cell r="BV166">
            <v>-2150</v>
          </cell>
          <cell r="BW166">
            <v>-2150</v>
          </cell>
          <cell r="BX166">
            <v>-2150</v>
          </cell>
          <cell r="BY166">
            <v>-2150</v>
          </cell>
          <cell r="BZ166">
            <v>-2150</v>
          </cell>
          <cell r="CA166">
            <v>-2150</v>
          </cell>
          <cell r="CB166">
            <v>-2150</v>
          </cell>
          <cell r="CC166">
            <v>-2150</v>
          </cell>
          <cell r="CD166">
            <v>-2150</v>
          </cell>
          <cell r="CE166">
            <v>-2150</v>
          </cell>
          <cell r="CF166">
            <v>-2150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-343944</v>
          </cell>
          <cell r="DK166">
            <v>-28662</v>
          </cell>
          <cell r="DL166">
            <v>-28662</v>
          </cell>
          <cell r="DM166">
            <v>-28662</v>
          </cell>
          <cell r="DN166">
            <v>-28662</v>
          </cell>
          <cell r="DO166">
            <v>-28662</v>
          </cell>
          <cell r="DP166">
            <v>-28662</v>
          </cell>
          <cell r="DQ166">
            <v>-28662</v>
          </cell>
          <cell r="DR166">
            <v>-28662</v>
          </cell>
          <cell r="DS166">
            <v>-28662</v>
          </cell>
          <cell r="DT166">
            <v>-28662</v>
          </cell>
          <cell r="DU166">
            <v>-28662</v>
          </cell>
          <cell r="DV166">
            <v>-28662</v>
          </cell>
        </row>
        <row r="167">
          <cell r="A167" t="str">
            <v>Income / Loss, Before Income Taxes</v>
          </cell>
          <cell r="B167">
            <v>71246254.680000007</v>
          </cell>
          <cell r="C167">
            <v>-1890264.59</v>
          </cell>
          <cell r="D167">
            <v>10011475.70000002</v>
          </cell>
          <cell r="E167">
            <v>28384486.240000091</v>
          </cell>
          <cell r="F167">
            <v>32895085.209999971</v>
          </cell>
          <cell r="G167">
            <v>25012113.129999932</v>
          </cell>
          <cell r="H167">
            <v>11561446.949999988</v>
          </cell>
          <cell r="I167">
            <v>-2344940.9600000102</v>
          </cell>
          <cell r="J167">
            <v>-5513092.9199999934</v>
          </cell>
          <cell r="K167">
            <v>-10532513.089999983</v>
          </cell>
          <cell r="L167">
            <v>-5949517.5099999933</v>
          </cell>
          <cell r="M167">
            <v>-3936878.8</v>
          </cell>
          <cell r="N167">
            <v>-6451144.6800000062</v>
          </cell>
          <cell r="P167">
            <v>8037658.3500000164</v>
          </cell>
          <cell r="Q167">
            <v>-1253495.68</v>
          </cell>
          <cell r="R167">
            <v>853691.43000000855</v>
          </cell>
          <cell r="S167">
            <v>3427292.6</v>
          </cell>
          <cell r="T167">
            <v>5475401.3000000147</v>
          </cell>
          <cell r="U167">
            <v>4696298.8</v>
          </cell>
          <cell r="V167">
            <v>2294221.6600000151</v>
          </cell>
          <cell r="W167">
            <v>781377.37999999372</v>
          </cell>
          <cell r="X167">
            <v>-652661.14000000304</v>
          </cell>
          <cell r="Y167">
            <v>-1914295.68</v>
          </cell>
          <cell r="Z167">
            <v>-1974958.83</v>
          </cell>
          <cell r="AA167">
            <v>-1820543.38</v>
          </cell>
          <cell r="AB167">
            <v>-1874670.11</v>
          </cell>
          <cell r="AD167">
            <v>4024870.45</v>
          </cell>
          <cell r="AE167">
            <v>327704.56000000052</v>
          </cell>
          <cell r="AF167">
            <v>327702.75</v>
          </cell>
          <cell r="AG167">
            <v>403977.26999999944</v>
          </cell>
          <cell r="AH167">
            <v>307793.24</v>
          </cell>
          <cell r="AI167">
            <v>307778.90000000002</v>
          </cell>
          <cell r="AJ167">
            <v>382496.22</v>
          </cell>
          <cell r="AK167">
            <v>307745.44000000134</v>
          </cell>
          <cell r="AL167">
            <v>307738.06000000052</v>
          </cell>
          <cell r="AM167">
            <v>368233.15000000061</v>
          </cell>
          <cell r="AN167">
            <v>307730</v>
          </cell>
          <cell r="AO167">
            <v>307748.12000000104</v>
          </cell>
          <cell r="AP167">
            <v>368222.74</v>
          </cell>
          <cell r="AR167">
            <v>72448691.079999998</v>
          </cell>
          <cell r="AS167">
            <v>3661762.91</v>
          </cell>
          <cell r="AT167">
            <v>4423993.6399999997</v>
          </cell>
          <cell r="AU167">
            <v>6442898.8399999999</v>
          </cell>
          <cell r="AV167">
            <v>10940928.119999999</v>
          </cell>
          <cell r="AW167">
            <v>9974239.4200000018</v>
          </cell>
          <cell r="AX167">
            <v>9428980.7300000004</v>
          </cell>
          <cell r="AY167">
            <v>4433582.47</v>
          </cell>
          <cell r="AZ167">
            <v>4631919.1100000003</v>
          </cell>
          <cell r="BA167">
            <v>3860766.35</v>
          </cell>
          <cell r="BB167">
            <v>3905722.11</v>
          </cell>
          <cell r="BC167">
            <v>7827485.1999999974</v>
          </cell>
          <cell r="BD167">
            <v>2916412.18</v>
          </cell>
          <cell r="BF167">
            <v>52558520</v>
          </cell>
          <cell r="BG167">
            <v>2291971</v>
          </cell>
          <cell r="BH167">
            <v>3791734</v>
          </cell>
          <cell r="BI167">
            <v>8137967</v>
          </cell>
          <cell r="BJ167">
            <v>7300968</v>
          </cell>
          <cell r="BK167">
            <v>7349576</v>
          </cell>
          <cell r="BL167">
            <v>16550886</v>
          </cell>
          <cell r="BM167">
            <v>1678757</v>
          </cell>
          <cell r="BN167">
            <v>1112094</v>
          </cell>
          <cell r="BO167">
            <v>955930</v>
          </cell>
          <cell r="BP167">
            <v>884505</v>
          </cell>
          <cell r="BQ167">
            <v>1110982</v>
          </cell>
          <cell r="BR167">
            <v>1393150</v>
          </cell>
          <cell r="BT167">
            <v>30222946</v>
          </cell>
          <cell r="BU167">
            <v>1279391</v>
          </cell>
          <cell r="BV167">
            <v>1442903</v>
          </cell>
          <cell r="BW167">
            <v>1330992</v>
          </cell>
          <cell r="BX167">
            <v>2045726</v>
          </cell>
          <cell r="BY167">
            <v>2365932</v>
          </cell>
          <cell r="BZ167">
            <v>2306015</v>
          </cell>
          <cell r="CA167">
            <v>1929553</v>
          </cell>
          <cell r="CB167">
            <v>1691728</v>
          </cell>
          <cell r="CC167">
            <v>11738696</v>
          </cell>
          <cell r="CD167">
            <v>1467678</v>
          </cell>
          <cell r="CE167">
            <v>1368950</v>
          </cell>
          <cell r="CF167">
            <v>1255382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</row>
        <row r="168">
          <cell r="A168" t="str">
            <v>Total Provision (Benefit) for Inc Tax</v>
          </cell>
          <cell r="B168">
            <v>29324954.400000002</v>
          </cell>
          <cell r="C168">
            <v>-777957.88</v>
          </cell>
          <cell r="D168">
            <v>4120617.86</v>
          </cell>
          <cell r="E168">
            <v>11683130.189999999</v>
          </cell>
          <cell r="F168">
            <v>13539631.73</v>
          </cell>
          <cell r="G168">
            <v>10294880.6</v>
          </cell>
          <cell r="H168">
            <v>4758706.3</v>
          </cell>
          <cell r="I168">
            <v>-965163.79</v>
          </cell>
          <cell r="J168">
            <v>-2269234.31</v>
          </cell>
          <cell r="K168">
            <v>-4335168.42</v>
          </cell>
          <cell r="L168">
            <v>-2448746.86</v>
          </cell>
          <cell r="M168">
            <v>-1620464.35</v>
          </cell>
          <cell r="N168">
            <v>-2655276.67</v>
          </cell>
          <cell r="P168">
            <v>3520494.88</v>
          </cell>
          <cell r="Q168">
            <v>-549018.54</v>
          </cell>
          <cell r="R168">
            <v>373898.67</v>
          </cell>
          <cell r="S168">
            <v>1501166.74</v>
          </cell>
          <cell r="T168">
            <v>2398228.39</v>
          </cell>
          <cell r="U168">
            <v>2056961.07</v>
          </cell>
          <cell r="V168">
            <v>1004871.33</v>
          </cell>
          <cell r="W168">
            <v>342245.25</v>
          </cell>
          <cell r="X168">
            <v>-285872.76</v>
          </cell>
          <cell r="Y168">
            <v>-838458.48</v>
          </cell>
          <cell r="Z168">
            <v>-865018.91</v>
          </cell>
          <cell r="AA168">
            <v>-797405.09</v>
          </cell>
          <cell r="AB168">
            <v>-821102.79</v>
          </cell>
          <cell r="AD168">
            <v>1565634.03</v>
          </cell>
          <cell r="AE168">
            <v>127458.31</v>
          </cell>
          <cell r="AF168">
            <v>127458.05</v>
          </cell>
          <cell r="AG168">
            <v>157129.78</v>
          </cell>
          <cell r="AH168">
            <v>119716.56</v>
          </cell>
          <cell r="AI168">
            <v>119714.21</v>
          </cell>
          <cell r="AJ168">
            <v>148812.20000000001</v>
          </cell>
          <cell r="AK168">
            <v>119716.64</v>
          </cell>
          <cell r="AL168">
            <v>119714.1</v>
          </cell>
          <cell r="AM168">
            <v>143242.93</v>
          </cell>
          <cell r="AN168">
            <v>119714.74</v>
          </cell>
          <cell r="AO168">
            <v>119713.74</v>
          </cell>
          <cell r="AP168">
            <v>143242.76999999999</v>
          </cell>
          <cell r="AR168">
            <v>26443773.350000001</v>
          </cell>
          <cell r="AS168">
            <v>1336543.48</v>
          </cell>
          <cell r="AT168">
            <v>1614757.86</v>
          </cell>
          <cell r="AU168">
            <v>2351658.2200000002</v>
          </cell>
          <cell r="AV168">
            <v>3993438.64</v>
          </cell>
          <cell r="AW168">
            <v>3640598.2</v>
          </cell>
          <cell r="AX168">
            <v>3441578.48</v>
          </cell>
          <cell r="AY168">
            <v>1618258.07</v>
          </cell>
          <cell r="AZ168">
            <v>1690650.4</v>
          </cell>
          <cell r="BA168">
            <v>1409180.15</v>
          </cell>
          <cell r="BB168">
            <v>1425588.28</v>
          </cell>
          <cell r="BC168">
            <v>2857032.14</v>
          </cell>
          <cell r="BD168">
            <v>1064489.43</v>
          </cell>
          <cell r="BF168">
            <v>20813170</v>
          </cell>
          <cell r="BG168">
            <v>907620</v>
          </cell>
          <cell r="BH168">
            <v>1501527</v>
          </cell>
          <cell r="BI168">
            <v>3222634</v>
          </cell>
          <cell r="BJ168">
            <v>2891183</v>
          </cell>
          <cell r="BK168">
            <v>2910432</v>
          </cell>
          <cell r="BL168">
            <v>6554151</v>
          </cell>
          <cell r="BM168">
            <v>664788</v>
          </cell>
          <cell r="BN168">
            <v>440388</v>
          </cell>
          <cell r="BO168">
            <v>378548</v>
          </cell>
          <cell r="BP168">
            <v>350264</v>
          </cell>
          <cell r="BQ168">
            <v>439948</v>
          </cell>
          <cell r="BR168">
            <v>551687</v>
          </cell>
          <cell r="BT168">
            <v>11968290</v>
          </cell>
          <cell r="BU168">
            <v>506640</v>
          </cell>
          <cell r="BV168">
            <v>571390</v>
          </cell>
          <cell r="BW168">
            <v>527074</v>
          </cell>
          <cell r="BX168">
            <v>810108</v>
          </cell>
          <cell r="BY168">
            <v>936910</v>
          </cell>
          <cell r="BZ168">
            <v>913183</v>
          </cell>
          <cell r="CA168">
            <v>764103</v>
          </cell>
          <cell r="CB168">
            <v>669924</v>
          </cell>
          <cell r="CC168">
            <v>4648523</v>
          </cell>
          <cell r="CD168">
            <v>581201</v>
          </cell>
          <cell r="CE168">
            <v>542104</v>
          </cell>
          <cell r="CF168">
            <v>497130</v>
          </cell>
          <cell r="CH168" t="str">
            <v>0</v>
          </cell>
          <cell r="CI168" t="str">
            <v>0</v>
          </cell>
          <cell r="CJ168" t="str">
            <v>0</v>
          </cell>
          <cell r="CK168" t="str">
            <v>0</v>
          </cell>
          <cell r="CL168" t="str">
            <v>0</v>
          </cell>
          <cell r="CM168" t="str">
            <v>0</v>
          </cell>
          <cell r="CN168" t="str">
            <v>0</v>
          </cell>
          <cell r="CO168" t="str">
            <v>0</v>
          </cell>
          <cell r="CP168" t="str">
            <v>0</v>
          </cell>
          <cell r="CQ168" t="str">
            <v>0</v>
          </cell>
          <cell r="CR168" t="str">
            <v>0</v>
          </cell>
          <cell r="CS168" t="str">
            <v>0</v>
          </cell>
          <cell r="CT168" t="str">
            <v>0</v>
          </cell>
          <cell r="CV168" t="str">
            <v>0</v>
          </cell>
          <cell r="CW168" t="str">
            <v>0</v>
          </cell>
          <cell r="CX168" t="str">
            <v>0</v>
          </cell>
          <cell r="CY168" t="str">
            <v>0</v>
          </cell>
          <cell r="CZ168" t="str">
            <v>0</v>
          </cell>
          <cell r="DA168" t="str">
            <v>0</v>
          </cell>
          <cell r="DB168" t="str">
            <v>0</v>
          </cell>
          <cell r="DC168" t="str">
            <v>0</v>
          </cell>
          <cell r="DD168" t="str">
            <v>0</v>
          </cell>
          <cell r="DE168" t="str">
            <v>0</v>
          </cell>
          <cell r="DF168" t="str">
            <v>0</v>
          </cell>
          <cell r="DG168" t="str">
            <v>0</v>
          </cell>
          <cell r="DH168" t="str">
            <v>0</v>
          </cell>
          <cell r="DJ168" t="str">
            <v>0</v>
          </cell>
          <cell r="DK168" t="str">
            <v>0</v>
          </cell>
          <cell r="DL168" t="str">
            <v>0</v>
          </cell>
          <cell r="DM168" t="str">
            <v>0</v>
          </cell>
          <cell r="DN168" t="str">
            <v>0</v>
          </cell>
          <cell r="DO168" t="str">
            <v>0</v>
          </cell>
          <cell r="DP168" t="str">
            <v>0</v>
          </cell>
          <cell r="DQ168" t="str">
            <v>0</v>
          </cell>
          <cell r="DR168" t="str">
            <v>0</v>
          </cell>
          <cell r="DS168" t="str">
            <v>0</v>
          </cell>
          <cell r="DT168" t="str">
            <v>0</v>
          </cell>
          <cell r="DU168" t="str">
            <v>0</v>
          </cell>
          <cell r="DV168" t="str">
            <v>0</v>
          </cell>
        </row>
        <row r="169">
          <cell r="A169" t="str">
            <v>Income / Loss, Before Cumulative Effect</v>
          </cell>
          <cell r="B169">
            <v>41921300.280000016</v>
          </cell>
          <cell r="C169">
            <v>-1112306.71</v>
          </cell>
          <cell r="D169">
            <v>5890857.8400000203</v>
          </cell>
          <cell r="E169">
            <v>16701356.050000094</v>
          </cell>
          <cell r="F169">
            <v>19355453.479999971</v>
          </cell>
          <cell r="G169">
            <v>14717232.529999934</v>
          </cell>
          <cell r="H169">
            <v>6802740.6499999873</v>
          </cell>
          <cell r="I169">
            <v>-1379777.1700000102</v>
          </cell>
          <cell r="J169">
            <v>-3243858.6099999934</v>
          </cell>
          <cell r="K169">
            <v>-6197344.6699999832</v>
          </cell>
          <cell r="L169">
            <v>-3500770.6499999934</v>
          </cell>
          <cell r="M169">
            <v>-2316414.4500000002</v>
          </cell>
          <cell r="N169">
            <v>-3795868.0100000063</v>
          </cell>
          <cell r="P169">
            <v>4517163.4700000174</v>
          </cell>
          <cell r="Q169">
            <v>-704477.14000000351</v>
          </cell>
          <cell r="R169">
            <v>479792.76000000862</v>
          </cell>
          <cell r="S169">
            <v>1926125.86</v>
          </cell>
          <cell r="T169">
            <v>3077172.9100000151</v>
          </cell>
          <cell r="U169">
            <v>2639337.7299999944</v>
          </cell>
          <cell r="V169">
            <v>1289350.330000015</v>
          </cell>
          <cell r="W169">
            <v>439132.12999999372</v>
          </cell>
          <cell r="X169">
            <v>-366788.38000000303</v>
          </cell>
          <cell r="Y169">
            <v>-1075837.2</v>
          </cell>
          <cell r="Z169">
            <v>-1109939.92</v>
          </cell>
          <cell r="AA169">
            <v>-1023138.29</v>
          </cell>
          <cell r="AB169">
            <v>-1053567.32</v>
          </cell>
          <cell r="AD169">
            <v>2459236.420000005</v>
          </cell>
          <cell r="AE169">
            <v>200246.25</v>
          </cell>
          <cell r="AF169">
            <v>200244.70000000083</v>
          </cell>
          <cell r="AG169">
            <v>246847.49</v>
          </cell>
          <cell r="AH169">
            <v>188076.68</v>
          </cell>
          <cell r="AI169">
            <v>188064.68999999948</v>
          </cell>
          <cell r="AJ169">
            <v>233684.0200000008</v>
          </cell>
          <cell r="AK169">
            <v>188028.80000000075</v>
          </cell>
          <cell r="AL169">
            <v>188023.96000000089</v>
          </cell>
          <cell r="AM169">
            <v>224990.22000000128</v>
          </cell>
          <cell r="AN169">
            <v>188015.26</v>
          </cell>
          <cell r="AO169">
            <v>188034.38000000082</v>
          </cell>
          <cell r="AP169">
            <v>224979.97000000128</v>
          </cell>
          <cell r="AR169">
            <v>46004917.729999989</v>
          </cell>
          <cell r="AS169">
            <v>2325219.4300000002</v>
          </cell>
          <cell r="AT169">
            <v>2809235.78</v>
          </cell>
          <cell r="AU169">
            <v>4091240.62</v>
          </cell>
          <cell r="AV169">
            <v>6947489.4799999986</v>
          </cell>
          <cell r="AW169">
            <v>6333641.2200000016</v>
          </cell>
          <cell r="AX169">
            <v>5987402.2500000009</v>
          </cell>
          <cell r="AY169">
            <v>2815324.4</v>
          </cell>
          <cell r="AZ169">
            <v>2941268.71</v>
          </cell>
          <cell r="BA169">
            <v>2451586.2000000002</v>
          </cell>
          <cell r="BB169">
            <v>2480133.83</v>
          </cell>
          <cell r="BC169">
            <v>4970453.0599999996</v>
          </cell>
          <cell r="BD169">
            <v>1851922.75</v>
          </cell>
          <cell r="BF169">
            <v>31745350</v>
          </cell>
          <cell r="BG169">
            <v>1384351</v>
          </cell>
          <cell r="BH169">
            <v>2290207</v>
          </cell>
          <cell r="BI169">
            <v>4915333</v>
          </cell>
          <cell r="BJ169">
            <v>4409785</v>
          </cell>
          <cell r="BK169">
            <v>4439144</v>
          </cell>
          <cell r="BL169">
            <v>9996735</v>
          </cell>
          <cell r="BM169">
            <v>1013969</v>
          </cell>
          <cell r="BN169">
            <v>671706</v>
          </cell>
          <cell r="BO169">
            <v>577382</v>
          </cell>
          <cell r="BP169">
            <v>534241</v>
          </cell>
          <cell r="BQ169">
            <v>671034</v>
          </cell>
          <cell r="BR169">
            <v>841463</v>
          </cell>
          <cell r="BT169">
            <v>18254656</v>
          </cell>
          <cell r="BU169">
            <v>772751</v>
          </cell>
          <cell r="BV169">
            <v>871513</v>
          </cell>
          <cell r="BW169">
            <v>803918</v>
          </cell>
          <cell r="BX169">
            <v>1235618</v>
          </cell>
          <cell r="BY169">
            <v>1429022</v>
          </cell>
          <cell r="BZ169">
            <v>1392832</v>
          </cell>
          <cell r="CA169">
            <v>1165450</v>
          </cell>
          <cell r="CB169">
            <v>1021804</v>
          </cell>
          <cell r="CC169">
            <v>7090173</v>
          </cell>
          <cell r="CD169">
            <v>886477</v>
          </cell>
          <cell r="CE169">
            <v>826846</v>
          </cell>
          <cell r="CF169">
            <v>758252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</row>
        <row r="170">
          <cell r="A170" t="str">
            <v>Income Statement - Net (Income) Loss</v>
          </cell>
          <cell r="B170">
            <v>41921300.280000016</v>
          </cell>
          <cell r="C170">
            <v>-1112306.71</v>
          </cell>
          <cell r="D170">
            <v>5890857.8400000203</v>
          </cell>
          <cell r="E170">
            <v>16701356.050000094</v>
          </cell>
          <cell r="F170">
            <v>19355453.479999971</v>
          </cell>
          <cell r="G170">
            <v>14717232.529999934</v>
          </cell>
          <cell r="H170">
            <v>6802740.6499999873</v>
          </cell>
          <cell r="I170">
            <v>-1379777.1700000102</v>
          </cell>
          <cell r="J170">
            <v>-3243858.6099999934</v>
          </cell>
          <cell r="K170">
            <v>-6197344.6699999832</v>
          </cell>
          <cell r="L170">
            <v>-3500770.6499999934</v>
          </cell>
          <cell r="M170">
            <v>-2316414.4500000002</v>
          </cell>
          <cell r="N170">
            <v>-3795868.0100000063</v>
          </cell>
          <cell r="P170">
            <v>4517163.4700000174</v>
          </cell>
          <cell r="Q170">
            <v>-704477.14000000351</v>
          </cell>
          <cell r="R170">
            <v>479792.76000000862</v>
          </cell>
          <cell r="S170">
            <v>1926125.86</v>
          </cell>
          <cell r="T170">
            <v>3077172.9100000151</v>
          </cell>
          <cell r="U170">
            <v>2639337.7299999944</v>
          </cell>
          <cell r="V170">
            <v>1289350.330000015</v>
          </cell>
          <cell r="W170">
            <v>439132.12999999372</v>
          </cell>
          <cell r="X170">
            <v>-366788.38000000303</v>
          </cell>
          <cell r="Y170">
            <v>-1075837.2</v>
          </cell>
          <cell r="Z170">
            <v>-1109939.92</v>
          </cell>
          <cell r="AA170">
            <v>-1023138.29</v>
          </cell>
          <cell r="AB170">
            <v>-1053567.32</v>
          </cell>
          <cell r="AD170">
            <v>2459236.420000005</v>
          </cell>
          <cell r="AE170">
            <v>200246.25</v>
          </cell>
          <cell r="AF170">
            <v>200244.70000000083</v>
          </cell>
          <cell r="AG170">
            <v>246847.49</v>
          </cell>
          <cell r="AH170">
            <v>188076.68</v>
          </cell>
          <cell r="AI170">
            <v>188064.68999999948</v>
          </cell>
          <cell r="AJ170">
            <v>233684.0200000008</v>
          </cell>
          <cell r="AK170">
            <v>188028.80000000075</v>
          </cell>
          <cell r="AL170">
            <v>188023.96000000089</v>
          </cell>
          <cell r="AM170">
            <v>224990.22000000128</v>
          </cell>
          <cell r="AN170">
            <v>188015.26</v>
          </cell>
          <cell r="AO170">
            <v>188034.38000000082</v>
          </cell>
          <cell r="AP170">
            <v>224979.97000000128</v>
          </cell>
          <cell r="AR170">
            <v>46004917.729999989</v>
          </cell>
          <cell r="AS170">
            <v>2325219.4300000002</v>
          </cell>
          <cell r="AT170">
            <v>2809235.78</v>
          </cell>
          <cell r="AU170">
            <v>4091240.62</v>
          </cell>
          <cell r="AV170">
            <v>6947489.4799999986</v>
          </cell>
          <cell r="AW170">
            <v>6333641.2200000016</v>
          </cell>
          <cell r="AX170">
            <v>5987402.2500000009</v>
          </cell>
          <cell r="AY170">
            <v>2815324.4</v>
          </cell>
          <cell r="AZ170">
            <v>2941268.71</v>
          </cell>
          <cell r="BA170">
            <v>2451586.2000000002</v>
          </cell>
          <cell r="BB170">
            <v>2480133.83</v>
          </cell>
          <cell r="BC170">
            <v>4970453.0599999996</v>
          </cell>
          <cell r="BD170">
            <v>1851922.75</v>
          </cell>
          <cell r="BF170">
            <v>31745350</v>
          </cell>
          <cell r="BG170">
            <v>1384351</v>
          </cell>
          <cell r="BH170">
            <v>2290207</v>
          </cell>
          <cell r="BI170">
            <v>4915333</v>
          </cell>
          <cell r="BJ170">
            <v>4409785</v>
          </cell>
          <cell r="BK170">
            <v>4439144</v>
          </cell>
          <cell r="BL170">
            <v>9996735</v>
          </cell>
          <cell r="BM170">
            <v>1013969</v>
          </cell>
          <cell r="BN170">
            <v>671706</v>
          </cell>
          <cell r="BO170">
            <v>577382</v>
          </cell>
          <cell r="BP170">
            <v>534241</v>
          </cell>
          <cell r="BQ170">
            <v>671034</v>
          </cell>
          <cell r="BR170">
            <v>841463</v>
          </cell>
          <cell r="BT170">
            <v>18254656</v>
          </cell>
          <cell r="BU170">
            <v>772751</v>
          </cell>
          <cell r="BV170">
            <v>871513</v>
          </cell>
          <cell r="BW170">
            <v>803918</v>
          </cell>
          <cell r="BX170">
            <v>1235618</v>
          </cell>
          <cell r="BY170">
            <v>1429022</v>
          </cell>
          <cell r="BZ170">
            <v>1392832</v>
          </cell>
          <cell r="CA170">
            <v>1165450</v>
          </cell>
          <cell r="CB170">
            <v>1021804</v>
          </cell>
          <cell r="CC170">
            <v>7090173</v>
          </cell>
          <cell r="CD170">
            <v>886477</v>
          </cell>
          <cell r="CE170">
            <v>826846</v>
          </cell>
          <cell r="CF170">
            <v>758252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</row>
        <row r="172">
          <cell r="A172" t="str">
            <v>Labor</v>
          </cell>
          <cell r="B172">
            <v>30690338.739999998</v>
          </cell>
          <cell r="C172">
            <v>2678081.12</v>
          </cell>
          <cell r="D172">
            <v>2375916.12</v>
          </cell>
          <cell r="E172">
            <v>2688777.21</v>
          </cell>
          <cell r="F172">
            <v>2584490.2599999998</v>
          </cell>
          <cell r="G172">
            <v>2375916.12</v>
          </cell>
          <cell r="H172">
            <v>2584490.2599999998</v>
          </cell>
          <cell r="I172">
            <v>2584490.2599999998</v>
          </cell>
          <cell r="J172">
            <v>2480203.2200000002</v>
          </cell>
          <cell r="K172">
            <v>2584490.2599999998</v>
          </cell>
          <cell r="L172">
            <v>2688777.21</v>
          </cell>
          <cell r="M172">
            <v>2480204.2200000002</v>
          </cell>
          <cell r="N172">
            <v>2584502.48</v>
          </cell>
          <cell r="P172">
            <v>14086425.41</v>
          </cell>
          <cell r="Q172">
            <v>1228886.9099999999</v>
          </cell>
          <cell r="R172">
            <v>1081114.6200000001</v>
          </cell>
          <cell r="S172">
            <v>1229989.74</v>
          </cell>
          <cell r="T172">
            <v>1181056.7</v>
          </cell>
          <cell r="U172">
            <v>1082700.98</v>
          </cell>
          <cell r="V172">
            <v>1181694.23</v>
          </cell>
          <cell r="W172">
            <v>1181806.73</v>
          </cell>
          <cell r="X172">
            <v>1140932.52</v>
          </cell>
          <cell r="Y172">
            <v>1192600.6200000001</v>
          </cell>
          <cell r="Z172">
            <v>1245659.6100000001</v>
          </cell>
          <cell r="AA172">
            <v>1144729.79</v>
          </cell>
          <cell r="AB172">
            <v>1195252.96</v>
          </cell>
          <cell r="AD172">
            <v>58881072.959999993</v>
          </cell>
          <cell r="AE172">
            <v>5171463.07</v>
          </cell>
          <cell r="AF172">
            <v>4512943.3600000003</v>
          </cell>
          <cell r="AG172">
            <v>5171463.07</v>
          </cell>
          <cell r="AH172">
            <v>4965056.63</v>
          </cell>
          <cell r="AI172">
            <v>4524852.57</v>
          </cell>
          <cell r="AJ172">
            <v>4965056.63</v>
          </cell>
          <cell r="AK172">
            <v>4965056.63</v>
          </cell>
          <cell r="AL172">
            <v>4744954.53</v>
          </cell>
          <cell r="AM172">
            <v>4965056.63</v>
          </cell>
          <cell r="AN172">
            <v>5185158.68</v>
          </cell>
          <cell r="AO172">
            <v>4744954.53</v>
          </cell>
          <cell r="AP172">
            <v>4965056.63</v>
          </cell>
          <cell r="AR172">
            <v>19151001.869999997</v>
          </cell>
          <cell r="AS172">
            <v>1648776.95</v>
          </cell>
          <cell r="AT172">
            <v>1496950.81</v>
          </cell>
          <cell r="AU172">
            <v>1669570.34</v>
          </cell>
          <cell r="AV172">
            <v>1612030.48</v>
          </cell>
          <cell r="AW172">
            <v>1496950.81</v>
          </cell>
          <cell r="AX172">
            <v>1612030.48</v>
          </cell>
          <cell r="AY172">
            <v>1612030.48</v>
          </cell>
          <cell r="AZ172">
            <v>1554490.63</v>
          </cell>
          <cell r="BA172">
            <v>1612030.48</v>
          </cell>
          <cell r="BB172">
            <v>1669570.3</v>
          </cell>
          <cell r="BC172">
            <v>1554490.63</v>
          </cell>
          <cell r="BD172">
            <v>1612079.48</v>
          </cell>
          <cell r="BF172">
            <v>11922322</v>
          </cell>
          <cell r="BG172">
            <v>1038280</v>
          </cell>
          <cell r="BH172">
            <v>914625</v>
          </cell>
          <cell r="BI172">
            <v>1051819</v>
          </cell>
          <cell r="BJ172">
            <v>1006088</v>
          </cell>
          <cell r="BK172">
            <v>914625</v>
          </cell>
          <cell r="BL172">
            <v>1006088</v>
          </cell>
          <cell r="BM172">
            <v>1006088</v>
          </cell>
          <cell r="BN172">
            <v>960357</v>
          </cell>
          <cell r="BO172">
            <v>1006088</v>
          </cell>
          <cell r="BP172">
            <v>1051819</v>
          </cell>
          <cell r="BQ172">
            <v>960357</v>
          </cell>
          <cell r="BR172">
            <v>1006088</v>
          </cell>
          <cell r="BT172">
            <v>751698</v>
          </cell>
          <cell r="BU172">
            <v>65669</v>
          </cell>
          <cell r="BV172">
            <v>57103</v>
          </cell>
          <cell r="BW172">
            <v>65669</v>
          </cell>
          <cell r="BX172">
            <v>63547</v>
          </cell>
          <cell r="BY172">
            <v>57770</v>
          </cell>
          <cell r="BZ172">
            <v>63547</v>
          </cell>
          <cell r="CA172">
            <v>63547</v>
          </cell>
          <cell r="CB172">
            <v>60658</v>
          </cell>
          <cell r="CC172">
            <v>63547</v>
          </cell>
          <cell r="CD172">
            <v>66436</v>
          </cell>
          <cell r="CE172">
            <v>60658</v>
          </cell>
          <cell r="CF172">
            <v>63547</v>
          </cell>
          <cell r="CH172" t="str">
            <v>0</v>
          </cell>
          <cell r="CI172" t="str">
            <v>0</v>
          </cell>
          <cell r="CJ172" t="str">
            <v>0</v>
          </cell>
          <cell r="CK172" t="str">
            <v>0</v>
          </cell>
          <cell r="CL172" t="str">
            <v>0</v>
          </cell>
          <cell r="CM172" t="str">
            <v>0</v>
          </cell>
          <cell r="CN172" t="str">
            <v>0</v>
          </cell>
          <cell r="CO172" t="str">
            <v>0</v>
          </cell>
          <cell r="CP172" t="str">
            <v>0</v>
          </cell>
          <cell r="CQ172" t="str">
            <v>0</v>
          </cell>
          <cell r="CR172" t="str">
            <v>0</v>
          </cell>
          <cell r="CS172" t="str">
            <v>0</v>
          </cell>
          <cell r="CT172" t="str">
            <v>0</v>
          </cell>
          <cell r="CV172" t="str">
            <v>0</v>
          </cell>
          <cell r="CW172" t="str">
            <v>0</v>
          </cell>
          <cell r="CX172" t="str">
            <v>0</v>
          </cell>
          <cell r="CY172" t="str">
            <v>0</v>
          </cell>
          <cell r="CZ172" t="str">
            <v>0</v>
          </cell>
          <cell r="DA172" t="str">
            <v>0</v>
          </cell>
          <cell r="DB172" t="str">
            <v>0</v>
          </cell>
          <cell r="DC172" t="str">
            <v>0</v>
          </cell>
          <cell r="DD172" t="str">
            <v>0</v>
          </cell>
          <cell r="DE172" t="str">
            <v>0</v>
          </cell>
          <cell r="DF172" t="str">
            <v>0</v>
          </cell>
          <cell r="DG172" t="str">
            <v>0</v>
          </cell>
          <cell r="DH172" t="str">
            <v>0</v>
          </cell>
          <cell r="DJ172" t="str">
            <v>0</v>
          </cell>
          <cell r="DK172" t="str">
            <v>0</v>
          </cell>
          <cell r="DL172" t="str">
            <v>0</v>
          </cell>
          <cell r="DM172" t="str">
            <v>0</v>
          </cell>
          <cell r="DN172" t="str">
            <v>0</v>
          </cell>
          <cell r="DO172" t="str">
            <v>0</v>
          </cell>
          <cell r="DP172" t="str">
            <v>0</v>
          </cell>
          <cell r="DQ172" t="str">
            <v>0</v>
          </cell>
          <cell r="DR172" t="str">
            <v>0</v>
          </cell>
          <cell r="DS172" t="str">
            <v>0</v>
          </cell>
          <cell r="DT172" t="str">
            <v>0</v>
          </cell>
          <cell r="DU172" t="str">
            <v>0</v>
          </cell>
          <cell r="DV172" t="str">
            <v>0</v>
          </cell>
        </row>
        <row r="173">
          <cell r="A173" t="str">
            <v>Benefits</v>
          </cell>
          <cell r="B173">
            <v>10902252.899999999</v>
          </cell>
          <cell r="C173">
            <v>934172.64</v>
          </cell>
          <cell r="D173">
            <v>876398.8</v>
          </cell>
          <cell r="E173">
            <v>934342.18</v>
          </cell>
          <cell r="F173">
            <v>918370.66</v>
          </cell>
          <cell r="G173">
            <v>846370.77</v>
          </cell>
          <cell r="H173">
            <v>918370.66</v>
          </cell>
          <cell r="I173">
            <v>918370.66</v>
          </cell>
          <cell r="J173">
            <v>882370.91</v>
          </cell>
          <cell r="K173">
            <v>918370.66</v>
          </cell>
          <cell r="L173">
            <v>954370.77</v>
          </cell>
          <cell r="M173">
            <v>882371.86</v>
          </cell>
          <cell r="N173">
            <v>918372.33</v>
          </cell>
          <cell r="P173">
            <v>5816613.9699999997</v>
          </cell>
          <cell r="Q173">
            <v>506046.08</v>
          </cell>
          <cell r="R173">
            <v>448787.45</v>
          </cell>
          <cell r="S173">
            <v>506493.98</v>
          </cell>
          <cell r="T173">
            <v>487451.01</v>
          </cell>
          <cell r="U173">
            <v>449353.96</v>
          </cell>
          <cell r="V173">
            <v>487714.37</v>
          </cell>
          <cell r="W173">
            <v>487762.02</v>
          </cell>
          <cell r="X173">
            <v>471898.86</v>
          </cell>
          <cell r="Y173">
            <v>491967</v>
          </cell>
          <cell r="Z173">
            <v>512605.93</v>
          </cell>
          <cell r="AA173">
            <v>473470.2</v>
          </cell>
          <cell r="AB173">
            <v>493063.11</v>
          </cell>
          <cell r="AD173">
            <v>18118254.07</v>
          </cell>
          <cell r="AE173">
            <v>1590854.66</v>
          </cell>
          <cell r="AF173">
            <v>1389347.65</v>
          </cell>
          <cell r="AG173">
            <v>1590854.66</v>
          </cell>
          <cell r="AH173">
            <v>1527694.32</v>
          </cell>
          <cell r="AI173">
            <v>1392991.85</v>
          </cell>
          <cell r="AJ173">
            <v>1527694.32</v>
          </cell>
          <cell r="AK173">
            <v>1527694.32</v>
          </cell>
          <cell r="AL173">
            <v>1460343.06</v>
          </cell>
          <cell r="AM173">
            <v>1527694.32</v>
          </cell>
          <cell r="AN173">
            <v>1595045.53</v>
          </cell>
          <cell r="AO173">
            <v>1460343.06</v>
          </cell>
          <cell r="AP173">
            <v>1527696.32</v>
          </cell>
          <cell r="AR173">
            <v>6758418.6900000004</v>
          </cell>
          <cell r="AS173">
            <v>589264.73</v>
          </cell>
          <cell r="AT173">
            <v>528290.28</v>
          </cell>
          <cell r="AU173">
            <v>587950.17000000004</v>
          </cell>
          <cell r="AV173">
            <v>568063.53</v>
          </cell>
          <cell r="AW173">
            <v>528290.28</v>
          </cell>
          <cell r="AX173">
            <v>568063.53</v>
          </cell>
          <cell r="AY173">
            <v>568063.53</v>
          </cell>
          <cell r="AZ173">
            <v>548176.91</v>
          </cell>
          <cell r="BA173">
            <v>568063.53</v>
          </cell>
          <cell r="BB173">
            <v>587950.17000000004</v>
          </cell>
          <cell r="BC173">
            <v>548176.91</v>
          </cell>
          <cell r="BD173">
            <v>568065.12</v>
          </cell>
          <cell r="BF173">
            <v>1073009</v>
          </cell>
          <cell r="BG173">
            <v>93445</v>
          </cell>
          <cell r="BH173">
            <v>82316</v>
          </cell>
          <cell r="BI173">
            <v>94664</v>
          </cell>
          <cell r="BJ173">
            <v>90548</v>
          </cell>
          <cell r="BK173">
            <v>82316</v>
          </cell>
          <cell r="BL173">
            <v>90548</v>
          </cell>
          <cell r="BM173">
            <v>90548</v>
          </cell>
          <cell r="BN173">
            <v>86432</v>
          </cell>
          <cell r="BO173">
            <v>90548</v>
          </cell>
          <cell r="BP173">
            <v>94664</v>
          </cell>
          <cell r="BQ173">
            <v>86432</v>
          </cell>
          <cell r="BR173">
            <v>90548</v>
          </cell>
          <cell r="BT173">
            <v>67653</v>
          </cell>
          <cell r="BU173">
            <v>5911</v>
          </cell>
          <cell r="BV173">
            <v>5139</v>
          </cell>
          <cell r="BW173">
            <v>5911</v>
          </cell>
          <cell r="BX173">
            <v>5719</v>
          </cell>
          <cell r="BY173">
            <v>5199</v>
          </cell>
          <cell r="BZ173">
            <v>5719</v>
          </cell>
          <cell r="CA173">
            <v>5719</v>
          </cell>
          <cell r="CB173">
            <v>5459</v>
          </cell>
          <cell r="CC173">
            <v>5719</v>
          </cell>
          <cell r="CD173">
            <v>5980</v>
          </cell>
          <cell r="CE173">
            <v>5459</v>
          </cell>
          <cell r="CF173">
            <v>5719</v>
          </cell>
          <cell r="CH173" t="str">
            <v>0</v>
          </cell>
          <cell r="CI173" t="str">
            <v>0</v>
          </cell>
          <cell r="CJ173" t="str">
            <v>0</v>
          </cell>
          <cell r="CK173" t="str">
            <v>0</v>
          </cell>
          <cell r="CL173" t="str">
            <v>0</v>
          </cell>
          <cell r="CM173" t="str">
            <v>0</v>
          </cell>
          <cell r="CN173" t="str">
            <v>0</v>
          </cell>
          <cell r="CO173" t="str">
            <v>0</v>
          </cell>
          <cell r="CP173" t="str">
            <v>0</v>
          </cell>
          <cell r="CQ173" t="str">
            <v>0</v>
          </cell>
          <cell r="CR173" t="str">
            <v>0</v>
          </cell>
          <cell r="CS173" t="str">
            <v>0</v>
          </cell>
          <cell r="CT173" t="str">
            <v>0</v>
          </cell>
          <cell r="CV173" t="str">
            <v>0</v>
          </cell>
          <cell r="CW173" t="str">
            <v>0</v>
          </cell>
          <cell r="CX173" t="str">
            <v>0</v>
          </cell>
          <cell r="CY173" t="str">
            <v>0</v>
          </cell>
          <cell r="CZ173" t="str">
            <v>0</v>
          </cell>
          <cell r="DA173" t="str">
            <v>0</v>
          </cell>
          <cell r="DB173" t="str">
            <v>0</v>
          </cell>
          <cell r="DC173" t="str">
            <v>0</v>
          </cell>
          <cell r="DD173" t="str">
            <v>0</v>
          </cell>
          <cell r="DE173" t="str">
            <v>0</v>
          </cell>
          <cell r="DF173" t="str">
            <v>0</v>
          </cell>
          <cell r="DG173" t="str">
            <v>0</v>
          </cell>
          <cell r="DH173" t="str">
            <v>0</v>
          </cell>
          <cell r="DJ173" t="str">
            <v>0</v>
          </cell>
          <cell r="DK173" t="str">
            <v>0</v>
          </cell>
          <cell r="DL173" t="str">
            <v>0</v>
          </cell>
          <cell r="DM173" t="str">
            <v>0</v>
          </cell>
          <cell r="DN173" t="str">
            <v>0</v>
          </cell>
          <cell r="DO173" t="str">
            <v>0</v>
          </cell>
          <cell r="DP173" t="str">
            <v>0</v>
          </cell>
          <cell r="DQ173" t="str">
            <v>0</v>
          </cell>
          <cell r="DR173" t="str">
            <v>0</v>
          </cell>
          <cell r="DS173" t="str">
            <v>0</v>
          </cell>
          <cell r="DT173" t="str">
            <v>0</v>
          </cell>
          <cell r="DU173" t="str">
            <v>0</v>
          </cell>
          <cell r="DV173" t="str">
            <v>0</v>
          </cell>
        </row>
        <row r="174">
          <cell r="A174" t="str">
            <v>Materials &amp; Supplies</v>
          </cell>
          <cell r="B174">
            <v>7273461.4199999999</v>
          </cell>
          <cell r="C174">
            <v>604504.56999999995</v>
          </cell>
          <cell r="D174">
            <v>578023.91</v>
          </cell>
          <cell r="E174">
            <v>628935.68999999994</v>
          </cell>
          <cell r="F174">
            <v>656297</v>
          </cell>
          <cell r="G174">
            <v>590791.89</v>
          </cell>
          <cell r="H174">
            <v>605616.43999999994</v>
          </cell>
          <cell r="I174">
            <v>581000.43999999994</v>
          </cell>
          <cell r="J174">
            <v>598190.46</v>
          </cell>
          <cell r="K174">
            <v>565291.82999999996</v>
          </cell>
          <cell r="L174">
            <v>588386.31999999995</v>
          </cell>
          <cell r="M174">
            <v>598456.49</v>
          </cell>
          <cell r="N174">
            <v>677966.38</v>
          </cell>
          <cell r="P174">
            <v>1536329.2</v>
          </cell>
          <cell r="Q174">
            <v>133321.5</v>
          </cell>
          <cell r="R174">
            <v>123511.6</v>
          </cell>
          <cell r="S174">
            <v>126690.55</v>
          </cell>
          <cell r="T174">
            <v>118670.75</v>
          </cell>
          <cell r="U174">
            <v>125391.9</v>
          </cell>
          <cell r="V174">
            <v>127092.65</v>
          </cell>
          <cell r="W174">
            <v>134056.65</v>
          </cell>
          <cell r="X174">
            <v>126101.1</v>
          </cell>
          <cell r="Y174">
            <v>144637.79999999999</v>
          </cell>
          <cell r="Z174">
            <v>128520.3</v>
          </cell>
          <cell r="AA174">
            <v>126200.9</v>
          </cell>
          <cell r="AB174">
            <v>122133.5</v>
          </cell>
          <cell r="AD174">
            <v>862303.04</v>
          </cell>
          <cell r="AE174">
            <v>69910.67</v>
          </cell>
          <cell r="AF174">
            <v>69495.67</v>
          </cell>
          <cell r="AG174">
            <v>76506.67</v>
          </cell>
          <cell r="AH174">
            <v>69879.67</v>
          </cell>
          <cell r="AI174">
            <v>69496.67</v>
          </cell>
          <cell r="AJ174">
            <v>69506.67</v>
          </cell>
          <cell r="AK174">
            <v>76879.67</v>
          </cell>
          <cell r="AL174">
            <v>69496.67</v>
          </cell>
          <cell r="AM174">
            <v>69506.67</v>
          </cell>
          <cell r="AN174">
            <v>71879.67</v>
          </cell>
          <cell r="AO174">
            <v>78296.67</v>
          </cell>
          <cell r="AP174">
            <v>71447.67</v>
          </cell>
          <cell r="AR174">
            <v>4499962.95</v>
          </cell>
          <cell r="AS174">
            <v>270247.15000000002</v>
          </cell>
          <cell r="AT174">
            <v>334866.15000000002</v>
          </cell>
          <cell r="AU174">
            <v>463501.25</v>
          </cell>
          <cell r="AV174">
            <v>362812.7</v>
          </cell>
          <cell r="AW174">
            <v>447582</v>
          </cell>
          <cell r="AX174">
            <v>382615.85</v>
          </cell>
          <cell r="AY174">
            <v>266353.7</v>
          </cell>
          <cell r="AZ174">
            <v>369954.9</v>
          </cell>
          <cell r="BA174">
            <v>280523.5</v>
          </cell>
          <cell r="BB174">
            <v>301632.7</v>
          </cell>
          <cell r="BC174">
            <v>463392.2</v>
          </cell>
          <cell r="BD174">
            <v>556480.85</v>
          </cell>
          <cell r="BF174">
            <v>278400</v>
          </cell>
          <cell r="BG174">
            <v>23200</v>
          </cell>
          <cell r="BH174">
            <v>23200</v>
          </cell>
          <cell r="BI174">
            <v>23200</v>
          </cell>
          <cell r="BJ174">
            <v>23200</v>
          </cell>
          <cell r="BK174">
            <v>23200</v>
          </cell>
          <cell r="BL174">
            <v>23200</v>
          </cell>
          <cell r="BM174">
            <v>23200</v>
          </cell>
          <cell r="BN174">
            <v>23200</v>
          </cell>
          <cell r="BO174">
            <v>23200</v>
          </cell>
          <cell r="BP174">
            <v>23200</v>
          </cell>
          <cell r="BQ174">
            <v>23200</v>
          </cell>
          <cell r="BR174">
            <v>23200</v>
          </cell>
          <cell r="BT174">
            <v>220900</v>
          </cell>
          <cell r="BU174">
            <v>16950</v>
          </cell>
          <cell r="BV174">
            <v>20450</v>
          </cell>
          <cell r="BW174">
            <v>20450</v>
          </cell>
          <cell r="BX174">
            <v>20450</v>
          </cell>
          <cell r="BY174">
            <v>20450</v>
          </cell>
          <cell r="BZ174">
            <v>20450</v>
          </cell>
          <cell r="CA174">
            <v>16950</v>
          </cell>
          <cell r="CB174">
            <v>16950</v>
          </cell>
          <cell r="CC174">
            <v>16950</v>
          </cell>
          <cell r="CD174">
            <v>16950</v>
          </cell>
          <cell r="CE174">
            <v>16950</v>
          </cell>
          <cell r="CF174">
            <v>16950</v>
          </cell>
          <cell r="CH174" t="str">
            <v>0</v>
          </cell>
          <cell r="CI174" t="str">
            <v>0</v>
          </cell>
          <cell r="CJ174" t="str">
            <v>0</v>
          </cell>
          <cell r="CK174" t="str">
            <v>0</v>
          </cell>
          <cell r="CL174" t="str">
            <v>0</v>
          </cell>
          <cell r="CM174" t="str">
            <v>0</v>
          </cell>
          <cell r="CN174" t="str">
            <v>0</v>
          </cell>
          <cell r="CO174" t="str">
            <v>0</v>
          </cell>
          <cell r="CP174" t="str">
            <v>0</v>
          </cell>
          <cell r="CQ174" t="str">
            <v>0</v>
          </cell>
          <cell r="CR174" t="str">
            <v>0</v>
          </cell>
          <cell r="CS174" t="str">
            <v>0</v>
          </cell>
          <cell r="CT174" t="str">
            <v>0</v>
          </cell>
          <cell r="CV174" t="str">
            <v>0</v>
          </cell>
          <cell r="CW174" t="str">
            <v>0</v>
          </cell>
          <cell r="CX174" t="str">
            <v>0</v>
          </cell>
          <cell r="CY174" t="str">
            <v>0</v>
          </cell>
          <cell r="CZ174" t="str">
            <v>0</v>
          </cell>
          <cell r="DA174" t="str">
            <v>0</v>
          </cell>
          <cell r="DB174" t="str">
            <v>0</v>
          </cell>
          <cell r="DC174" t="str">
            <v>0</v>
          </cell>
          <cell r="DD174" t="str">
            <v>0</v>
          </cell>
          <cell r="DE174" t="str">
            <v>0</v>
          </cell>
          <cell r="DF174" t="str">
            <v>0</v>
          </cell>
          <cell r="DG174" t="str">
            <v>0</v>
          </cell>
          <cell r="DH174" t="str">
            <v>0</v>
          </cell>
          <cell r="DJ174" t="str">
            <v>0</v>
          </cell>
          <cell r="DK174" t="str">
            <v>0</v>
          </cell>
          <cell r="DL174" t="str">
            <v>0</v>
          </cell>
          <cell r="DM174" t="str">
            <v>0</v>
          </cell>
          <cell r="DN174" t="str">
            <v>0</v>
          </cell>
          <cell r="DO174" t="str">
            <v>0</v>
          </cell>
          <cell r="DP174" t="str">
            <v>0</v>
          </cell>
          <cell r="DQ174" t="str">
            <v>0</v>
          </cell>
          <cell r="DR174" t="str">
            <v>0</v>
          </cell>
          <cell r="DS174" t="str">
            <v>0</v>
          </cell>
          <cell r="DT174" t="str">
            <v>0</v>
          </cell>
          <cell r="DU174" t="str">
            <v>0</v>
          </cell>
          <cell r="DV174" t="str">
            <v>0</v>
          </cell>
        </row>
        <row r="175">
          <cell r="A175" t="str">
            <v>Vehicles &amp; Equip</v>
          </cell>
          <cell r="B175">
            <v>7027651.9000000004</v>
          </cell>
          <cell r="C175">
            <v>585676.52</v>
          </cell>
          <cell r="D175">
            <v>585624.02</v>
          </cell>
          <cell r="E175">
            <v>585608.02</v>
          </cell>
          <cell r="F175">
            <v>585650.52</v>
          </cell>
          <cell r="G175">
            <v>585624.02</v>
          </cell>
          <cell r="H175">
            <v>585624.02</v>
          </cell>
          <cell r="I175">
            <v>585676.52</v>
          </cell>
          <cell r="J175">
            <v>585624.02</v>
          </cell>
          <cell r="K175">
            <v>585624.02</v>
          </cell>
          <cell r="L175">
            <v>585676.52</v>
          </cell>
          <cell r="M175">
            <v>585610.02</v>
          </cell>
          <cell r="N175">
            <v>585633.68000000005</v>
          </cell>
          <cell r="P175">
            <v>2190578.59</v>
          </cell>
          <cell r="Q175">
            <v>173437.33</v>
          </cell>
          <cell r="R175">
            <v>176487.66</v>
          </cell>
          <cell r="S175">
            <v>179108.66</v>
          </cell>
          <cell r="T175">
            <v>176069.66</v>
          </cell>
          <cell r="U175">
            <v>177868.66</v>
          </cell>
          <cell r="V175">
            <v>188301.66</v>
          </cell>
          <cell r="W175">
            <v>188263.66</v>
          </cell>
          <cell r="X175">
            <v>186132.66</v>
          </cell>
          <cell r="Y175">
            <v>191562.66</v>
          </cell>
          <cell r="Z175">
            <v>182390.66</v>
          </cell>
          <cell r="AA175">
            <v>186161.66</v>
          </cell>
          <cell r="AB175">
            <v>184793.66</v>
          </cell>
          <cell r="AD175">
            <v>123296</v>
          </cell>
          <cell r="AE175">
            <v>10358</v>
          </cell>
          <cell r="AF175">
            <v>10258</v>
          </cell>
          <cell r="AG175">
            <v>10258</v>
          </cell>
          <cell r="AH175">
            <v>10258</v>
          </cell>
          <cell r="AI175">
            <v>10308</v>
          </cell>
          <cell r="AJ175">
            <v>10258</v>
          </cell>
          <cell r="AK175">
            <v>10258</v>
          </cell>
          <cell r="AL175">
            <v>10258</v>
          </cell>
          <cell r="AM175">
            <v>10308</v>
          </cell>
          <cell r="AN175">
            <v>10258</v>
          </cell>
          <cell r="AO175">
            <v>10258</v>
          </cell>
          <cell r="AP175">
            <v>10258</v>
          </cell>
          <cell r="AR175">
            <v>2896854.34</v>
          </cell>
          <cell r="AS175">
            <v>241551.5</v>
          </cell>
          <cell r="AT175">
            <v>241347</v>
          </cell>
          <cell r="AU175">
            <v>241514</v>
          </cell>
          <cell r="AV175">
            <v>241380.5</v>
          </cell>
          <cell r="AW175">
            <v>241390</v>
          </cell>
          <cell r="AX175">
            <v>241351</v>
          </cell>
          <cell r="AY175">
            <v>241372.5</v>
          </cell>
          <cell r="AZ175">
            <v>241371</v>
          </cell>
          <cell r="BA175">
            <v>241492</v>
          </cell>
          <cell r="BB175">
            <v>241414.5</v>
          </cell>
          <cell r="BC175">
            <v>241291</v>
          </cell>
          <cell r="BD175">
            <v>241379.34</v>
          </cell>
          <cell r="BF175">
            <v>2700</v>
          </cell>
          <cell r="BG175">
            <v>225</v>
          </cell>
          <cell r="BH175">
            <v>225</v>
          </cell>
          <cell r="BI175">
            <v>225</v>
          </cell>
          <cell r="BJ175">
            <v>225</v>
          </cell>
          <cell r="BK175">
            <v>225</v>
          </cell>
          <cell r="BL175">
            <v>225</v>
          </cell>
          <cell r="BM175">
            <v>225</v>
          </cell>
          <cell r="BN175">
            <v>225</v>
          </cell>
          <cell r="BO175">
            <v>225</v>
          </cell>
          <cell r="BP175">
            <v>225</v>
          </cell>
          <cell r="BQ175">
            <v>225</v>
          </cell>
          <cell r="BR175">
            <v>225</v>
          </cell>
          <cell r="BT175">
            <v>5100</v>
          </cell>
          <cell r="BU175">
            <v>425</v>
          </cell>
          <cell r="BV175">
            <v>425</v>
          </cell>
          <cell r="BW175">
            <v>425</v>
          </cell>
          <cell r="BX175">
            <v>425</v>
          </cell>
          <cell r="BY175">
            <v>425</v>
          </cell>
          <cell r="BZ175">
            <v>425</v>
          </cell>
          <cell r="CA175">
            <v>425</v>
          </cell>
          <cell r="CB175">
            <v>425</v>
          </cell>
          <cell r="CC175">
            <v>425</v>
          </cell>
          <cell r="CD175">
            <v>425</v>
          </cell>
          <cell r="CE175">
            <v>425</v>
          </cell>
          <cell r="CF175">
            <v>425</v>
          </cell>
          <cell r="CH175" t="str">
            <v>0</v>
          </cell>
          <cell r="CI175" t="str">
            <v>0</v>
          </cell>
          <cell r="CJ175" t="str">
            <v>0</v>
          </cell>
          <cell r="CK175" t="str">
            <v>0</v>
          </cell>
          <cell r="CL175" t="str">
            <v>0</v>
          </cell>
          <cell r="CM175" t="str">
            <v>0</v>
          </cell>
          <cell r="CN175" t="str">
            <v>0</v>
          </cell>
          <cell r="CO175" t="str">
            <v>0</v>
          </cell>
          <cell r="CP175" t="str">
            <v>0</v>
          </cell>
          <cell r="CQ175" t="str">
            <v>0</v>
          </cell>
          <cell r="CR175" t="str">
            <v>0</v>
          </cell>
          <cell r="CS175" t="str">
            <v>0</v>
          </cell>
          <cell r="CT175" t="str">
            <v>0</v>
          </cell>
          <cell r="CV175" t="str">
            <v>0</v>
          </cell>
          <cell r="CW175" t="str">
            <v>0</v>
          </cell>
          <cell r="CX175" t="str">
            <v>0</v>
          </cell>
          <cell r="CY175" t="str">
            <v>0</v>
          </cell>
          <cell r="CZ175" t="str">
            <v>0</v>
          </cell>
          <cell r="DA175" t="str">
            <v>0</v>
          </cell>
          <cell r="DB175" t="str">
            <v>0</v>
          </cell>
          <cell r="DC175" t="str">
            <v>0</v>
          </cell>
          <cell r="DD175" t="str">
            <v>0</v>
          </cell>
          <cell r="DE175" t="str">
            <v>0</v>
          </cell>
          <cell r="DF175" t="str">
            <v>0</v>
          </cell>
          <cell r="DG175" t="str">
            <v>0</v>
          </cell>
          <cell r="DH175" t="str">
            <v>0</v>
          </cell>
          <cell r="DJ175">
            <v>-36000</v>
          </cell>
          <cell r="DK175">
            <v>-3000</v>
          </cell>
          <cell r="DL175">
            <v>-3000</v>
          </cell>
          <cell r="DM175">
            <v>-3000</v>
          </cell>
          <cell r="DN175">
            <v>-3000</v>
          </cell>
          <cell r="DO175">
            <v>-3000</v>
          </cell>
          <cell r="DP175">
            <v>-3000</v>
          </cell>
          <cell r="DQ175">
            <v>-3000</v>
          </cell>
          <cell r="DR175">
            <v>-3000</v>
          </cell>
          <cell r="DS175">
            <v>-3000</v>
          </cell>
          <cell r="DT175">
            <v>-3000</v>
          </cell>
          <cell r="DU175">
            <v>-3000</v>
          </cell>
          <cell r="DV175">
            <v>-3000</v>
          </cell>
        </row>
        <row r="176">
          <cell r="A176" t="str">
            <v>Print &amp; Postages</v>
          </cell>
          <cell r="B176">
            <v>198643.20000000001</v>
          </cell>
          <cell r="C176">
            <v>22563.35</v>
          </cell>
          <cell r="D176">
            <v>16109</v>
          </cell>
          <cell r="E176">
            <v>18590.3</v>
          </cell>
          <cell r="F176">
            <v>15186.45</v>
          </cell>
          <cell r="G176">
            <v>13323.5</v>
          </cell>
          <cell r="H176">
            <v>13136.05</v>
          </cell>
          <cell r="I176">
            <v>15636.9</v>
          </cell>
          <cell r="J176">
            <v>21369.1</v>
          </cell>
          <cell r="K176">
            <v>19614.75</v>
          </cell>
          <cell r="L176">
            <v>15166.05</v>
          </cell>
          <cell r="M176">
            <v>13550.5</v>
          </cell>
          <cell r="N176">
            <v>14397.25</v>
          </cell>
          <cell r="P176">
            <v>86630</v>
          </cell>
          <cell r="Q176">
            <v>7559</v>
          </cell>
          <cell r="R176">
            <v>6911</v>
          </cell>
          <cell r="S176">
            <v>6921</v>
          </cell>
          <cell r="T176">
            <v>7581</v>
          </cell>
          <cell r="U176">
            <v>7434</v>
          </cell>
          <cell r="V176">
            <v>6995</v>
          </cell>
          <cell r="W176">
            <v>7058</v>
          </cell>
          <cell r="X176">
            <v>6934</v>
          </cell>
          <cell r="Y176">
            <v>7109</v>
          </cell>
          <cell r="Z176">
            <v>7374</v>
          </cell>
          <cell r="AA176">
            <v>7235</v>
          </cell>
          <cell r="AB176">
            <v>7519</v>
          </cell>
          <cell r="AD176">
            <v>361426.04</v>
          </cell>
          <cell r="AE176">
            <v>29603.67</v>
          </cell>
          <cell r="AF176">
            <v>29136.67</v>
          </cell>
          <cell r="AG176">
            <v>29135.67</v>
          </cell>
          <cell r="AH176">
            <v>29745.67</v>
          </cell>
          <cell r="AI176">
            <v>30332.67</v>
          </cell>
          <cell r="AJ176">
            <v>29135.67</v>
          </cell>
          <cell r="AK176">
            <v>32198.67</v>
          </cell>
          <cell r="AL176">
            <v>30862.67</v>
          </cell>
          <cell r="AM176">
            <v>31227.67</v>
          </cell>
          <cell r="AN176">
            <v>30954.67</v>
          </cell>
          <cell r="AO176">
            <v>29130.67</v>
          </cell>
          <cell r="AP176">
            <v>29961.67</v>
          </cell>
          <cell r="AR176">
            <v>171252.1</v>
          </cell>
          <cell r="AS176">
            <v>18090.5</v>
          </cell>
          <cell r="AT176">
            <v>11550.65</v>
          </cell>
          <cell r="AU176">
            <v>15808.55</v>
          </cell>
          <cell r="AV176">
            <v>14503.7</v>
          </cell>
          <cell r="AW176">
            <v>11980.85</v>
          </cell>
          <cell r="AX176">
            <v>10127.950000000001</v>
          </cell>
          <cell r="AY176">
            <v>13252.05</v>
          </cell>
          <cell r="AZ176">
            <v>18630.599999999999</v>
          </cell>
          <cell r="BA176">
            <v>17356.650000000001</v>
          </cell>
          <cell r="BB176">
            <v>12470.55</v>
          </cell>
          <cell r="BC176">
            <v>13407.85</v>
          </cell>
          <cell r="BD176">
            <v>14072.2</v>
          </cell>
          <cell r="BF176">
            <v>66900</v>
          </cell>
          <cell r="BG176">
            <v>5575</v>
          </cell>
          <cell r="BH176">
            <v>5575</v>
          </cell>
          <cell r="BI176">
            <v>5575</v>
          </cell>
          <cell r="BJ176">
            <v>5575</v>
          </cell>
          <cell r="BK176">
            <v>5575</v>
          </cell>
          <cell r="BL176">
            <v>5575</v>
          </cell>
          <cell r="BM176">
            <v>5575</v>
          </cell>
          <cell r="BN176">
            <v>5575</v>
          </cell>
          <cell r="BO176">
            <v>5575</v>
          </cell>
          <cell r="BP176">
            <v>5575</v>
          </cell>
          <cell r="BQ176">
            <v>5575</v>
          </cell>
          <cell r="BR176">
            <v>5575</v>
          </cell>
          <cell r="BT176">
            <v>8520</v>
          </cell>
          <cell r="BU176">
            <v>710</v>
          </cell>
          <cell r="BV176">
            <v>710</v>
          </cell>
          <cell r="BW176">
            <v>710</v>
          </cell>
          <cell r="BX176">
            <v>710</v>
          </cell>
          <cell r="BY176">
            <v>710</v>
          </cell>
          <cell r="BZ176">
            <v>710</v>
          </cell>
          <cell r="CA176">
            <v>710</v>
          </cell>
          <cell r="CB176">
            <v>710</v>
          </cell>
          <cell r="CC176">
            <v>710</v>
          </cell>
          <cell r="CD176">
            <v>710</v>
          </cell>
          <cell r="CE176">
            <v>710</v>
          </cell>
          <cell r="CF176">
            <v>710</v>
          </cell>
          <cell r="CH176" t="str">
            <v>0</v>
          </cell>
          <cell r="CI176" t="str">
            <v>0</v>
          </cell>
          <cell r="CJ176" t="str">
            <v>0</v>
          </cell>
          <cell r="CK176" t="str">
            <v>0</v>
          </cell>
          <cell r="CL176" t="str">
            <v>0</v>
          </cell>
          <cell r="CM176" t="str">
            <v>0</v>
          </cell>
          <cell r="CN176" t="str">
            <v>0</v>
          </cell>
          <cell r="CO176" t="str">
            <v>0</v>
          </cell>
          <cell r="CP176" t="str">
            <v>0</v>
          </cell>
          <cell r="CQ176" t="str">
            <v>0</v>
          </cell>
          <cell r="CR176" t="str">
            <v>0</v>
          </cell>
          <cell r="CS176" t="str">
            <v>0</v>
          </cell>
          <cell r="CT176" t="str">
            <v>0</v>
          </cell>
          <cell r="CV176" t="str">
            <v>0</v>
          </cell>
          <cell r="CW176" t="str">
            <v>0</v>
          </cell>
          <cell r="CX176" t="str">
            <v>0</v>
          </cell>
          <cell r="CY176" t="str">
            <v>0</v>
          </cell>
          <cell r="CZ176" t="str">
            <v>0</v>
          </cell>
          <cell r="DA176" t="str">
            <v>0</v>
          </cell>
          <cell r="DB176" t="str">
            <v>0</v>
          </cell>
          <cell r="DC176" t="str">
            <v>0</v>
          </cell>
          <cell r="DD176" t="str">
            <v>0</v>
          </cell>
          <cell r="DE176" t="str">
            <v>0</v>
          </cell>
          <cell r="DF176" t="str">
            <v>0</v>
          </cell>
          <cell r="DG176" t="str">
            <v>0</v>
          </cell>
          <cell r="DH176" t="str">
            <v>0</v>
          </cell>
          <cell r="DJ176" t="str">
            <v>0</v>
          </cell>
          <cell r="DK176" t="str">
            <v>0</v>
          </cell>
          <cell r="DL176" t="str">
            <v>0</v>
          </cell>
          <cell r="DM176" t="str">
            <v>0</v>
          </cell>
          <cell r="DN176" t="str">
            <v>0</v>
          </cell>
          <cell r="DO176" t="str">
            <v>0</v>
          </cell>
          <cell r="DP176" t="str">
            <v>0</v>
          </cell>
          <cell r="DQ176" t="str">
            <v>0</v>
          </cell>
          <cell r="DR176" t="str">
            <v>0</v>
          </cell>
          <cell r="DS176" t="str">
            <v>0</v>
          </cell>
          <cell r="DT176" t="str">
            <v>0</v>
          </cell>
          <cell r="DU176" t="str">
            <v>0</v>
          </cell>
          <cell r="DV176" t="str">
            <v>0</v>
          </cell>
        </row>
        <row r="177">
          <cell r="A177" t="str">
            <v>Insurance</v>
          </cell>
          <cell r="B177">
            <v>1191221.8400000001</v>
          </cell>
          <cell r="C177">
            <v>102743.28</v>
          </cell>
          <cell r="D177">
            <v>60587.87</v>
          </cell>
          <cell r="E177">
            <v>110640.42</v>
          </cell>
          <cell r="F177">
            <v>104688.01</v>
          </cell>
          <cell r="G177">
            <v>94203.77</v>
          </cell>
          <cell r="H177">
            <v>104194.8</v>
          </cell>
          <cell r="I177">
            <v>102456.9</v>
          </cell>
          <cell r="J177">
            <v>99060.86</v>
          </cell>
          <cell r="K177">
            <v>103355.73</v>
          </cell>
          <cell r="L177">
            <v>105833.74</v>
          </cell>
          <cell r="M177">
            <v>99024.47</v>
          </cell>
          <cell r="N177">
            <v>104431.99</v>
          </cell>
          <cell r="P177">
            <v>325019.93</v>
          </cell>
          <cell r="Q177">
            <v>26140.89</v>
          </cell>
          <cell r="R177">
            <v>26002.89</v>
          </cell>
          <cell r="S177">
            <v>26157.89</v>
          </cell>
          <cell r="T177">
            <v>26955.11</v>
          </cell>
          <cell r="U177">
            <v>27510.11</v>
          </cell>
          <cell r="V177">
            <v>27266.720000000001</v>
          </cell>
          <cell r="W177">
            <v>27469.72</v>
          </cell>
          <cell r="X177">
            <v>27466.720000000001</v>
          </cell>
          <cell r="Y177">
            <v>27283.72</v>
          </cell>
          <cell r="Z177">
            <v>27878.720000000001</v>
          </cell>
          <cell r="AA177">
            <v>27348.720000000001</v>
          </cell>
          <cell r="AB177">
            <v>27538.720000000001</v>
          </cell>
          <cell r="AD177">
            <v>3492707.73</v>
          </cell>
          <cell r="AE177">
            <v>287164.74</v>
          </cell>
          <cell r="AF177">
            <v>273099.74</v>
          </cell>
          <cell r="AG177">
            <v>273918.74</v>
          </cell>
          <cell r="AH177">
            <v>294763.82</v>
          </cell>
          <cell r="AI177">
            <v>294763.82</v>
          </cell>
          <cell r="AJ177">
            <v>294766.65999999997</v>
          </cell>
          <cell r="AK177">
            <v>294766.65999999997</v>
          </cell>
          <cell r="AL177">
            <v>294766.65999999997</v>
          </cell>
          <cell r="AM177">
            <v>294766.65999999997</v>
          </cell>
          <cell r="AN177">
            <v>296643.40999999997</v>
          </cell>
          <cell r="AO177">
            <v>296643.40999999997</v>
          </cell>
          <cell r="AP177">
            <v>296643.40999999997</v>
          </cell>
          <cell r="AR177">
            <v>742875.83</v>
          </cell>
          <cell r="AS177">
            <v>78565.399999999994</v>
          </cell>
          <cell r="AT177">
            <v>26138.17</v>
          </cell>
          <cell r="AU177">
            <v>93729.08</v>
          </cell>
          <cell r="AV177">
            <v>60814.559999999998</v>
          </cell>
          <cell r="AW177">
            <v>56204.39</v>
          </cell>
          <cell r="AX177">
            <v>73174.44</v>
          </cell>
          <cell r="AY177">
            <v>51668.86</v>
          </cell>
          <cell r="AZ177">
            <v>51605.48</v>
          </cell>
          <cell r="BA177">
            <v>64259.199999999997</v>
          </cell>
          <cell r="BB177">
            <v>75795.81</v>
          </cell>
          <cell r="BC177">
            <v>49097.27</v>
          </cell>
          <cell r="BD177">
            <v>61823.17</v>
          </cell>
          <cell r="BF177">
            <v>150000</v>
          </cell>
          <cell r="BG177">
            <v>12500</v>
          </cell>
          <cell r="BH177">
            <v>12500</v>
          </cell>
          <cell r="BI177">
            <v>12500</v>
          </cell>
          <cell r="BJ177">
            <v>12500</v>
          </cell>
          <cell r="BK177">
            <v>12500</v>
          </cell>
          <cell r="BL177">
            <v>12500</v>
          </cell>
          <cell r="BM177">
            <v>12500</v>
          </cell>
          <cell r="BN177">
            <v>12500</v>
          </cell>
          <cell r="BO177">
            <v>12500</v>
          </cell>
          <cell r="BP177">
            <v>12500</v>
          </cell>
          <cell r="BQ177">
            <v>12500</v>
          </cell>
          <cell r="BR177">
            <v>12500</v>
          </cell>
          <cell r="BT177">
            <v>64440</v>
          </cell>
          <cell r="BU177">
            <v>5370</v>
          </cell>
          <cell r="BV177">
            <v>5370</v>
          </cell>
          <cell r="BW177">
            <v>5370</v>
          </cell>
          <cell r="BX177">
            <v>5370</v>
          </cell>
          <cell r="BY177">
            <v>5370</v>
          </cell>
          <cell r="BZ177">
            <v>5370</v>
          </cell>
          <cell r="CA177">
            <v>5370</v>
          </cell>
          <cell r="CB177">
            <v>5370</v>
          </cell>
          <cell r="CC177">
            <v>5370</v>
          </cell>
          <cell r="CD177">
            <v>5370</v>
          </cell>
          <cell r="CE177">
            <v>5370</v>
          </cell>
          <cell r="CF177">
            <v>5370</v>
          </cell>
          <cell r="CH177" t="str">
            <v>0</v>
          </cell>
          <cell r="CI177" t="str">
            <v>0</v>
          </cell>
          <cell r="CJ177" t="str">
            <v>0</v>
          </cell>
          <cell r="CK177" t="str">
            <v>0</v>
          </cell>
          <cell r="CL177" t="str">
            <v>0</v>
          </cell>
          <cell r="CM177" t="str">
            <v>0</v>
          </cell>
          <cell r="CN177" t="str">
            <v>0</v>
          </cell>
          <cell r="CO177" t="str">
            <v>0</v>
          </cell>
          <cell r="CP177" t="str">
            <v>0</v>
          </cell>
          <cell r="CQ177" t="str">
            <v>0</v>
          </cell>
          <cell r="CR177" t="str">
            <v>0</v>
          </cell>
          <cell r="CS177" t="str">
            <v>0</v>
          </cell>
          <cell r="CT177" t="str">
            <v>0</v>
          </cell>
          <cell r="CV177" t="str">
            <v>0</v>
          </cell>
          <cell r="CW177" t="str">
            <v>0</v>
          </cell>
          <cell r="CX177" t="str">
            <v>0</v>
          </cell>
          <cell r="CY177" t="str">
            <v>0</v>
          </cell>
          <cell r="CZ177" t="str">
            <v>0</v>
          </cell>
          <cell r="DA177" t="str">
            <v>0</v>
          </cell>
          <cell r="DB177" t="str">
            <v>0</v>
          </cell>
          <cell r="DC177" t="str">
            <v>0</v>
          </cell>
          <cell r="DD177" t="str">
            <v>0</v>
          </cell>
          <cell r="DE177" t="str">
            <v>0</v>
          </cell>
          <cell r="DF177" t="str">
            <v>0</v>
          </cell>
          <cell r="DG177" t="str">
            <v>0</v>
          </cell>
          <cell r="DH177" t="str">
            <v>0</v>
          </cell>
          <cell r="DJ177" t="str">
            <v>0</v>
          </cell>
          <cell r="DK177" t="str">
            <v>0</v>
          </cell>
          <cell r="DL177" t="str">
            <v>0</v>
          </cell>
          <cell r="DM177" t="str">
            <v>0</v>
          </cell>
          <cell r="DN177" t="str">
            <v>0</v>
          </cell>
          <cell r="DO177" t="str">
            <v>0</v>
          </cell>
          <cell r="DP177" t="str">
            <v>0</v>
          </cell>
          <cell r="DQ177" t="str">
            <v>0</v>
          </cell>
          <cell r="DR177" t="str">
            <v>0</v>
          </cell>
          <cell r="DS177" t="str">
            <v>0</v>
          </cell>
          <cell r="DT177" t="str">
            <v>0</v>
          </cell>
          <cell r="DU177" t="str">
            <v>0</v>
          </cell>
          <cell r="DV177" t="str">
            <v>0</v>
          </cell>
        </row>
        <row r="178">
          <cell r="A178" t="str">
            <v>Marketing</v>
          </cell>
          <cell r="B178">
            <v>2139612.94</v>
          </cell>
          <cell r="C178">
            <v>146619.39000000001</v>
          </cell>
          <cell r="D178">
            <v>86064.39</v>
          </cell>
          <cell r="E178">
            <v>410825.39</v>
          </cell>
          <cell r="F178">
            <v>153617.01999999999</v>
          </cell>
          <cell r="G178">
            <v>144685.9</v>
          </cell>
          <cell r="H178">
            <v>282815.39</v>
          </cell>
          <cell r="I178">
            <v>85265.39</v>
          </cell>
          <cell r="J178">
            <v>83696.509999999995</v>
          </cell>
          <cell r="K178">
            <v>358318.39</v>
          </cell>
          <cell r="L178">
            <v>82833.39</v>
          </cell>
          <cell r="M178">
            <v>34840.39</v>
          </cell>
          <cell r="N178">
            <v>270031.39</v>
          </cell>
          <cell r="P178">
            <v>473020</v>
          </cell>
          <cell r="Q178">
            <v>32554</v>
          </cell>
          <cell r="R178">
            <v>40628</v>
          </cell>
          <cell r="S178">
            <v>70466</v>
          </cell>
          <cell r="T178">
            <v>47468</v>
          </cell>
          <cell r="U178">
            <v>50619</v>
          </cell>
          <cell r="V178">
            <v>36817</v>
          </cell>
          <cell r="W178">
            <v>36734</v>
          </cell>
          <cell r="X178">
            <v>40027</v>
          </cell>
          <cell r="Y178">
            <v>24842</v>
          </cell>
          <cell r="Z178">
            <v>33934</v>
          </cell>
          <cell r="AA178">
            <v>37317</v>
          </cell>
          <cell r="AB178">
            <v>21614</v>
          </cell>
          <cell r="AD178">
            <v>706680</v>
          </cell>
          <cell r="AE178">
            <v>58765</v>
          </cell>
          <cell r="AF178">
            <v>58765</v>
          </cell>
          <cell r="AG178">
            <v>59265</v>
          </cell>
          <cell r="AH178">
            <v>58765</v>
          </cell>
          <cell r="AI178">
            <v>58765</v>
          </cell>
          <cell r="AJ178">
            <v>58765</v>
          </cell>
          <cell r="AK178">
            <v>58765</v>
          </cell>
          <cell r="AL178">
            <v>59265</v>
          </cell>
          <cell r="AM178">
            <v>58765</v>
          </cell>
          <cell r="AN178">
            <v>58765</v>
          </cell>
          <cell r="AO178">
            <v>58765</v>
          </cell>
          <cell r="AP178">
            <v>59265</v>
          </cell>
          <cell r="AR178">
            <v>105579</v>
          </cell>
          <cell r="AS178">
            <v>3714.25</v>
          </cell>
          <cell r="AT178">
            <v>4908.25</v>
          </cell>
          <cell r="AU178">
            <v>62510.25</v>
          </cell>
          <cell r="AV178">
            <v>4284.25</v>
          </cell>
          <cell r="AW178">
            <v>7930.25</v>
          </cell>
          <cell r="AX178">
            <v>4207.25</v>
          </cell>
          <cell r="AY178">
            <v>4058.25</v>
          </cell>
          <cell r="AZ178">
            <v>2776.25</v>
          </cell>
          <cell r="BA178">
            <v>3310.25</v>
          </cell>
          <cell r="BB178">
            <v>2644.25</v>
          </cell>
          <cell r="BC178">
            <v>2986.25</v>
          </cell>
          <cell r="BD178">
            <v>2249.25</v>
          </cell>
          <cell r="BF178">
            <v>43200</v>
          </cell>
          <cell r="BG178">
            <v>3600</v>
          </cell>
          <cell r="BH178">
            <v>3600</v>
          </cell>
          <cell r="BI178">
            <v>3600</v>
          </cell>
          <cell r="BJ178">
            <v>3600</v>
          </cell>
          <cell r="BK178">
            <v>3600</v>
          </cell>
          <cell r="BL178">
            <v>3600</v>
          </cell>
          <cell r="BM178">
            <v>3600</v>
          </cell>
          <cell r="BN178">
            <v>3600</v>
          </cell>
          <cell r="BO178">
            <v>3600</v>
          </cell>
          <cell r="BP178">
            <v>3600</v>
          </cell>
          <cell r="BQ178">
            <v>3600</v>
          </cell>
          <cell r="BR178">
            <v>3600</v>
          </cell>
          <cell r="BT178">
            <v>23400</v>
          </cell>
          <cell r="BU178">
            <v>1950</v>
          </cell>
          <cell r="BV178">
            <v>1950</v>
          </cell>
          <cell r="BW178">
            <v>1950</v>
          </cell>
          <cell r="BX178">
            <v>1950</v>
          </cell>
          <cell r="BY178">
            <v>1950</v>
          </cell>
          <cell r="BZ178">
            <v>1950</v>
          </cell>
          <cell r="CA178">
            <v>1950</v>
          </cell>
          <cell r="CB178">
            <v>1950</v>
          </cell>
          <cell r="CC178">
            <v>1950</v>
          </cell>
          <cell r="CD178">
            <v>1950</v>
          </cell>
          <cell r="CE178">
            <v>1950</v>
          </cell>
          <cell r="CF178">
            <v>1950</v>
          </cell>
          <cell r="CH178" t="str">
            <v>0</v>
          </cell>
          <cell r="CI178" t="str">
            <v>0</v>
          </cell>
          <cell r="CJ178" t="str">
            <v>0</v>
          </cell>
          <cell r="CK178" t="str">
            <v>0</v>
          </cell>
          <cell r="CL178" t="str">
            <v>0</v>
          </cell>
          <cell r="CM178" t="str">
            <v>0</v>
          </cell>
          <cell r="CN178" t="str">
            <v>0</v>
          </cell>
          <cell r="CO178" t="str">
            <v>0</v>
          </cell>
          <cell r="CP178" t="str">
            <v>0</v>
          </cell>
          <cell r="CQ178" t="str">
            <v>0</v>
          </cell>
          <cell r="CR178" t="str">
            <v>0</v>
          </cell>
          <cell r="CS178" t="str">
            <v>0</v>
          </cell>
          <cell r="CT178" t="str">
            <v>0</v>
          </cell>
          <cell r="CV178" t="str">
            <v>0</v>
          </cell>
          <cell r="CW178" t="str">
            <v>0</v>
          </cell>
          <cell r="CX178" t="str">
            <v>0</v>
          </cell>
          <cell r="CY178" t="str">
            <v>0</v>
          </cell>
          <cell r="CZ178" t="str">
            <v>0</v>
          </cell>
          <cell r="DA178" t="str">
            <v>0</v>
          </cell>
          <cell r="DB178" t="str">
            <v>0</v>
          </cell>
          <cell r="DC178" t="str">
            <v>0</v>
          </cell>
          <cell r="DD178" t="str">
            <v>0</v>
          </cell>
          <cell r="DE178" t="str">
            <v>0</v>
          </cell>
          <cell r="DF178" t="str">
            <v>0</v>
          </cell>
          <cell r="DG178" t="str">
            <v>0</v>
          </cell>
          <cell r="DH178" t="str">
            <v>0</v>
          </cell>
          <cell r="DJ178" t="str">
            <v>0</v>
          </cell>
          <cell r="DK178" t="str">
            <v>0</v>
          </cell>
          <cell r="DL178" t="str">
            <v>0</v>
          </cell>
          <cell r="DM178" t="str">
            <v>0</v>
          </cell>
          <cell r="DN178" t="str">
            <v>0</v>
          </cell>
          <cell r="DO178" t="str">
            <v>0</v>
          </cell>
          <cell r="DP178" t="str">
            <v>0</v>
          </cell>
          <cell r="DQ178" t="str">
            <v>0</v>
          </cell>
          <cell r="DR178" t="str">
            <v>0</v>
          </cell>
          <cell r="DS178" t="str">
            <v>0</v>
          </cell>
          <cell r="DT178" t="str">
            <v>0</v>
          </cell>
          <cell r="DU178" t="str">
            <v>0</v>
          </cell>
          <cell r="DV178" t="str">
            <v>0</v>
          </cell>
        </row>
        <row r="179">
          <cell r="A179" t="str">
            <v>Employee Welfare</v>
          </cell>
          <cell r="B179">
            <v>2146057.36</v>
          </cell>
          <cell r="C179">
            <v>309198.87</v>
          </cell>
          <cell r="D179">
            <v>232741.56</v>
          </cell>
          <cell r="E179">
            <v>294876.12</v>
          </cell>
          <cell r="F179">
            <v>255511.08</v>
          </cell>
          <cell r="G179">
            <v>225710.85</v>
          </cell>
          <cell r="H179">
            <v>140780.98000000001</v>
          </cell>
          <cell r="I179">
            <v>108251.45</v>
          </cell>
          <cell r="J179">
            <v>112219.32</v>
          </cell>
          <cell r="K179">
            <v>110084.97</v>
          </cell>
          <cell r="L179">
            <v>131022.32</v>
          </cell>
          <cell r="M179">
            <v>112850.67</v>
          </cell>
          <cell r="N179">
            <v>112809.17</v>
          </cell>
          <cell r="P179">
            <v>1205161.81</v>
          </cell>
          <cell r="Q179">
            <v>141304.64000000001</v>
          </cell>
          <cell r="R179">
            <v>136381.29</v>
          </cell>
          <cell r="S179">
            <v>160321.92000000001</v>
          </cell>
          <cell r="T179">
            <v>158453.23000000001</v>
          </cell>
          <cell r="U179">
            <v>142617.43</v>
          </cell>
          <cell r="V179">
            <v>77743.009999999995</v>
          </cell>
          <cell r="W179">
            <v>68630.14</v>
          </cell>
          <cell r="X179">
            <v>70283.59</v>
          </cell>
          <cell r="Y179">
            <v>69162.39</v>
          </cell>
          <cell r="Z179">
            <v>60218.39</v>
          </cell>
          <cell r="AA179">
            <v>60109.39</v>
          </cell>
          <cell r="AB179">
            <v>59936.39</v>
          </cell>
          <cell r="AD179">
            <v>19341997.299999997</v>
          </cell>
          <cell r="AE179">
            <v>2018580.98</v>
          </cell>
          <cell r="AF179">
            <v>2007890</v>
          </cell>
          <cell r="AG179">
            <v>2316695.04</v>
          </cell>
          <cell r="AH179">
            <v>2499462.9900000002</v>
          </cell>
          <cell r="AI179">
            <v>1988297.35</v>
          </cell>
          <cell r="AJ179">
            <v>1059348.95</v>
          </cell>
          <cell r="AK179">
            <v>1051094.95</v>
          </cell>
          <cell r="AL179">
            <v>1328726.6399999999</v>
          </cell>
          <cell r="AM179">
            <v>1269589.3500000001</v>
          </cell>
          <cell r="AN179">
            <v>1267295.3500000001</v>
          </cell>
          <cell r="AO179">
            <v>1267300.3500000001</v>
          </cell>
          <cell r="AP179">
            <v>1267715.3500000001</v>
          </cell>
          <cell r="AR179">
            <v>1254960.82</v>
          </cell>
          <cell r="AS179">
            <v>183612.47</v>
          </cell>
          <cell r="AT179">
            <v>136043.6</v>
          </cell>
          <cell r="AU179">
            <v>172409.35</v>
          </cell>
          <cell r="AV179">
            <v>161524.89000000001</v>
          </cell>
          <cell r="AW179">
            <v>138099.42000000001</v>
          </cell>
          <cell r="AX179">
            <v>81641.899999999994</v>
          </cell>
          <cell r="AY179">
            <v>57453.93</v>
          </cell>
          <cell r="AZ179">
            <v>60799.79</v>
          </cell>
          <cell r="BA179">
            <v>63833.88</v>
          </cell>
          <cell r="BB179">
            <v>71209.88</v>
          </cell>
          <cell r="BC179">
            <v>62865.93</v>
          </cell>
          <cell r="BD179">
            <v>65465.78</v>
          </cell>
          <cell r="BF179">
            <v>7584305</v>
          </cell>
          <cell r="BG179">
            <v>633409</v>
          </cell>
          <cell r="BH179">
            <v>633409</v>
          </cell>
          <cell r="BI179">
            <v>633409</v>
          </cell>
          <cell r="BJ179">
            <v>633409</v>
          </cell>
          <cell r="BK179">
            <v>633409</v>
          </cell>
          <cell r="BL179">
            <v>633409</v>
          </cell>
          <cell r="BM179">
            <v>633409</v>
          </cell>
          <cell r="BN179">
            <v>632376</v>
          </cell>
          <cell r="BO179">
            <v>629517</v>
          </cell>
          <cell r="BP179">
            <v>629517</v>
          </cell>
          <cell r="BQ179">
            <v>629517</v>
          </cell>
          <cell r="BR179">
            <v>629515</v>
          </cell>
          <cell r="BT179">
            <v>364201</v>
          </cell>
          <cell r="BU179">
            <v>28734</v>
          </cell>
          <cell r="BV179">
            <v>28576</v>
          </cell>
          <cell r="BW179">
            <v>28138</v>
          </cell>
          <cell r="BX179">
            <v>28138</v>
          </cell>
          <cell r="BY179">
            <v>28138</v>
          </cell>
          <cell r="BZ179">
            <v>28138</v>
          </cell>
          <cell r="CA179">
            <v>28138</v>
          </cell>
          <cell r="CB179">
            <v>34284</v>
          </cell>
          <cell r="CC179">
            <v>32978</v>
          </cell>
          <cell r="CD179">
            <v>32978</v>
          </cell>
          <cell r="CE179">
            <v>32978</v>
          </cell>
          <cell r="CF179">
            <v>32983</v>
          </cell>
          <cell r="CH179" t="str">
            <v>0</v>
          </cell>
          <cell r="CI179" t="str">
            <v>0</v>
          </cell>
          <cell r="CJ179" t="str">
            <v>0</v>
          </cell>
          <cell r="CK179" t="str">
            <v>0</v>
          </cell>
          <cell r="CL179" t="str">
            <v>0</v>
          </cell>
          <cell r="CM179" t="str">
            <v>0</v>
          </cell>
          <cell r="CN179" t="str">
            <v>0</v>
          </cell>
          <cell r="CO179" t="str">
            <v>0</v>
          </cell>
          <cell r="CP179" t="str">
            <v>0</v>
          </cell>
          <cell r="CQ179" t="str">
            <v>0</v>
          </cell>
          <cell r="CR179" t="str">
            <v>0</v>
          </cell>
          <cell r="CS179" t="str">
            <v>0</v>
          </cell>
          <cell r="CT179" t="str">
            <v>0</v>
          </cell>
          <cell r="CV179" t="str">
            <v>0</v>
          </cell>
          <cell r="CW179" t="str">
            <v>0</v>
          </cell>
          <cell r="CX179" t="str">
            <v>0</v>
          </cell>
          <cell r="CY179" t="str">
            <v>0</v>
          </cell>
          <cell r="CZ179" t="str">
            <v>0</v>
          </cell>
          <cell r="DA179" t="str">
            <v>0</v>
          </cell>
          <cell r="DB179" t="str">
            <v>0</v>
          </cell>
          <cell r="DC179" t="str">
            <v>0</v>
          </cell>
          <cell r="DD179" t="str">
            <v>0</v>
          </cell>
          <cell r="DE179" t="str">
            <v>0</v>
          </cell>
          <cell r="DF179" t="str">
            <v>0</v>
          </cell>
          <cell r="DG179" t="str">
            <v>0</v>
          </cell>
          <cell r="DH179" t="str">
            <v>0</v>
          </cell>
          <cell r="DJ179" t="str">
            <v>0</v>
          </cell>
          <cell r="DK179" t="str">
            <v>0</v>
          </cell>
          <cell r="DL179" t="str">
            <v>0</v>
          </cell>
          <cell r="DM179" t="str">
            <v>0</v>
          </cell>
          <cell r="DN179" t="str">
            <v>0</v>
          </cell>
          <cell r="DO179" t="str">
            <v>0</v>
          </cell>
          <cell r="DP179" t="str">
            <v>0</v>
          </cell>
          <cell r="DQ179" t="str">
            <v>0</v>
          </cell>
          <cell r="DR179" t="str">
            <v>0</v>
          </cell>
          <cell r="DS179" t="str">
            <v>0</v>
          </cell>
          <cell r="DT179" t="str">
            <v>0</v>
          </cell>
          <cell r="DU179" t="str">
            <v>0</v>
          </cell>
          <cell r="DV179" t="str">
            <v>0</v>
          </cell>
        </row>
        <row r="180">
          <cell r="A180" t="str">
            <v>Information Technologies</v>
          </cell>
          <cell r="B180">
            <v>634290</v>
          </cell>
          <cell r="C180">
            <v>56125</v>
          </cell>
          <cell r="D180">
            <v>45633</v>
          </cell>
          <cell r="E180">
            <v>48532</v>
          </cell>
          <cell r="F180">
            <v>70225</v>
          </cell>
          <cell r="G180">
            <v>50265</v>
          </cell>
          <cell r="H180">
            <v>67632</v>
          </cell>
          <cell r="I180">
            <v>56975</v>
          </cell>
          <cell r="J180">
            <v>45582</v>
          </cell>
          <cell r="K180">
            <v>47032</v>
          </cell>
          <cell r="L180">
            <v>55175</v>
          </cell>
          <cell r="M180">
            <v>45502</v>
          </cell>
          <cell r="N180">
            <v>45612</v>
          </cell>
          <cell r="P180">
            <v>197009</v>
          </cell>
          <cell r="Q180">
            <v>16417</v>
          </cell>
          <cell r="R180">
            <v>16417</v>
          </cell>
          <cell r="S180">
            <v>16417</v>
          </cell>
          <cell r="T180">
            <v>16417</v>
          </cell>
          <cell r="U180">
            <v>16417</v>
          </cell>
          <cell r="V180">
            <v>16417</v>
          </cell>
          <cell r="W180">
            <v>16417</v>
          </cell>
          <cell r="X180">
            <v>16417</v>
          </cell>
          <cell r="Y180">
            <v>16417</v>
          </cell>
          <cell r="Z180">
            <v>16417</v>
          </cell>
          <cell r="AA180">
            <v>16417</v>
          </cell>
          <cell r="AB180">
            <v>16422</v>
          </cell>
          <cell r="AD180">
            <v>10133891.920000002</v>
          </cell>
          <cell r="AE180">
            <v>976858.91</v>
          </cell>
          <cell r="AF180">
            <v>822194.91</v>
          </cell>
          <cell r="AG180">
            <v>765651.91</v>
          </cell>
          <cell r="AH180">
            <v>854850.91</v>
          </cell>
          <cell r="AI180">
            <v>870427.91</v>
          </cell>
          <cell r="AJ180">
            <v>1135164.4099999999</v>
          </cell>
          <cell r="AK180">
            <v>749675.91</v>
          </cell>
          <cell r="AL180">
            <v>786117.41</v>
          </cell>
          <cell r="AM180">
            <v>857158.91</v>
          </cell>
          <cell r="AN180">
            <v>804953.91</v>
          </cell>
          <cell r="AO180">
            <v>787948.91</v>
          </cell>
          <cell r="AP180">
            <v>722887.91</v>
          </cell>
          <cell r="AR180">
            <v>228132</v>
          </cell>
          <cell r="AS180">
            <v>35165</v>
          </cell>
          <cell r="AT180">
            <v>37077</v>
          </cell>
          <cell r="AU180">
            <v>3315</v>
          </cell>
          <cell r="AV180">
            <v>58815</v>
          </cell>
          <cell r="AW180">
            <v>11715</v>
          </cell>
          <cell r="AX180">
            <v>24815</v>
          </cell>
          <cell r="AY180">
            <v>25545</v>
          </cell>
          <cell r="AZ180">
            <v>3415</v>
          </cell>
          <cell r="BA180">
            <v>13315</v>
          </cell>
          <cell r="BB180">
            <v>3315</v>
          </cell>
          <cell r="BC180">
            <v>5815</v>
          </cell>
          <cell r="BD180">
            <v>5825</v>
          </cell>
          <cell r="BF180">
            <v>72000</v>
          </cell>
          <cell r="BG180">
            <v>6000</v>
          </cell>
          <cell r="BH180">
            <v>6000</v>
          </cell>
          <cell r="BI180">
            <v>6000</v>
          </cell>
          <cell r="BJ180">
            <v>6000</v>
          </cell>
          <cell r="BK180">
            <v>6000</v>
          </cell>
          <cell r="BL180">
            <v>6000</v>
          </cell>
          <cell r="BM180">
            <v>6000</v>
          </cell>
          <cell r="BN180">
            <v>6000</v>
          </cell>
          <cell r="BO180">
            <v>6000</v>
          </cell>
          <cell r="BP180">
            <v>6000</v>
          </cell>
          <cell r="BQ180">
            <v>6000</v>
          </cell>
          <cell r="BR180">
            <v>6000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 t="str">
            <v>0</v>
          </cell>
          <cell r="CW180" t="str">
            <v>0</v>
          </cell>
          <cell r="CX180" t="str">
            <v>0</v>
          </cell>
          <cell r="CY180" t="str">
            <v>0</v>
          </cell>
          <cell r="CZ180" t="str">
            <v>0</v>
          </cell>
          <cell r="DA180" t="str">
            <v>0</v>
          </cell>
          <cell r="DB180" t="str">
            <v>0</v>
          </cell>
          <cell r="DC180" t="str">
            <v>0</v>
          </cell>
          <cell r="DD180" t="str">
            <v>0</v>
          </cell>
          <cell r="DE180" t="str">
            <v>0</v>
          </cell>
          <cell r="DF180" t="str">
            <v>0</v>
          </cell>
          <cell r="DG180" t="str">
            <v>0</v>
          </cell>
          <cell r="DH180" t="str">
            <v>0</v>
          </cell>
          <cell r="DJ180" t="str">
            <v>0</v>
          </cell>
          <cell r="DK180" t="str">
            <v>0</v>
          </cell>
          <cell r="DL180" t="str">
            <v>0</v>
          </cell>
          <cell r="DM180" t="str">
            <v>0</v>
          </cell>
          <cell r="DN180" t="str">
            <v>0</v>
          </cell>
          <cell r="DO180" t="str">
            <v>0</v>
          </cell>
          <cell r="DP180" t="str">
            <v>0</v>
          </cell>
          <cell r="DQ180" t="str">
            <v>0</v>
          </cell>
          <cell r="DR180" t="str">
            <v>0</v>
          </cell>
          <cell r="DS180" t="str">
            <v>0</v>
          </cell>
          <cell r="DT180" t="str">
            <v>0</v>
          </cell>
          <cell r="DU180" t="str">
            <v>0</v>
          </cell>
          <cell r="DV180" t="str">
            <v>0</v>
          </cell>
        </row>
        <row r="181">
          <cell r="A181" t="str">
            <v>Rent, Maint., &amp; Utilities</v>
          </cell>
          <cell r="B181">
            <v>2550147.41</v>
          </cell>
          <cell r="C181">
            <v>201596.95</v>
          </cell>
          <cell r="D181">
            <v>205459.91</v>
          </cell>
          <cell r="E181">
            <v>207210.38</v>
          </cell>
          <cell r="F181">
            <v>204677.25</v>
          </cell>
          <cell r="G181">
            <v>196775.76</v>
          </cell>
          <cell r="H181">
            <v>213030.58</v>
          </cell>
          <cell r="I181">
            <v>193409.3</v>
          </cell>
          <cell r="J181">
            <v>215910.46</v>
          </cell>
          <cell r="K181">
            <v>227279.68</v>
          </cell>
          <cell r="L181">
            <v>219258.62</v>
          </cell>
          <cell r="M181">
            <v>227873.06</v>
          </cell>
          <cell r="N181">
            <v>237665.46</v>
          </cell>
          <cell r="P181">
            <v>1484049.44</v>
          </cell>
          <cell r="Q181">
            <v>120815.45</v>
          </cell>
          <cell r="R181">
            <v>122104.92</v>
          </cell>
          <cell r="S181">
            <v>117913.55</v>
          </cell>
          <cell r="T181">
            <v>127812.2</v>
          </cell>
          <cell r="U181">
            <v>127690.02</v>
          </cell>
          <cell r="V181">
            <v>119577.53</v>
          </cell>
          <cell r="W181">
            <v>117716.13</v>
          </cell>
          <cell r="X181">
            <v>126940.98</v>
          </cell>
          <cell r="Y181">
            <v>122636.17</v>
          </cell>
          <cell r="Z181">
            <v>131040.36</v>
          </cell>
          <cell r="AA181">
            <v>122724.73</v>
          </cell>
          <cell r="AB181">
            <v>127077.4</v>
          </cell>
          <cell r="AD181">
            <v>7183321.3999999994</v>
          </cell>
          <cell r="AE181">
            <v>595720.94999999995</v>
          </cell>
          <cell r="AF181">
            <v>595710.94999999995</v>
          </cell>
          <cell r="AG181">
            <v>603117.94999999995</v>
          </cell>
          <cell r="AH181">
            <v>596712.94999999995</v>
          </cell>
          <cell r="AI181">
            <v>595719.94999999995</v>
          </cell>
          <cell r="AJ181">
            <v>595710.94999999995</v>
          </cell>
          <cell r="AK181">
            <v>595715.94999999995</v>
          </cell>
          <cell r="AL181">
            <v>600797.94999999995</v>
          </cell>
          <cell r="AM181">
            <v>601704.94999999995</v>
          </cell>
          <cell r="AN181">
            <v>600795.94999999995</v>
          </cell>
          <cell r="AO181">
            <v>600802.94999999995</v>
          </cell>
          <cell r="AP181">
            <v>600809.94999999995</v>
          </cell>
          <cell r="AR181">
            <v>2711366.85</v>
          </cell>
          <cell r="AS181">
            <v>209299.3</v>
          </cell>
          <cell r="AT181">
            <v>203751.73</v>
          </cell>
          <cell r="AU181">
            <v>195226.65</v>
          </cell>
          <cell r="AV181">
            <v>223650.45</v>
          </cell>
          <cell r="AW181">
            <v>209371.58</v>
          </cell>
          <cell r="AX181">
            <v>243329.05</v>
          </cell>
          <cell r="AY181">
            <v>207988.5</v>
          </cell>
          <cell r="AZ181">
            <v>251155.33</v>
          </cell>
          <cell r="BA181">
            <v>236145.4</v>
          </cell>
          <cell r="BB181">
            <v>245383.1</v>
          </cell>
          <cell r="BC181">
            <v>232051.18</v>
          </cell>
          <cell r="BD181">
            <v>254014.58</v>
          </cell>
          <cell r="BF181">
            <v>741000</v>
          </cell>
          <cell r="BG181">
            <v>61750</v>
          </cell>
          <cell r="BH181">
            <v>61750</v>
          </cell>
          <cell r="BI181">
            <v>61750</v>
          </cell>
          <cell r="BJ181">
            <v>61750</v>
          </cell>
          <cell r="BK181">
            <v>61750</v>
          </cell>
          <cell r="BL181">
            <v>61750</v>
          </cell>
          <cell r="BM181">
            <v>61750</v>
          </cell>
          <cell r="BN181">
            <v>61750</v>
          </cell>
          <cell r="BO181">
            <v>61750</v>
          </cell>
          <cell r="BP181">
            <v>61750</v>
          </cell>
          <cell r="BQ181">
            <v>61750</v>
          </cell>
          <cell r="BR181">
            <v>61750</v>
          </cell>
          <cell r="BT181">
            <v>552600</v>
          </cell>
          <cell r="BU181">
            <v>44800</v>
          </cell>
          <cell r="BV181">
            <v>47800</v>
          </cell>
          <cell r="BW181">
            <v>47800</v>
          </cell>
          <cell r="BX181">
            <v>47800</v>
          </cell>
          <cell r="BY181">
            <v>47800</v>
          </cell>
          <cell r="BZ181">
            <v>47800</v>
          </cell>
          <cell r="CA181">
            <v>44800</v>
          </cell>
          <cell r="CB181">
            <v>44800</v>
          </cell>
          <cell r="CC181">
            <v>44800</v>
          </cell>
          <cell r="CD181">
            <v>44800</v>
          </cell>
          <cell r="CE181">
            <v>44800</v>
          </cell>
          <cell r="CF181">
            <v>44800</v>
          </cell>
          <cell r="CH181" t="str">
            <v>0</v>
          </cell>
          <cell r="CI181" t="str">
            <v>0</v>
          </cell>
          <cell r="CJ181" t="str">
            <v>0</v>
          </cell>
          <cell r="CK181" t="str">
            <v>0</v>
          </cell>
          <cell r="CL181" t="str">
            <v>0</v>
          </cell>
          <cell r="CM181" t="str">
            <v>0</v>
          </cell>
          <cell r="CN181" t="str">
            <v>0</v>
          </cell>
          <cell r="CO181" t="str">
            <v>0</v>
          </cell>
          <cell r="CP181" t="str">
            <v>0</v>
          </cell>
          <cell r="CQ181" t="str">
            <v>0</v>
          </cell>
          <cell r="CR181" t="str">
            <v>0</v>
          </cell>
          <cell r="CS181" t="str">
            <v>0</v>
          </cell>
          <cell r="CT181" t="str">
            <v>0</v>
          </cell>
          <cell r="CV181" t="str">
            <v>0</v>
          </cell>
          <cell r="CW181" t="str">
            <v>0</v>
          </cell>
          <cell r="CX181" t="str">
            <v>0</v>
          </cell>
          <cell r="CY181" t="str">
            <v>0</v>
          </cell>
          <cell r="CZ181" t="str">
            <v>0</v>
          </cell>
          <cell r="DA181" t="str">
            <v>0</v>
          </cell>
          <cell r="DB181" t="str">
            <v>0</v>
          </cell>
          <cell r="DC181" t="str">
            <v>0</v>
          </cell>
          <cell r="DD181" t="str">
            <v>0</v>
          </cell>
          <cell r="DE181" t="str">
            <v>0</v>
          </cell>
          <cell r="DF181" t="str">
            <v>0</v>
          </cell>
          <cell r="DG181" t="str">
            <v>0</v>
          </cell>
          <cell r="DH181" t="str">
            <v>0</v>
          </cell>
          <cell r="DJ181">
            <v>-571152</v>
          </cell>
          <cell r="DK181">
            <v>-47596</v>
          </cell>
          <cell r="DL181">
            <v>-47596</v>
          </cell>
          <cell r="DM181">
            <v>-47596</v>
          </cell>
          <cell r="DN181">
            <v>-47596</v>
          </cell>
          <cell r="DO181">
            <v>-47596</v>
          </cell>
          <cell r="DP181">
            <v>-47596</v>
          </cell>
          <cell r="DQ181">
            <v>-47596</v>
          </cell>
          <cell r="DR181">
            <v>-47596</v>
          </cell>
          <cell r="DS181">
            <v>-47596</v>
          </cell>
          <cell r="DT181">
            <v>-47596</v>
          </cell>
          <cell r="DU181">
            <v>-47596</v>
          </cell>
          <cell r="DV181">
            <v>-47596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>
            <v>220</v>
          </cell>
          <cell r="Q182" t="str">
            <v>0</v>
          </cell>
          <cell r="R182">
            <v>220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4901209.1900000004</v>
          </cell>
          <cell r="AE182">
            <v>249908.33</v>
          </cell>
          <cell r="AF182">
            <v>234558.33</v>
          </cell>
          <cell r="AG182">
            <v>338370.21</v>
          </cell>
          <cell r="AH182">
            <v>727288.33</v>
          </cell>
          <cell r="AI182">
            <v>480008.33</v>
          </cell>
          <cell r="AJ182">
            <v>1200001.1100000001</v>
          </cell>
          <cell r="AK182">
            <v>246583.33</v>
          </cell>
          <cell r="AL182">
            <v>257008.33</v>
          </cell>
          <cell r="AM182">
            <v>339505.95</v>
          </cell>
          <cell r="AN182">
            <v>246258.33</v>
          </cell>
          <cell r="AO182">
            <v>233008.33</v>
          </cell>
          <cell r="AP182">
            <v>348710.28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>
            <v>66000</v>
          </cell>
          <cell r="BG182">
            <v>5500</v>
          </cell>
          <cell r="BH182">
            <v>5500</v>
          </cell>
          <cell r="BI182">
            <v>5500</v>
          </cell>
          <cell r="BJ182">
            <v>5500</v>
          </cell>
          <cell r="BK182">
            <v>5500</v>
          </cell>
          <cell r="BL182">
            <v>5500</v>
          </cell>
          <cell r="BM182">
            <v>5500</v>
          </cell>
          <cell r="BN182">
            <v>5500</v>
          </cell>
          <cell r="BO182">
            <v>5500</v>
          </cell>
          <cell r="BP182">
            <v>5500</v>
          </cell>
          <cell r="BQ182">
            <v>5500</v>
          </cell>
          <cell r="BR182">
            <v>5500</v>
          </cell>
          <cell r="BT182">
            <v>21720</v>
          </cell>
          <cell r="BU182">
            <v>1810</v>
          </cell>
          <cell r="BV182">
            <v>1810</v>
          </cell>
          <cell r="BW182">
            <v>1810</v>
          </cell>
          <cell r="BX182">
            <v>1810</v>
          </cell>
          <cell r="BY182">
            <v>1810</v>
          </cell>
          <cell r="BZ182">
            <v>1810</v>
          </cell>
          <cell r="CA182">
            <v>1810</v>
          </cell>
          <cell r="CB182">
            <v>1810</v>
          </cell>
          <cell r="CC182">
            <v>1810</v>
          </cell>
          <cell r="CD182">
            <v>1810</v>
          </cell>
          <cell r="CE182">
            <v>1810</v>
          </cell>
          <cell r="CF182">
            <v>1810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 t="str">
            <v>0</v>
          </cell>
          <cell r="CW182" t="str">
            <v>0</v>
          </cell>
          <cell r="CX182" t="str">
            <v>0</v>
          </cell>
          <cell r="CY182" t="str">
            <v>0</v>
          </cell>
          <cell r="CZ182" t="str">
            <v>0</v>
          </cell>
          <cell r="DA182" t="str">
            <v>0</v>
          </cell>
          <cell r="DB182" t="str">
            <v>0</v>
          </cell>
          <cell r="DC182" t="str">
            <v>0</v>
          </cell>
          <cell r="DD182" t="str">
            <v>0</v>
          </cell>
          <cell r="DE182" t="str">
            <v>0</v>
          </cell>
          <cell r="DF182" t="str">
            <v>0</v>
          </cell>
          <cell r="DG182" t="str">
            <v>0</v>
          </cell>
          <cell r="DH182" t="str">
            <v>0</v>
          </cell>
          <cell r="DJ182" t="str">
            <v>0</v>
          </cell>
          <cell r="DK182" t="str">
            <v>0</v>
          </cell>
          <cell r="DL182" t="str">
            <v>0</v>
          </cell>
          <cell r="DM182" t="str">
            <v>0</v>
          </cell>
          <cell r="DN182" t="str">
            <v>0</v>
          </cell>
          <cell r="DO182" t="str">
            <v>0</v>
          </cell>
          <cell r="DP182" t="str">
            <v>0</v>
          </cell>
          <cell r="DQ182" t="str">
            <v>0</v>
          </cell>
          <cell r="DR182" t="str">
            <v>0</v>
          </cell>
          <cell r="DS182" t="str">
            <v>0</v>
          </cell>
          <cell r="DT182" t="str">
            <v>0</v>
          </cell>
          <cell r="DU182" t="str">
            <v>0</v>
          </cell>
          <cell r="DV182" t="str">
            <v>0</v>
          </cell>
        </row>
        <row r="183">
          <cell r="A183" t="str">
            <v>Telecom</v>
          </cell>
          <cell r="B183">
            <v>1141976.21</v>
          </cell>
          <cell r="C183">
            <v>97283.99</v>
          </cell>
          <cell r="D183">
            <v>94600.36</v>
          </cell>
          <cell r="E183">
            <v>94118.36</v>
          </cell>
          <cell r="F183">
            <v>97831.21</v>
          </cell>
          <cell r="G183">
            <v>93769.01</v>
          </cell>
          <cell r="H183">
            <v>94242.16</v>
          </cell>
          <cell r="I183">
            <v>98095.96</v>
          </cell>
          <cell r="J183">
            <v>93397.11</v>
          </cell>
          <cell r="K183">
            <v>93341.21</v>
          </cell>
          <cell r="L183">
            <v>98021.22</v>
          </cell>
          <cell r="M183">
            <v>93733.21</v>
          </cell>
          <cell r="N183">
            <v>93542.41</v>
          </cell>
          <cell r="P183">
            <v>742468</v>
          </cell>
          <cell r="Q183">
            <v>61820</v>
          </cell>
          <cell r="R183">
            <v>61948</v>
          </cell>
          <cell r="S183">
            <v>61854</v>
          </cell>
          <cell r="T183">
            <v>61759</v>
          </cell>
          <cell r="U183">
            <v>61867</v>
          </cell>
          <cell r="V183">
            <v>61786</v>
          </cell>
          <cell r="W183">
            <v>62044</v>
          </cell>
          <cell r="X183">
            <v>61786</v>
          </cell>
          <cell r="Y183">
            <v>61820</v>
          </cell>
          <cell r="Z183">
            <v>61908</v>
          </cell>
          <cell r="AA183">
            <v>61948</v>
          </cell>
          <cell r="AB183">
            <v>61928</v>
          </cell>
          <cell r="AD183">
            <v>4410214.92</v>
          </cell>
          <cell r="AE183">
            <v>407941.41</v>
          </cell>
          <cell r="AF183">
            <v>355337.41</v>
          </cell>
          <cell r="AG183">
            <v>346528.41</v>
          </cell>
          <cell r="AH183">
            <v>394223.41</v>
          </cell>
          <cell r="AI183">
            <v>393207.41</v>
          </cell>
          <cell r="AJ183">
            <v>397028.41</v>
          </cell>
          <cell r="AK183">
            <v>377312.41</v>
          </cell>
          <cell r="AL183">
            <v>361671.41</v>
          </cell>
          <cell r="AM183">
            <v>365497.41</v>
          </cell>
          <cell r="AN183">
            <v>345188.41</v>
          </cell>
          <cell r="AO183">
            <v>340237.41</v>
          </cell>
          <cell r="AP183">
            <v>326041.40999999997</v>
          </cell>
          <cell r="AR183">
            <v>1209551.51</v>
          </cell>
          <cell r="AS183">
            <v>100740.39</v>
          </cell>
          <cell r="AT183">
            <v>100876.51</v>
          </cell>
          <cell r="AU183">
            <v>100652.51</v>
          </cell>
          <cell r="AV183">
            <v>100846.36</v>
          </cell>
          <cell r="AW183">
            <v>101995.81</v>
          </cell>
          <cell r="AX183">
            <v>101111.71</v>
          </cell>
          <cell r="AY183">
            <v>100698.36</v>
          </cell>
          <cell r="AZ183">
            <v>100507.04</v>
          </cell>
          <cell r="BA183">
            <v>100362.66</v>
          </cell>
          <cell r="BB183">
            <v>100501.04</v>
          </cell>
          <cell r="BC183">
            <v>100775.66</v>
          </cell>
          <cell r="BD183">
            <v>100483.46</v>
          </cell>
          <cell r="BF183">
            <v>315000</v>
          </cell>
          <cell r="BG183">
            <v>26250</v>
          </cell>
          <cell r="BH183">
            <v>26250</v>
          </cell>
          <cell r="BI183">
            <v>26250</v>
          </cell>
          <cell r="BJ183">
            <v>26250</v>
          </cell>
          <cell r="BK183">
            <v>26250</v>
          </cell>
          <cell r="BL183">
            <v>26250</v>
          </cell>
          <cell r="BM183">
            <v>26250</v>
          </cell>
          <cell r="BN183">
            <v>26250</v>
          </cell>
          <cell r="BO183">
            <v>26250</v>
          </cell>
          <cell r="BP183">
            <v>26250</v>
          </cell>
          <cell r="BQ183">
            <v>26250</v>
          </cell>
          <cell r="BR183">
            <v>26250</v>
          </cell>
          <cell r="BT183">
            <v>78300</v>
          </cell>
          <cell r="BU183">
            <v>6525</v>
          </cell>
          <cell r="BV183">
            <v>6525</v>
          </cell>
          <cell r="BW183">
            <v>6525</v>
          </cell>
          <cell r="BX183">
            <v>6525</v>
          </cell>
          <cell r="BY183">
            <v>6525</v>
          </cell>
          <cell r="BZ183">
            <v>6525</v>
          </cell>
          <cell r="CA183">
            <v>6525</v>
          </cell>
          <cell r="CB183">
            <v>6525</v>
          </cell>
          <cell r="CC183">
            <v>6525</v>
          </cell>
          <cell r="CD183">
            <v>6525</v>
          </cell>
          <cell r="CE183">
            <v>6525</v>
          </cell>
          <cell r="CF183">
            <v>6525</v>
          </cell>
          <cell r="CH183" t="str">
            <v>0</v>
          </cell>
          <cell r="CI183" t="str">
            <v>0</v>
          </cell>
          <cell r="CJ183" t="str">
            <v>0</v>
          </cell>
          <cell r="CK183" t="str">
            <v>0</v>
          </cell>
          <cell r="CL183" t="str">
            <v>0</v>
          </cell>
          <cell r="CM183" t="str">
            <v>0</v>
          </cell>
          <cell r="CN183" t="str">
            <v>0</v>
          </cell>
          <cell r="CO183" t="str">
            <v>0</v>
          </cell>
          <cell r="CP183" t="str">
            <v>0</v>
          </cell>
          <cell r="CQ183" t="str">
            <v>0</v>
          </cell>
          <cell r="CR183" t="str">
            <v>0</v>
          </cell>
          <cell r="CS183" t="str">
            <v>0</v>
          </cell>
          <cell r="CT183" t="str">
            <v>0</v>
          </cell>
          <cell r="CV183" t="str">
            <v>0</v>
          </cell>
          <cell r="CW183" t="str">
            <v>0</v>
          </cell>
          <cell r="CX183" t="str">
            <v>0</v>
          </cell>
          <cell r="CY183" t="str">
            <v>0</v>
          </cell>
          <cell r="CZ183" t="str">
            <v>0</v>
          </cell>
          <cell r="DA183" t="str">
            <v>0</v>
          </cell>
          <cell r="DB183" t="str">
            <v>0</v>
          </cell>
          <cell r="DC183" t="str">
            <v>0</v>
          </cell>
          <cell r="DD183" t="str">
            <v>0</v>
          </cell>
          <cell r="DE183" t="str">
            <v>0</v>
          </cell>
          <cell r="DF183" t="str">
            <v>0</v>
          </cell>
          <cell r="DG183" t="str">
            <v>0</v>
          </cell>
          <cell r="DH183" t="str">
            <v>0</v>
          </cell>
          <cell r="DJ183" t="str">
            <v>0</v>
          </cell>
          <cell r="DK183" t="str">
            <v>0</v>
          </cell>
          <cell r="DL183" t="str">
            <v>0</v>
          </cell>
          <cell r="DM183" t="str">
            <v>0</v>
          </cell>
          <cell r="DN183" t="str">
            <v>0</v>
          </cell>
          <cell r="DO183" t="str">
            <v>0</v>
          </cell>
          <cell r="DP183" t="str">
            <v>0</v>
          </cell>
          <cell r="DQ183" t="str">
            <v>0</v>
          </cell>
          <cell r="DR183" t="str">
            <v>0</v>
          </cell>
          <cell r="DS183" t="str">
            <v>0</v>
          </cell>
          <cell r="DT183" t="str">
            <v>0</v>
          </cell>
          <cell r="DU183" t="str">
            <v>0</v>
          </cell>
          <cell r="DV183" t="str">
            <v>0</v>
          </cell>
        </row>
        <row r="184">
          <cell r="A184" t="str">
            <v>Travel &amp; Entertainment</v>
          </cell>
          <cell r="B184">
            <v>1654615</v>
          </cell>
          <cell r="C184">
            <v>146714.5</v>
          </cell>
          <cell r="D184">
            <v>133536.5</v>
          </cell>
          <cell r="E184">
            <v>139742.5</v>
          </cell>
          <cell r="F184">
            <v>141845.5</v>
          </cell>
          <cell r="G184">
            <v>135125.5</v>
          </cell>
          <cell r="H184">
            <v>141121.5</v>
          </cell>
          <cell r="I184">
            <v>134829.5</v>
          </cell>
          <cell r="J184">
            <v>139970.5</v>
          </cell>
          <cell r="K184">
            <v>137439.5</v>
          </cell>
          <cell r="L184">
            <v>134332.5</v>
          </cell>
          <cell r="M184">
            <v>131945.5</v>
          </cell>
          <cell r="N184">
            <v>138011.5</v>
          </cell>
          <cell r="P184">
            <v>841214</v>
          </cell>
          <cell r="Q184">
            <v>77813</v>
          </cell>
          <cell r="R184">
            <v>97813</v>
          </cell>
          <cell r="S184">
            <v>52203.5</v>
          </cell>
          <cell r="T184">
            <v>49248.5</v>
          </cell>
          <cell r="U184">
            <v>91310</v>
          </cell>
          <cell r="V184">
            <v>56725</v>
          </cell>
          <cell r="W184">
            <v>57903</v>
          </cell>
          <cell r="X184">
            <v>102161</v>
          </cell>
          <cell r="Y184">
            <v>56784</v>
          </cell>
          <cell r="Z184">
            <v>51109</v>
          </cell>
          <cell r="AA184">
            <v>95864</v>
          </cell>
          <cell r="AB184">
            <v>52280</v>
          </cell>
          <cell r="AD184">
            <v>2718614</v>
          </cell>
          <cell r="AE184">
            <v>227028</v>
          </cell>
          <cell r="AF184">
            <v>221152</v>
          </cell>
          <cell r="AG184">
            <v>231995</v>
          </cell>
          <cell r="AH184">
            <v>221683</v>
          </cell>
          <cell r="AI184">
            <v>225246</v>
          </cell>
          <cell r="AJ184">
            <v>235189</v>
          </cell>
          <cell r="AK184">
            <v>219711</v>
          </cell>
          <cell r="AL184">
            <v>226589</v>
          </cell>
          <cell r="AM184">
            <v>228884</v>
          </cell>
          <cell r="AN184">
            <v>231808</v>
          </cell>
          <cell r="AO184">
            <v>224923</v>
          </cell>
          <cell r="AP184">
            <v>224406</v>
          </cell>
          <cell r="AR184">
            <v>966896</v>
          </cell>
          <cell r="AS184">
            <v>68151.25</v>
          </cell>
          <cell r="AT184">
            <v>73539.25</v>
          </cell>
          <cell r="AU184">
            <v>109376.25</v>
          </cell>
          <cell r="AV184">
            <v>66187.25</v>
          </cell>
          <cell r="AW184">
            <v>65402.25</v>
          </cell>
          <cell r="AX184">
            <v>100838.25</v>
          </cell>
          <cell r="AY184">
            <v>69799.25</v>
          </cell>
          <cell r="AZ184">
            <v>95361.25</v>
          </cell>
          <cell r="BA184">
            <v>74113.25</v>
          </cell>
          <cell r="BB184">
            <v>59178.25</v>
          </cell>
          <cell r="BC184">
            <v>80229.25</v>
          </cell>
          <cell r="BD184">
            <v>104720.25</v>
          </cell>
          <cell r="BF184">
            <v>1104000</v>
          </cell>
          <cell r="BG184">
            <v>92000</v>
          </cell>
          <cell r="BH184">
            <v>92000</v>
          </cell>
          <cell r="BI184">
            <v>92000</v>
          </cell>
          <cell r="BJ184">
            <v>92000</v>
          </cell>
          <cell r="BK184">
            <v>92000</v>
          </cell>
          <cell r="BL184">
            <v>92000</v>
          </cell>
          <cell r="BM184">
            <v>92000</v>
          </cell>
          <cell r="BN184">
            <v>92000</v>
          </cell>
          <cell r="BO184">
            <v>92000</v>
          </cell>
          <cell r="BP184">
            <v>92000</v>
          </cell>
          <cell r="BQ184">
            <v>92000</v>
          </cell>
          <cell r="BR184">
            <v>92000</v>
          </cell>
          <cell r="BT184">
            <v>84000</v>
          </cell>
          <cell r="BU184">
            <v>7000</v>
          </cell>
          <cell r="BV184">
            <v>7000</v>
          </cell>
          <cell r="BW184">
            <v>7000</v>
          </cell>
          <cell r="BX184">
            <v>7000</v>
          </cell>
          <cell r="BY184">
            <v>7000</v>
          </cell>
          <cell r="BZ184">
            <v>7000</v>
          </cell>
          <cell r="CA184">
            <v>7000</v>
          </cell>
          <cell r="CB184">
            <v>7000</v>
          </cell>
          <cell r="CC184">
            <v>7000</v>
          </cell>
          <cell r="CD184">
            <v>7000</v>
          </cell>
          <cell r="CE184">
            <v>7000</v>
          </cell>
          <cell r="CF184">
            <v>7000</v>
          </cell>
          <cell r="CH184" t="str">
            <v>0</v>
          </cell>
          <cell r="CI184" t="str">
            <v>0</v>
          </cell>
          <cell r="CJ184" t="str">
            <v>0</v>
          </cell>
          <cell r="CK184" t="str">
            <v>0</v>
          </cell>
          <cell r="CL184" t="str">
            <v>0</v>
          </cell>
          <cell r="CM184" t="str">
            <v>0</v>
          </cell>
          <cell r="CN184" t="str">
            <v>0</v>
          </cell>
          <cell r="CO184" t="str">
            <v>0</v>
          </cell>
          <cell r="CP184" t="str">
            <v>0</v>
          </cell>
          <cell r="CQ184" t="str">
            <v>0</v>
          </cell>
          <cell r="CR184" t="str">
            <v>0</v>
          </cell>
          <cell r="CS184" t="str">
            <v>0</v>
          </cell>
          <cell r="CT184" t="str">
            <v>0</v>
          </cell>
          <cell r="CV184" t="str">
            <v>0</v>
          </cell>
          <cell r="CW184" t="str">
            <v>0</v>
          </cell>
          <cell r="CX184" t="str">
            <v>0</v>
          </cell>
          <cell r="CY184" t="str">
            <v>0</v>
          </cell>
          <cell r="CZ184" t="str">
            <v>0</v>
          </cell>
          <cell r="DA184" t="str">
            <v>0</v>
          </cell>
          <cell r="DB184" t="str">
            <v>0</v>
          </cell>
          <cell r="DC184" t="str">
            <v>0</v>
          </cell>
          <cell r="DD184" t="str">
            <v>0</v>
          </cell>
          <cell r="DE184" t="str">
            <v>0</v>
          </cell>
          <cell r="DF184" t="str">
            <v>0</v>
          </cell>
          <cell r="DG184" t="str">
            <v>0</v>
          </cell>
          <cell r="DH184" t="str">
            <v>0</v>
          </cell>
          <cell r="DJ184" t="str">
            <v>0</v>
          </cell>
          <cell r="DK184" t="str">
            <v>0</v>
          </cell>
          <cell r="DL184" t="str">
            <v>0</v>
          </cell>
          <cell r="DM184" t="str">
            <v>0</v>
          </cell>
          <cell r="DN184" t="str">
            <v>0</v>
          </cell>
          <cell r="DO184" t="str">
            <v>0</v>
          </cell>
          <cell r="DP184" t="str">
            <v>0</v>
          </cell>
          <cell r="DQ184" t="str">
            <v>0</v>
          </cell>
          <cell r="DR184" t="str">
            <v>0</v>
          </cell>
          <cell r="DS184" t="str">
            <v>0</v>
          </cell>
          <cell r="DT184" t="str">
            <v>0</v>
          </cell>
          <cell r="DU184" t="str">
            <v>0</v>
          </cell>
          <cell r="DV184" t="str">
            <v>0</v>
          </cell>
        </row>
        <row r="185">
          <cell r="A185" t="str">
            <v>Dues &amp; Donations</v>
          </cell>
          <cell r="B185">
            <v>600560</v>
          </cell>
          <cell r="C185">
            <v>74878</v>
          </cell>
          <cell r="D185">
            <v>42195</v>
          </cell>
          <cell r="E185">
            <v>43985</v>
          </cell>
          <cell r="F185">
            <v>78200</v>
          </cell>
          <cell r="G185">
            <v>64724</v>
          </cell>
          <cell r="H185">
            <v>47752</v>
          </cell>
          <cell r="I185">
            <v>44673</v>
          </cell>
          <cell r="J185">
            <v>36134</v>
          </cell>
          <cell r="K185">
            <v>28650</v>
          </cell>
          <cell r="L185">
            <v>40085</v>
          </cell>
          <cell r="M185">
            <v>35971</v>
          </cell>
          <cell r="N185">
            <v>63313</v>
          </cell>
          <cell r="P185">
            <v>200413</v>
          </cell>
          <cell r="Q185">
            <v>17513</v>
          </cell>
          <cell r="R185">
            <v>17455</v>
          </cell>
          <cell r="S185">
            <v>29899</v>
          </cell>
          <cell r="T185">
            <v>17049</v>
          </cell>
          <cell r="U185">
            <v>14942</v>
          </cell>
          <cell r="V185">
            <v>11393</v>
          </cell>
          <cell r="W185">
            <v>12553</v>
          </cell>
          <cell r="X185">
            <v>36131</v>
          </cell>
          <cell r="Y185">
            <v>11943</v>
          </cell>
          <cell r="Z185">
            <v>11515</v>
          </cell>
          <cell r="AA185">
            <v>9531</v>
          </cell>
          <cell r="AB185">
            <v>10489</v>
          </cell>
          <cell r="AD185">
            <v>399655.08</v>
          </cell>
          <cell r="AE185">
            <v>26797.09</v>
          </cell>
          <cell r="AF185">
            <v>40041.589999999997</v>
          </cell>
          <cell r="AG185">
            <v>41790.089999999997</v>
          </cell>
          <cell r="AH185">
            <v>40997.089999999997</v>
          </cell>
          <cell r="AI185">
            <v>38427.589999999997</v>
          </cell>
          <cell r="AJ185">
            <v>17734.09</v>
          </cell>
          <cell r="AK185">
            <v>17407.09</v>
          </cell>
          <cell r="AL185">
            <v>43361.59</v>
          </cell>
          <cell r="AM185">
            <v>55600.09</v>
          </cell>
          <cell r="AN185">
            <v>21370.09</v>
          </cell>
          <cell r="AO185">
            <v>39532.589999999997</v>
          </cell>
          <cell r="AP185">
            <v>16596.09</v>
          </cell>
          <cell r="AR185">
            <v>194199</v>
          </cell>
          <cell r="AS185">
            <v>25194.25</v>
          </cell>
          <cell r="AT185">
            <v>13646.25</v>
          </cell>
          <cell r="AU185">
            <v>39306.25</v>
          </cell>
          <cell r="AV185">
            <v>27693.25</v>
          </cell>
          <cell r="AW185">
            <v>28607.25</v>
          </cell>
          <cell r="AX185">
            <v>19372.25</v>
          </cell>
          <cell r="AY185">
            <v>15663.25</v>
          </cell>
          <cell r="AZ185">
            <v>7394.25</v>
          </cell>
          <cell r="BA185">
            <v>4546.25</v>
          </cell>
          <cell r="BB185">
            <v>8436.25</v>
          </cell>
          <cell r="BC185">
            <v>2254.25</v>
          </cell>
          <cell r="BD185">
            <v>2085.25</v>
          </cell>
          <cell r="BF185">
            <v>420000</v>
          </cell>
          <cell r="BG185">
            <v>35000</v>
          </cell>
          <cell r="BH185">
            <v>35000</v>
          </cell>
          <cell r="BI185">
            <v>35000</v>
          </cell>
          <cell r="BJ185">
            <v>35000</v>
          </cell>
          <cell r="BK185">
            <v>35000</v>
          </cell>
          <cell r="BL185">
            <v>35000</v>
          </cell>
          <cell r="BM185">
            <v>35000</v>
          </cell>
          <cell r="BN185">
            <v>35000</v>
          </cell>
          <cell r="BO185">
            <v>35000</v>
          </cell>
          <cell r="BP185">
            <v>35000</v>
          </cell>
          <cell r="BQ185">
            <v>35000</v>
          </cell>
          <cell r="BR185">
            <v>35000</v>
          </cell>
          <cell r="BT185">
            <v>3375</v>
          </cell>
          <cell r="BU185">
            <v>200</v>
          </cell>
          <cell r="BV185">
            <v>200</v>
          </cell>
          <cell r="BW185">
            <v>475</v>
          </cell>
          <cell r="BX185">
            <v>200</v>
          </cell>
          <cell r="BY185">
            <v>200</v>
          </cell>
          <cell r="BZ185">
            <v>475</v>
          </cell>
          <cell r="CA185">
            <v>200</v>
          </cell>
          <cell r="CB185">
            <v>200</v>
          </cell>
          <cell r="CC185">
            <v>475</v>
          </cell>
          <cell r="CD185">
            <v>200</v>
          </cell>
          <cell r="CE185">
            <v>200</v>
          </cell>
          <cell r="CF185">
            <v>350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 t="str">
            <v>0</v>
          </cell>
          <cell r="CW185" t="str">
            <v>0</v>
          </cell>
          <cell r="CX185" t="str">
            <v>0</v>
          </cell>
          <cell r="CY185" t="str">
            <v>0</v>
          </cell>
          <cell r="CZ185" t="str">
            <v>0</v>
          </cell>
          <cell r="DA185" t="str">
            <v>0</v>
          </cell>
          <cell r="DB185" t="str">
            <v>0</v>
          </cell>
          <cell r="DC185" t="str">
            <v>0</v>
          </cell>
          <cell r="DD185" t="str">
            <v>0</v>
          </cell>
          <cell r="DE185" t="str">
            <v>0</v>
          </cell>
          <cell r="DF185" t="str">
            <v>0</v>
          </cell>
          <cell r="DG185" t="str">
            <v>0</v>
          </cell>
          <cell r="DH185" t="str">
            <v>0</v>
          </cell>
          <cell r="DJ185" t="str">
            <v>0</v>
          </cell>
          <cell r="DK185" t="str">
            <v>0</v>
          </cell>
          <cell r="DL185" t="str">
            <v>0</v>
          </cell>
          <cell r="DM185" t="str">
            <v>0</v>
          </cell>
          <cell r="DN185" t="str">
            <v>0</v>
          </cell>
          <cell r="DO185" t="str">
            <v>0</v>
          </cell>
          <cell r="DP185" t="str">
            <v>0</v>
          </cell>
          <cell r="DQ185" t="str">
            <v>0</v>
          </cell>
          <cell r="DR185" t="str">
            <v>0</v>
          </cell>
          <cell r="DS185" t="str">
            <v>0</v>
          </cell>
          <cell r="DT185" t="str">
            <v>0</v>
          </cell>
          <cell r="DU185" t="str">
            <v>0</v>
          </cell>
          <cell r="DV185" t="str">
            <v>0</v>
          </cell>
        </row>
        <row r="186">
          <cell r="A186" t="str">
            <v>Training</v>
          </cell>
          <cell r="B186">
            <v>942405</v>
          </cell>
          <cell r="C186">
            <v>158739</v>
          </cell>
          <cell r="D186">
            <v>107265</v>
          </cell>
          <cell r="E186">
            <v>24370</v>
          </cell>
          <cell r="F186">
            <v>95045</v>
          </cell>
          <cell r="G186">
            <v>12970</v>
          </cell>
          <cell r="H186">
            <v>98914</v>
          </cell>
          <cell r="I186">
            <v>12216</v>
          </cell>
          <cell r="J186">
            <v>99573</v>
          </cell>
          <cell r="K186">
            <v>14251</v>
          </cell>
          <cell r="L186">
            <v>91202</v>
          </cell>
          <cell r="M186">
            <v>6073</v>
          </cell>
          <cell r="N186">
            <v>221787</v>
          </cell>
          <cell r="P186">
            <v>46600</v>
          </cell>
          <cell r="Q186">
            <v>5950</v>
          </cell>
          <cell r="R186">
            <v>2800</v>
          </cell>
          <cell r="S186">
            <v>3950</v>
          </cell>
          <cell r="T186">
            <v>4150</v>
          </cell>
          <cell r="U186">
            <v>2000</v>
          </cell>
          <cell r="V186">
            <v>4700</v>
          </cell>
          <cell r="W186">
            <v>6200</v>
          </cell>
          <cell r="X186">
            <v>2200</v>
          </cell>
          <cell r="Y186">
            <v>3200</v>
          </cell>
          <cell r="Z186">
            <v>5700</v>
          </cell>
          <cell r="AA186">
            <v>2000</v>
          </cell>
          <cell r="AB186">
            <v>3750</v>
          </cell>
          <cell r="AD186">
            <v>2092991.33</v>
          </cell>
          <cell r="AE186">
            <v>179213.5</v>
          </cell>
          <cell r="AF186">
            <v>168194.5</v>
          </cell>
          <cell r="AG186">
            <v>165846.5</v>
          </cell>
          <cell r="AH186">
            <v>171525.5</v>
          </cell>
          <cell r="AI186">
            <v>164345.5</v>
          </cell>
          <cell r="AJ186">
            <v>163097.5</v>
          </cell>
          <cell r="AK186">
            <v>184566.5</v>
          </cell>
          <cell r="AL186">
            <v>164305.5</v>
          </cell>
          <cell r="AM186">
            <v>184896.5</v>
          </cell>
          <cell r="AN186">
            <v>196610.5</v>
          </cell>
          <cell r="AO186">
            <v>180848.5</v>
          </cell>
          <cell r="AP186">
            <v>169540.83</v>
          </cell>
          <cell r="AR186">
            <v>615117</v>
          </cell>
          <cell r="AS186">
            <v>119353</v>
          </cell>
          <cell r="AT186">
            <v>80777</v>
          </cell>
          <cell r="AU186">
            <v>12767</v>
          </cell>
          <cell r="AV186">
            <v>68884</v>
          </cell>
          <cell r="AW186">
            <v>9398</v>
          </cell>
          <cell r="AX186">
            <v>94650</v>
          </cell>
          <cell r="AY186">
            <v>7066</v>
          </cell>
          <cell r="AZ186">
            <v>70114</v>
          </cell>
          <cell r="BA186">
            <v>8205</v>
          </cell>
          <cell r="BB186">
            <v>67130</v>
          </cell>
          <cell r="BC186">
            <v>6642</v>
          </cell>
          <cell r="BD186">
            <v>70131</v>
          </cell>
          <cell r="BF186">
            <v>90000</v>
          </cell>
          <cell r="BG186">
            <v>7500</v>
          </cell>
          <cell r="BH186">
            <v>7500</v>
          </cell>
          <cell r="BI186">
            <v>7500</v>
          </cell>
          <cell r="BJ186">
            <v>7500</v>
          </cell>
          <cell r="BK186">
            <v>7500</v>
          </cell>
          <cell r="BL186">
            <v>7500</v>
          </cell>
          <cell r="BM186">
            <v>7500</v>
          </cell>
          <cell r="BN186">
            <v>7500</v>
          </cell>
          <cell r="BO186">
            <v>7500</v>
          </cell>
          <cell r="BP186">
            <v>7500</v>
          </cell>
          <cell r="BQ186">
            <v>7500</v>
          </cell>
          <cell r="BR186">
            <v>7500</v>
          </cell>
          <cell r="BT186" t="str">
            <v>0</v>
          </cell>
          <cell r="BU186" t="str">
            <v>0</v>
          </cell>
          <cell r="BV186" t="str">
            <v>0</v>
          </cell>
          <cell r="BW186" t="str">
            <v>0</v>
          </cell>
          <cell r="BX186" t="str">
            <v>0</v>
          </cell>
          <cell r="BY186" t="str">
            <v>0</v>
          </cell>
          <cell r="BZ186" t="str">
            <v>0</v>
          </cell>
          <cell r="CA186" t="str">
            <v>0</v>
          </cell>
          <cell r="CB186" t="str">
            <v>0</v>
          </cell>
          <cell r="CC186" t="str">
            <v>0</v>
          </cell>
          <cell r="CD186" t="str">
            <v>0</v>
          </cell>
          <cell r="CE186" t="str">
            <v>0</v>
          </cell>
          <cell r="CF186" t="str">
            <v>0</v>
          </cell>
          <cell r="CH186" t="str">
            <v>0</v>
          </cell>
          <cell r="CI186" t="str">
            <v>0</v>
          </cell>
          <cell r="CJ186" t="str">
            <v>0</v>
          </cell>
          <cell r="CK186" t="str">
            <v>0</v>
          </cell>
          <cell r="CL186" t="str">
            <v>0</v>
          </cell>
          <cell r="CM186" t="str">
            <v>0</v>
          </cell>
          <cell r="CN186" t="str">
            <v>0</v>
          </cell>
          <cell r="CO186" t="str">
            <v>0</v>
          </cell>
          <cell r="CP186" t="str">
            <v>0</v>
          </cell>
          <cell r="CQ186" t="str">
            <v>0</v>
          </cell>
          <cell r="CR186" t="str">
            <v>0</v>
          </cell>
          <cell r="CS186" t="str">
            <v>0</v>
          </cell>
          <cell r="CT186" t="str">
            <v>0</v>
          </cell>
          <cell r="CV186" t="str">
            <v>0</v>
          </cell>
          <cell r="CW186" t="str">
            <v>0</v>
          </cell>
          <cell r="CX186" t="str">
            <v>0</v>
          </cell>
          <cell r="CY186" t="str">
            <v>0</v>
          </cell>
          <cell r="CZ186" t="str">
            <v>0</v>
          </cell>
          <cell r="DA186" t="str">
            <v>0</v>
          </cell>
          <cell r="DB186" t="str">
            <v>0</v>
          </cell>
          <cell r="DC186" t="str">
            <v>0</v>
          </cell>
          <cell r="DD186" t="str">
            <v>0</v>
          </cell>
          <cell r="DE186" t="str">
            <v>0</v>
          </cell>
          <cell r="DF186" t="str">
            <v>0</v>
          </cell>
          <cell r="DG186" t="str">
            <v>0</v>
          </cell>
          <cell r="DH186" t="str">
            <v>0</v>
          </cell>
          <cell r="DJ186" t="str">
            <v>0</v>
          </cell>
          <cell r="DK186" t="str">
            <v>0</v>
          </cell>
          <cell r="DL186" t="str">
            <v>0</v>
          </cell>
          <cell r="DM186" t="str">
            <v>0</v>
          </cell>
          <cell r="DN186" t="str">
            <v>0</v>
          </cell>
          <cell r="DO186" t="str">
            <v>0</v>
          </cell>
          <cell r="DP186" t="str">
            <v>0</v>
          </cell>
          <cell r="DQ186" t="str">
            <v>0</v>
          </cell>
          <cell r="DR186" t="str">
            <v>0</v>
          </cell>
          <cell r="DS186" t="str">
            <v>0</v>
          </cell>
          <cell r="DT186" t="str">
            <v>0</v>
          </cell>
          <cell r="DU186" t="str">
            <v>0</v>
          </cell>
          <cell r="DV186" t="str">
            <v>0</v>
          </cell>
        </row>
        <row r="187">
          <cell r="A187" t="str">
            <v>Outside Services</v>
          </cell>
          <cell r="B187">
            <v>38947455</v>
          </cell>
          <cell r="C187">
            <v>3107716</v>
          </cell>
          <cell r="D187">
            <v>3027591</v>
          </cell>
          <cell r="E187">
            <v>3420698</v>
          </cell>
          <cell r="F187">
            <v>2929516</v>
          </cell>
          <cell r="G187">
            <v>2944637</v>
          </cell>
          <cell r="H187">
            <v>3308736</v>
          </cell>
          <cell r="I187">
            <v>2944117</v>
          </cell>
          <cell r="J187">
            <v>3053119</v>
          </cell>
          <cell r="K187">
            <v>3551439</v>
          </cell>
          <cell r="L187">
            <v>3626780</v>
          </cell>
          <cell r="M187">
            <v>3298344</v>
          </cell>
          <cell r="N187">
            <v>3734762</v>
          </cell>
          <cell r="P187">
            <v>5184479.5199999996</v>
          </cell>
          <cell r="Q187">
            <v>479787.76</v>
          </cell>
          <cell r="R187">
            <v>399914.76</v>
          </cell>
          <cell r="S187">
            <v>415174</v>
          </cell>
          <cell r="T187">
            <v>444972</v>
          </cell>
          <cell r="U187">
            <v>400212</v>
          </cell>
          <cell r="V187">
            <v>422519</v>
          </cell>
          <cell r="W187">
            <v>441241</v>
          </cell>
          <cell r="X187">
            <v>407642</v>
          </cell>
          <cell r="Y187">
            <v>539502</v>
          </cell>
          <cell r="Z187">
            <v>413200</v>
          </cell>
          <cell r="AA187">
            <v>427077</v>
          </cell>
          <cell r="AB187">
            <v>393238</v>
          </cell>
          <cell r="AD187">
            <v>11530556</v>
          </cell>
          <cell r="AE187">
            <v>1130397.5</v>
          </cell>
          <cell r="AF187">
            <v>949333.5</v>
          </cell>
          <cell r="AG187">
            <v>1030467.5</v>
          </cell>
          <cell r="AH187">
            <v>1247084.5</v>
          </cell>
          <cell r="AI187">
            <v>1026512.5</v>
          </cell>
          <cell r="AJ187">
            <v>978300.5</v>
          </cell>
          <cell r="AK187">
            <v>1045088.5</v>
          </cell>
          <cell r="AL187">
            <v>834953.5</v>
          </cell>
          <cell r="AM187">
            <v>776283.5</v>
          </cell>
          <cell r="AN187">
            <v>910928.5</v>
          </cell>
          <cell r="AO187">
            <v>759718.5</v>
          </cell>
          <cell r="AP187">
            <v>841487.5</v>
          </cell>
          <cell r="AR187">
            <v>21913759</v>
          </cell>
          <cell r="AS187">
            <v>1110318</v>
          </cell>
          <cell r="AT187">
            <v>1645014</v>
          </cell>
          <cell r="AU187">
            <v>1490912</v>
          </cell>
          <cell r="AV187">
            <v>1179867</v>
          </cell>
          <cell r="AW187">
            <v>1385416</v>
          </cell>
          <cell r="AX187">
            <v>1530390</v>
          </cell>
          <cell r="AY187">
            <v>1523612</v>
          </cell>
          <cell r="AZ187">
            <v>2125846</v>
          </cell>
          <cell r="BA187">
            <v>2546708</v>
          </cell>
          <cell r="BB187">
            <v>2476485</v>
          </cell>
          <cell r="BC187">
            <v>2314354</v>
          </cell>
          <cell r="BD187">
            <v>2584837</v>
          </cell>
          <cell r="BF187">
            <v>3014400</v>
          </cell>
          <cell r="BG187">
            <v>251200</v>
          </cell>
          <cell r="BH187">
            <v>251200</v>
          </cell>
          <cell r="BI187">
            <v>251200</v>
          </cell>
          <cell r="BJ187">
            <v>251200</v>
          </cell>
          <cell r="BK187">
            <v>251200</v>
          </cell>
          <cell r="BL187">
            <v>251200</v>
          </cell>
          <cell r="BM187">
            <v>251200</v>
          </cell>
          <cell r="BN187">
            <v>251200</v>
          </cell>
          <cell r="BO187">
            <v>251200</v>
          </cell>
          <cell r="BP187">
            <v>251200</v>
          </cell>
          <cell r="BQ187">
            <v>251200</v>
          </cell>
          <cell r="BR187">
            <v>251200</v>
          </cell>
          <cell r="BT187">
            <v>1113900</v>
          </cell>
          <cell r="BU187">
            <v>75325</v>
          </cell>
          <cell r="BV187">
            <v>105325</v>
          </cell>
          <cell r="BW187">
            <v>120325</v>
          </cell>
          <cell r="BX187">
            <v>120325</v>
          </cell>
          <cell r="BY187">
            <v>120325</v>
          </cell>
          <cell r="BZ187">
            <v>120325</v>
          </cell>
          <cell r="CA187">
            <v>75325</v>
          </cell>
          <cell r="CB187">
            <v>75325</v>
          </cell>
          <cell r="CC187">
            <v>75325</v>
          </cell>
          <cell r="CD187">
            <v>75325</v>
          </cell>
          <cell r="CE187">
            <v>75325</v>
          </cell>
          <cell r="CF187">
            <v>75325</v>
          </cell>
          <cell r="CH187" t="str">
            <v>0</v>
          </cell>
          <cell r="CI187" t="str">
            <v>0</v>
          </cell>
          <cell r="CJ187" t="str">
            <v>0</v>
          </cell>
          <cell r="CK187" t="str">
            <v>0</v>
          </cell>
          <cell r="CL187" t="str">
            <v>0</v>
          </cell>
          <cell r="CM187" t="str">
            <v>0</v>
          </cell>
          <cell r="CN187" t="str">
            <v>0</v>
          </cell>
          <cell r="CO187" t="str">
            <v>0</v>
          </cell>
          <cell r="CP187" t="str">
            <v>0</v>
          </cell>
          <cell r="CQ187" t="str">
            <v>0</v>
          </cell>
          <cell r="CR187" t="str">
            <v>0</v>
          </cell>
          <cell r="CS187" t="str">
            <v>0</v>
          </cell>
          <cell r="CT187" t="str">
            <v>0</v>
          </cell>
          <cell r="CV187" t="str">
            <v>0</v>
          </cell>
          <cell r="CW187" t="str">
            <v>0</v>
          </cell>
          <cell r="CX187" t="str">
            <v>0</v>
          </cell>
          <cell r="CY187" t="str">
            <v>0</v>
          </cell>
          <cell r="CZ187" t="str">
            <v>0</v>
          </cell>
          <cell r="DA187" t="str">
            <v>0</v>
          </cell>
          <cell r="DB187" t="str">
            <v>0</v>
          </cell>
          <cell r="DC187" t="str">
            <v>0</v>
          </cell>
          <cell r="DD187" t="str">
            <v>0</v>
          </cell>
          <cell r="DE187" t="str">
            <v>0</v>
          </cell>
          <cell r="DF187" t="str">
            <v>0</v>
          </cell>
          <cell r="DG187" t="str">
            <v>0</v>
          </cell>
          <cell r="DH187" t="str">
            <v>0</v>
          </cell>
          <cell r="DJ187">
            <v>-1010764</v>
          </cell>
          <cell r="DK187">
            <v>-84230</v>
          </cell>
          <cell r="DL187">
            <v>-84230</v>
          </cell>
          <cell r="DM187">
            <v>-84231</v>
          </cell>
          <cell r="DN187">
            <v>-84230</v>
          </cell>
          <cell r="DO187">
            <v>-84230</v>
          </cell>
          <cell r="DP187">
            <v>-84231</v>
          </cell>
          <cell r="DQ187">
            <v>-84230</v>
          </cell>
          <cell r="DR187">
            <v>-84230</v>
          </cell>
          <cell r="DS187">
            <v>-84231</v>
          </cell>
          <cell r="DT187">
            <v>-84230</v>
          </cell>
          <cell r="DU187">
            <v>-84230</v>
          </cell>
          <cell r="DV187">
            <v>-84231</v>
          </cell>
        </row>
        <row r="188">
          <cell r="A188" t="str">
            <v>Provision for Bad Debt</v>
          </cell>
          <cell r="B188">
            <v>3994732.6</v>
          </cell>
          <cell r="C188">
            <v>236225.72</v>
          </cell>
          <cell r="D188">
            <v>337210.28</v>
          </cell>
          <cell r="E188">
            <v>528553.67000000004</v>
          </cell>
          <cell r="F188">
            <v>612438.47</v>
          </cell>
          <cell r="G188">
            <v>520276.27</v>
          </cell>
          <cell r="H188">
            <v>403831.5</v>
          </cell>
          <cell r="I188">
            <v>269780.31</v>
          </cell>
          <cell r="J188">
            <v>238008.95999999999</v>
          </cell>
          <cell r="K188">
            <v>206489.86</v>
          </cell>
          <cell r="L188">
            <v>209359.14</v>
          </cell>
          <cell r="M188">
            <v>217891.89</v>
          </cell>
          <cell r="N188">
            <v>214666.53</v>
          </cell>
          <cell r="P188">
            <v>2309664.86</v>
          </cell>
          <cell r="Q188">
            <v>116283.05</v>
          </cell>
          <cell r="R188">
            <v>211915.79</v>
          </cell>
          <cell r="S188">
            <v>366733.52</v>
          </cell>
          <cell r="T188">
            <v>446173.59</v>
          </cell>
          <cell r="U188">
            <v>353740.06</v>
          </cell>
          <cell r="V188">
            <v>243673.9</v>
          </cell>
          <cell r="W188">
            <v>146969.59</v>
          </cell>
          <cell r="X188">
            <v>101110.66</v>
          </cell>
          <cell r="Y188">
            <v>80712.67</v>
          </cell>
          <cell r="Z188">
            <v>81178.06</v>
          </cell>
          <cell r="AA188">
            <v>80828.66</v>
          </cell>
          <cell r="AB188">
            <v>80345.31</v>
          </cell>
          <cell r="AD188" t="str">
            <v>0</v>
          </cell>
          <cell r="AE188" t="str">
            <v>0</v>
          </cell>
          <cell r="AF188" t="str">
            <v>0</v>
          </cell>
          <cell r="AG188" t="str">
            <v>0</v>
          </cell>
          <cell r="AH188" t="str">
            <v>0</v>
          </cell>
          <cell r="AI188" t="str">
            <v>0</v>
          </cell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 t="str">
            <v>0</v>
          </cell>
          <cell r="AO188" t="str">
            <v>0</v>
          </cell>
          <cell r="AP188" t="str">
            <v>0</v>
          </cell>
          <cell r="AR188">
            <v>60000</v>
          </cell>
          <cell r="AS188">
            <v>5000</v>
          </cell>
          <cell r="AT188">
            <v>5000</v>
          </cell>
          <cell r="AU188">
            <v>5000</v>
          </cell>
          <cell r="AV188">
            <v>5000</v>
          </cell>
          <cell r="AW188">
            <v>5000</v>
          </cell>
          <cell r="AX188">
            <v>5000</v>
          </cell>
          <cell r="AY188">
            <v>5000</v>
          </cell>
          <cell r="AZ188">
            <v>5000</v>
          </cell>
          <cell r="BA188">
            <v>5000</v>
          </cell>
          <cell r="BB188">
            <v>5000</v>
          </cell>
          <cell r="BC188">
            <v>5000</v>
          </cell>
          <cell r="BD188">
            <v>5000</v>
          </cell>
          <cell r="BF188">
            <v>750000</v>
          </cell>
          <cell r="BG188">
            <v>62500</v>
          </cell>
          <cell r="BH188">
            <v>62500</v>
          </cell>
          <cell r="BI188">
            <v>62500</v>
          </cell>
          <cell r="BJ188">
            <v>62500</v>
          </cell>
          <cell r="BK188">
            <v>62500</v>
          </cell>
          <cell r="BL188">
            <v>62500</v>
          </cell>
          <cell r="BM188">
            <v>62500</v>
          </cell>
          <cell r="BN188">
            <v>62500</v>
          </cell>
          <cell r="BO188">
            <v>62500</v>
          </cell>
          <cell r="BP188">
            <v>62500</v>
          </cell>
          <cell r="BQ188">
            <v>62500</v>
          </cell>
          <cell r="BR188">
            <v>62500</v>
          </cell>
          <cell r="BT188" t="str">
            <v>0</v>
          </cell>
          <cell r="BU188" t="str">
            <v>0</v>
          </cell>
          <cell r="BV188" t="str">
            <v>0</v>
          </cell>
          <cell r="BW188" t="str">
            <v>0</v>
          </cell>
          <cell r="BX188" t="str">
            <v>0</v>
          </cell>
          <cell r="BY188" t="str">
            <v>0</v>
          </cell>
          <cell r="BZ188" t="str">
            <v>0</v>
          </cell>
          <cell r="CA188" t="str">
            <v>0</v>
          </cell>
          <cell r="CB188" t="str">
            <v>0</v>
          </cell>
          <cell r="CC188" t="str">
            <v>0</v>
          </cell>
          <cell r="CD188" t="str">
            <v>0</v>
          </cell>
          <cell r="CE188" t="str">
            <v>0</v>
          </cell>
          <cell r="CF188" t="str">
            <v>0</v>
          </cell>
          <cell r="CH188" t="str">
            <v>0</v>
          </cell>
          <cell r="CI188" t="str">
            <v>0</v>
          </cell>
          <cell r="CJ188" t="str">
            <v>0</v>
          </cell>
          <cell r="CK188" t="str">
            <v>0</v>
          </cell>
          <cell r="CL188" t="str">
            <v>0</v>
          </cell>
          <cell r="CM188" t="str">
            <v>0</v>
          </cell>
          <cell r="CN188" t="str">
            <v>0</v>
          </cell>
          <cell r="CO188" t="str">
            <v>0</v>
          </cell>
          <cell r="CP188" t="str">
            <v>0</v>
          </cell>
          <cell r="CQ188" t="str">
            <v>0</v>
          </cell>
          <cell r="CR188" t="str">
            <v>0</v>
          </cell>
          <cell r="CS188" t="str">
            <v>0</v>
          </cell>
          <cell r="CT188" t="str">
            <v>0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 t="str">
            <v>0</v>
          </cell>
          <cell r="DK188" t="str">
            <v>0</v>
          </cell>
          <cell r="DL188" t="str">
            <v>0</v>
          </cell>
          <cell r="DM188" t="str">
            <v>0</v>
          </cell>
          <cell r="DN188" t="str">
            <v>0</v>
          </cell>
          <cell r="DO188" t="str">
            <v>0</v>
          </cell>
          <cell r="DP188" t="str">
            <v>0</v>
          </cell>
          <cell r="DQ188" t="str">
            <v>0</v>
          </cell>
          <cell r="DR188" t="str">
            <v>0</v>
          </cell>
          <cell r="DS188" t="str">
            <v>0</v>
          </cell>
          <cell r="DT188" t="str">
            <v>0</v>
          </cell>
          <cell r="DU188" t="str">
            <v>0</v>
          </cell>
          <cell r="DV188" t="str">
            <v>0</v>
          </cell>
        </row>
        <row r="189">
          <cell r="A189" t="str">
            <v>Miscellaneous</v>
          </cell>
          <cell r="B189">
            <v>-610000</v>
          </cell>
          <cell r="C189">
            <v>-93000</v>
          </cell>
          <cell r="D189">
            <v>0</v>
          </cell>
          <cell r="E189">
            <v>0</v>
          </cell>
          <cell r="F189">
            <v>-173000</v>
          </cell>
          <cell r="G189">
            <v>0</v>
          </cell>
          <cell r="H189">
            <v>0</v>
          </cell>
          <cell r="I189">
            <v>-240000</v>
          </cell>
          <cell r="J189">
            <v>0</v>
          </cell>
          <cell r="K189">
            <v>0</v>
          </cell>
          <cell r="L189">
            <v>-104000</v>
          </cell>
          <cell r="M189">
            <v>0</v>
          </cell>
          <cell r="N189">
            <v>0</v>
          </cell>
          <cell r="P189">
            <v>366383</v>
          </cell>
          <cell r="Q189">
            <v>13983</v>
          </cell>
          <cell r="R189">
            <v>27217</v>
          </cell>
          <cell r="S189">
            <v>47789</v>
          </cell>
          <cell r="T189">
            <v>72182</v>
          </cell>
          <cell r="U189">
            <v>67994</v>
          </cell>
          <cell r="V189">
            <v>45490</v>
          </cell>
          <cell r="W189">
            <v>30361</v>
          </cell>
          <cell r="X189">
            <v>16920</v>
          </cell>
          <cell r="Y189">
            <v>11385</v>
          </cell>
          <cell r="Z189">
            <v>11009</v>
          </cell>
          <cell r="AA189">
            <v>10868</v>
          </cell>
          <cell r="AB189">
            <v>11185</v>
          </cell>
          <cell r="AD189">
            <v>-32678273</v>
          </cell>
          <cell r="AE189">
            <v>-2723027</v>
          </cell>
          <cell r="AF189">
            <v>-2723277</v>
          </cell>
          <cell r="AG189">
            <v>-2723217</v>
          </cell>
          <cell r="AH189">
            <v>-2723027</v>
          </cell>
          <cell r="AI189">
            <v>-2723277</v>
          </cell>
          <cell r="AJ189">
            <v>-2723277</v>
          </cell>
          <cell r="AK189">
            <v>-2723027</v>
          </cell>
          <cell r="AL189">
            <v>-2723277</v>
          </cell>
          <cell r="AM189">
            <v>-2723277</v>
          </cell>
          <cell r="AN189">
            <v>-2723027</v>
          </cell>
          <cell r="AO189">
            <v>-2723276</v>
          </cell>
          <cell r="AP189">
            <v>-2723287</v>
          </cell>
          <cell r="AR189">
            <v>559962</v>
          </cell>
          <cell r="AS189">
            <v>59482</v>
          </cell>
          <cell r="AT189">
            <v>41997</v>
          </cell>
          <cell r="AU189">
            <v>70242</v>
          </cell>
          <cell r="AV189">
            <v>64457</v>
          </cell>
          <cell r="AW189">
            <v>68660</v>
          </cell>
          <cell r="AX189">
            <v>49216</v>
          </cell>
          <cell r="AY189">
            <v>30994</v>
          </cell>
          <cell r="AZ189">
            <v>16551</v>
          </cell>
          <cell r="BA189">
            <v>30994</v>
          </cell>
          <cell r="BB189">
            <v>32178</v>
          </cell>
          <cell r="BC189">
            <v>37034</v>
          </cell>
          <cell r="BD189">
            <v>58157</v>
          </cell>
          <cell r="BF189">
            <v>27000</v>
          </cell>
          <cell r="BG189">
            <v>2250</v>
          </cell>
          <cell r="BH189">
            <v>2250</v>
          </cell>
          <cell r="BI189">
            <v>2250</v>
          </cell>
          <cell r="BJ189">
            <v>2250</v>
          </cell>
          <cell r="BK189">
            <v>2250</v>
          </cell>
          <cell r="BL189">
            <v>2250</v>
          </cell>
          <cell r="BM189">
            <v>2250</v>
          </cell>
          <cell r="BN189">
            <v>2250</v>
          </cell>
          <cell r="BO189">
            <v>2250</v>
          </cell>
          <cell r="BP189">
            <v>2250</v>
          </cell>
          <cell r="BQ189">
            <v>2250</v>
          </cell>
          <cell r="BR189">
            <v>2250</v>
          </cell>
          <cell r="BT189">
            <v>66000</v>
          </cell>
          <cell r="BU189">
            <v>5500</v>
          </cell>
          <cell r="BV189">
            <v>5500</v>
          </cell>
          <cell r="BW189">
            <v>5500</v>
          </cell>
          <cell r="BX189">
            <v>5500</v>
          </cell>
          <cell r="BY189">
            <v>5500</v>
          </cell>
          <cell r="BZ189">
            <v>5500</v>
          </cell>
          <cell r="CA189">
            <v>5500</v>
          </cell>
          <cell r="CB189">
            <v>5500</v>
          </cell>
          <cell r="CC189">
            <v>5500</v>
          </cell>
          <cell r="CD189">
            <v>5500</v>
          </cell>
          <cell r="CE189">
            <v>5500</v>
          </cell>
          <cell r="CF189">
            <v>5500</v>
          </cell>
          <cell r="CH189" t="str">
            <v>0</v>
          </cell>
          <cell r="CI189" t="str">
            <v>0</v>
          </cell>
          <cell r="CJ189" t="str">
            <v>0</v>
          </cell>
          <cell r="CK189" t="str">
            <v>0</v>
          </cell>
          <cell r="CL189" t="str">
            <v>0</v>
          </cell>
          <cell r="CM189" t="str">
            <v>0</v>
          </cell>
          <cell r="CN189" t="str">
            <v>0</v>
          </cell>
          <cell r="CO189" t="str">
            <v>0</v>
          </cell>
          <cell r="CP189" t="str">
            <v>0</v>
          </cell>
          <cell r="CQ189" t="str">
            <v>0</v>
          </cell>
          <cell r="CR189" t="str">
            <v>0</v>
          </cell>
          <cell r="CS189" t="str">
            <v>0</v>
          </cell>
          <cell r="CT189" t="str">
            <v>0</v>
          </cell>
          <cell r="CV189" t="str">
            <v>0</v>
          </cell>
          <cell r="CW189" t="str">
            <v>0</v>
          </cell>
          <cell r="CX189" t="str">
            <v>0</v>
          </cell>
          <cell r="CY189" t="str">
            <v>0</v>
          </cell>
          <cell r="CZ189" t="str">
            <v>0</v>
          </cell>
          <cell r="DA189" t="str">
            <v>0</v>
          </cell>
          <cell r="DB189" t="str">
            <v>0</v>
          </cell>
          <cell r="DC189" t="str">
            <v>0</v>
          </cell>
          <cell r="DD189" t="str">
            <v>0</v>
          </cell>
          <cell r="DE189" t="str">
            <v>0</v>
          </cell>
          <cell r="DF189" t="str">
            <v>0</v>
          </cell>
          <cell r="DG189" t="str">
            <v>0</v>
          </cell>
          <cell r="DH189" t="str">
            <v>0</v>
          </cell>
          <cell r="DJ189" t="str">
            <v>0</v>
          </cell>
          <cell r="DK189" t="str">
            <v>0</v>
          </cell>
          <cell r="DL189" t="str">
            <v>0</v>
          </cell>
          <cell r="DM189" t="str">
            <v>0</v>
          </cell>
          <cell r="DN189" t="str">
            <v>0</v>
          </cell>
          <cell r="DO189" t="str">
            <v>0</v>
          </cell>
          <cell r="DP189" t="str">
            <v>0</v>
          </cell>
          <cell r="DQ189" t="str">
            <v>0</v>
          </cell>
          <cell r="DR189" t="str">
            <v>0</v>
          </cell>
          <cell r="DS189" t="str">
            <v>0</v>
          </cell>
          <cell r="DT189" t="str">
            <v>0</v>
          </cell>
          <cell r="DU189" t="str">
            <v>0</v>
          </cell>
          <cell r="DV189" t="str">
            <v>0</v>
          </cell>
        </row>
      </sheetData>
      <sheetData sheetId="4"/>
      <sheetData sheetId="5"/>
      <sheetData sheetId="6">
        <row r="8">
          <cell r="B8" t="str">
            <v>Atmos Energy-Mid-Tex</v>
          </cell>
          <cell r="C8" t="str">
            <v>Atmos Energy-Mississippi</v>
          </cell>
          <cell r="D8" t="str">
            <v>SS Rollup w Blueflame</v>
          </cell>
          <cell r="E8" t="str">
            <v>Atmos Pipeline - Texas</v>
          </cell>
          <cell r="F8" t="str">
            <v>Atmos Energy Marketing Group</v>
          </cell>
          <cell r="G8" t="str">
            <v>Other Non Utility</v>
          </cell>
          <cell r="H8" t="str">
            <v>Other Operating Companies (Elim)</v>
          </cell>
          <cell r="I8" t="str">
            <v>Mid-Tex Eliminations</v>
          </cell>
          <cell r="J8" t="str">
            <v>Atmos Energy Corporation Cons (Elim)</v>
          </cell>
          <cell r="L8" t="str">
            <v>Atmos Energy-West Texas</v>
          </cell>
          <cell r="M8" t="str">
            <v>Atmos Energy-Louisiana</v>
          </cell>
          <cell r="N8" t="str">
            <v>Atmos Energy-KY/Mid-States</v>
          </cell>
          <cell r="O8" t="str">
            <v>Atmos Energy-Colorado-Kansas</v>
          </cell>
          <cell r="P8" t="str">
            <v>Company</v>
          </cell>
        </row>
        <row r="9">
          <cell r="A9" t="str">
            <v>Total Gas Revenue</v>
          </cell>
          <cell r="B9">
            <v>253738964.86999997</v>
          </cell>
          <cell r="C9">
            <v>58214401.240000002</v>
          </cell>
          <cell r="D9" t="str">
            <v>0</v>
          </cell>
          <cell r="E9" t="str">
            <v>0</v>
          </cell>
          <cell r="F9">
            <v>292798745.31999999</v>
          </cell>
          <cell r="G9">
            <v>223197.15</v>
          </cell>
          <cell r="H9">
            <v>-678150</v>
          </cell>
          <cell r="I9" t="str">
            <v>0</v>
          </cell>
          <cell r="J9" t="str">
            <v>0</v>
          </cell>
          <cell r="L9">
            <v>42557160.439999998</v>
          </cell>
          <cell r="M9">
            <v>37273674.75</v>
          </cell>
          <cell r="N9">
            <v>102509648.48</v>
          </cell>
          <cell r="O9">
            <v>48468189.589999996</v>
          </cell>
          <cell r="P9">
            <v>835105831.83999991</v>
          </cell>
        </row>
        <row r="10">
          <cell r="A10" t="str">
            <v>Transportation Revenue</v>
          </cell>
          <cell r="B10">
            <v>2182925.21</v>
          </cell>
          <cell r="C10">
            <v>222871.61</v>
          </cell>
          <cell r="D10" t="str">
            <v>0</v>
          </cell>
          <cell r="E10">
            <v>18754362.420000002</v>
          </cell>
          <cell r="F10">
            <v>48120.76</v>
          </cell>
          <cell r="G10">
            <v>35413.93</v>
          </cell>
          <cell r="H10">
            <v>-37117.11</v>
          </cell>
          <cell r="I10">
            <v>-10535101.93</v>
          </cell>
          <cell r="J10">
            <v>-73760.62</v>
          </cell>
          <cell r="L10">
            <v>518257.91999999998</v>
          </cell>
          <cell r="M10">
            <v>84921.69</v>
          </cell>
          <cell r="N10">
            <v>2104685.14</v>
          </cell>
          <cell r="O10">
            <v>679458.96</v>
          </cell>
          <cell r="P10">
            <v>13985037.980000004</v>
          </cell>
        </row>
        <row r="11">
          <cell r="A11" t="str">
            <v>Forfeited Discounts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>
            <v>2500.96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L11">
            <v>3461.7</v>
          </cell>
          <cell r="M11">
            <v>257304.75</v>
          </cell>
          <cell r="N11">
            <v>414699.48</v>
          </cell>
          <cell r="O11">
            <v>53765.23</v>
          </cell>
          <cell r="P11">
            <v>731732.12</v>
          </cell>
        </row>
        <row r="12">
          <cell r="A12" t="str">
            <v>Other Operating Revenue</v>
          </cell>
          <cell r="B12">
            <v>1137143</v>
          </cell>
          <cell r="C12">
            <v>197768.91</v>
          </cell>
          <cell r="D12">
            <v>0.36999999999534339</v>
          </cell>
          <cell r="E12">
            <v>109130.33</v>
          </cell>
          <cell r="F12">
            <v>47570.83</v>
          </cell>
          <cell r="G12">
            <v>2963476.69</v>
          </cell>
          <cell r="H12" t="str">
            <v>0</v>
          </cell>
          <cell r="I12" t="str">
            <v>0</v>
          </cell>
          <cell r="J12">
            <v>-782531.93</v>
          </cell>
          <cell r="L12">
            <v>260623.17</v>
          </cell>
          <cell r="M12">
            <v>146498.63</v>
          </cell>
          <cell r="N12">
            <v>334681.55</v>
          </cell>
          <cell r="O12">
            <v>262590.15999999997</v>
          </cell>
          <cell r="P12">
            <v>4676951.71</v>
          </cell>
        </row>
        <row r="13">
          <cell r="A13" t="str">
            <v>Total Operating Revenues</v>
          </cell>
          <cell r="B13">
            <v>257059033.07999998</v>
          </cell>
          <cell r="C13">
            <v>58635041.759999998</v>
          </cell>
          <cell r="D13">
            <v>0.36999999999534339</v>
          </cell>
          <cell r="E13">
            <v>18863492.75</v>
          </cell>
          <cell r="F13">
            <v>285310669.64000005</v>
          </cell>
          <cell r="G13">
            <v>4430954.7</v>
          </cell>
          <cell r="H13">
            <v>-715267.11</v>
          </cell>
          <cell r="I13">
            <v>-10535101.93</v>
          </cell>
          <cell r="J13">
            <v>-39041073.029999994</v>
          </cell>
          <cell r="L13">
            <v>43339503.230000004</v>
          </cell>
          <cell r="M13">
            <v>37762399.820000008</v>
          </cell>
          <cell r="N13">
            <v>105363714.64999999</v>
          </cell>
          <cell r="O13">
            <v>49464003.940000013</v>
          </cell>
          <cell r="P13">
            <v>809937371.87000012</v>
          </cell>
        </row>
        <row r="14">
          <cell r="A14" t="str">
            <v>Distribution Gas Cost</v>
          </cell>
          <cell r="B14">
            <v>187981639.20000002</v>
          </cell>
          <cell r="C14">
            <v>46318938.539999992</v>
          </cell>
          <cell r="D14" t="str">
            <v>0</v>
          </cell>
          <cell r="E14" t="str">
            <v>0</v>
          </cell>
          <cell r="F14">
            <v>282516772.37999994</v>
          </cell>
          <cell r="G14">
            <v>129285.98999999705</v>
          </cell>
          <cell r="H14">
            <v>-715267.11</v>
          </cell>
          <cell r="I14">
            <v>-10535101.93</v>
          </cell>
          <cell r="J14">
            <v>-651571.47</v>
          </cell>
          <cell r="L14">
            <v>32239320.719999999</v>
          </cell>
          <cell r="M14">
            <v>24246198.410000004</v>
          </cell>
          <cell r="N14">
            <v>85435655.560000017</v>
          </cell>
          <cell r="O14">
            <v>39229957.710000008</v>
          </cell>
          <cell r="P14">
            <v>686195827.99999988</v>
          </cell>
        </row>
        <row r="15">
          <cell r="A15" t="str">
            <v>Transportation Gas Cost</v>
          </cell>
          <cell r="B15">
            <v>1259289.77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-64350.62</v>
          </cell>
          <cell r="L15" t="str">
            <v>0</v>
          </cell>
          <cell r="M15">
            <v>1070.07</v>
          </cell>
          <cell r="N15">
            <v>69354</v>
          </cell>
          <cell r="O15">
            <v>6172.65</v>
          </cell>
          <cell r="P15">
            <v>1271535.8700000001</v>
          </cell>
        </row>
        <row r="16">
          <cell r="A16" t="str">
            <v>Purchased Gas Cost</v>
          </cell>
          <cell r="B16">
            <v>189240928.97000003</v>
          </cell>
          <cell r="C16">
            <v>46318938.539999992</v>
          </cell>
          <cell r="D16" t="str">
            <v>0</v>
          </cell>
          <cell r="E16" t="str">
            <v>0</v>
          </cell>
          <cell r="F16">
            <v>282516772.37999994</v>
          </cell>
          <cell r="G16">
            <v>129285.98999999705</v>
          </cell>
          <cell r="H16">
            <v>-715267.11</v>
          </cell>
          <cell r="I16">
            <v>-10535101.93</v>
          </cell>
          <cell r="J16">
            <v>-715922.09</v>
          </cell>
          <cell r="L16">
            <v>32239320.719999999</v>
          </cell>
          <cell r="M16">
            <v>24247268.480000004</v>
          </cell>
          <cell r="N16">
            <v>85505009.560000017</v>
          </cell>
          <cell r="O16">
            <v>39236130.360000007</v>
          </cell>
          <cell r="P16">
            <v>687467363.86999989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>
            <v>-38184780.479999997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>
            <v>-38184780.479999997</v>
          </cell>
        </row>
        <row r="18">
          <cell r="A18" t="str">
            <v>Total Purchased Gas Costs</v>
          </cell>
          <cell r="B18">
            <v>189240928.97000003</v>
          </cell>
          <cell r="C18">
            <v>46318938.539999992</v>
          </cell>
          <cell r="D18" t="str">
            <v>0</v>
          </cell>
          <cell r="E18" t="str">
            <v>0</v>
          </cell>
          <cell r="F18">
            <v>282516772.37999994</v>
          </cell>
          <cell r="G18">
            <v>129285.98999999705</v>
          </cell>
          <cell r="H18">
            <v>-715267.11</v>
          </cell>
          <cell r="I18">
            <v>-10535101.93</v>
          </cell>
          <cell r="J18">
            <v>-38900702.57</v>
          </cell>
          <cell r="L18">
            <v>32239320.719999999</v>
          </cell>
          <cell r="M18">
            <v>24247268.480000004</v>
          </cell>
          <cell r="N18">
            <v>85505009.560000017</v>
          </cell>
          <cell r="O18">
            <v>39236130.360000007</v>
          </cell>
          <cell r="P18">
            <v>649282583.38999987</v>
          </cell>
        </row>
        <row r="19">
          <cell r="A19" t="str">
            <v>Tranportation margins</v>
          </cell>
          <cell r="B19">
            <v>923635.44</v>
          </cell>
          <cell r="C19">
            <v>222871.61</v>
          </cell>
          <cell r="D19">
            <v>0</v>
          </cell>
          <cell r="E19">
            <v>18754362.420000002</v>
          </cell>
          <cell r="F19">
            <v>48120.76</v>
          </cell>
          <cell r="G19">
            <v>35413.93</v>
          </cell>
          <cell r="H19">
            <v>-37117.11</v>
          </cell>
          <cell r="I19">
            <v>-10535101.93</v>
          </cell>
          <cell r="J19">
            <v>-9409.9999999999927</v>
          </cell>
          <cell r="L19">
            <v>518257.91999999998</v>
          </cell>
          <cell r="M19">
            <v>83851.62</v>
          </cell>
          <cell r="N19">
            <v>2035331.1400000001</v>
          </cell>
          <cell r="O19">
            <v>673286.30999999994</v>
          </cell>
          <cell r="P19">
            <v>12713502.110000003</v>
          </cell>
        </row>
        <row r="20">
          <cell r="A20" t="str">
            <v>Gross Profit</v>
          </cell>
          <cell r="B20">
            <v>67818104.109999955</v>
          </cell>
          <cell r="C20">
            <v>12316103.220000006</v>
          </cell>
          <cell r="D20">
            <v>0.36999999999534339</v>
          </cell>
          <cell r="E20">
            <v>18863492.75</v>
          </cell>
          <cell r="F20">
            <v>2793897.2600001097</v>
          </cell>
          <cell r="G20">
            <v>4301668.71</v>
          </cell>
          <cell r="H20">
            <v>0</v>
          </cell>
          <cell r="I20">
            <v>0</v>
          </cell>
          <cell r="J20">
            <v>-140370.45999999344</v>
          </cell>
          <cell r="L20">
            <v>11100182.510000005</v>
          </cell>
          <cell r="M20">
            <v>13515131.340000004</v>
          </cell>
          <cell r="N20">
            <v>19858705.089999974</v>
          </cell>
          <cell r="O20">
            <v>10227873.580000006</v>
          </cell>
          <cell r="P20">
            <v>160654788.48000005</v>
          </cell>
        </row>
        <row r="21">
          <cell r="A21" t="str">
            <v>Direct Expenses</v>
          </cell>
          <cell r="B21">
            <v>8878009.129999999</v>
          </cell>
          <cell r="C21">
            <v>3000170.7</v>
          </cell>
          <cell r="D21">
            <v>13372763.180000003</v>
          </cell>
          <cell r="E21">
            <v>12772371.680000002</v>
          </cell>
          <cell r="F21">
            <v>2300225.65</v>
          </cell>
          <cell r="G21">
            <v>367454.89</v>
          </cell>
          <cell r="H21" t="str">
            <v>0</v>
          </cell>
          <cell r="I21" t="str">
            <v>0</v>
          </cell>
          <cell r="J21">
            <v>-169032.46</v>
          </cell>
          <cell r="L21">
            <v>2367389.19</v>
          </cell>
          <cell r="M21">
            <v>2667955.27</v>
          </cell>
          <cell r="N21">
            <v>4275095.66</v>
          </cell>
          <cell r="O21">
            <v>2046520.18</v>
          </cell>
          <cell r="P21">
            <v>51878923.07</v>
          </cell>
        </row>
        <row r="22">
          <cell r="A22" t="str">
            <v>A&amp;G-Administrative expense transferred- - Admin &amp; General Exp 9220-09341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L22">
            <v>-1.1641532182693481E-10</v>
          </cell>
          <cell r="M22">
            <v>0</v>
          </cell>
          <cell r="N22">
            <v>1.1641532182693481E-10</v>
          </cell>
          <cell r="O22">
            <v>1.1641532182693481E-10</v>
          </cell>
          <cell r="P22">
            <v>1.1641532182693481E-10</v>
          </cell>
        </row>
        <row r="23">
          <cell r="A23" t="str">
            <v>Division G&amp;A Expense Billings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L23">
            <v>-1.1641532182693481E-10</v>
          </cell>
          <cell r="M23">
            <v>0</v>
          </cell>
          <cell r="N23">
            <v>1.1641532182693481E-10</v>
          </cell>
          <cell r="O23">
            <v>1.1641532182693481E-10</v>
          </cell>
          <cell r="P23">
            <v>1.1641532182693481E-10</v>
          </cell>
        </row>
        <row r="24">
          <cell r="A24" t="str">
            <v>Share Services Billings</v>
          </cell>
          <cell r="B24">
            <v>5667935.3699999992</v>
          </cell>
          <cell r="C24">
            <v>1086024.79</v>
          </cell>
          <cell r="D24">
            <v>-13686704.219999999</v>
          </cell>
          <cell r="E24">
            <v>1163537.0900000001</v>
          </cell>
          <cell r="F24">
            <v>122953.43</v>
          </cell>
          <cell r="G24">
            <v>100450.34</v>
          </cell>
          <cell r="H24" t="str">
            <v>0</v>
          </cell>
          <cell r="I24" t="str">
            <v>0</v>
          </cell>
          <cell r="J24" t="str">
            <v>0</v>
          </cell>
          <cell r="L24">
            <v>1132836.33</v>
          </cell>
          <cell r="M24">
            <v>1346441.84</v>
          </cell>
          <cell r="N24">
            <v>2063530.46</v>
          </cell>
          <cell r="O24">
            <v>1003017.98</v>
          </cell>
          <cell r="P24">
            <v>23.410000000847504</v>
          </cell>
        </row>
        <row r="25">
          <cell r="A25" t="str">
            <v>SSU Billings</v>
          </cell>
          <cell r="B25">
            <v>5667935.3699999992</v>
          </cell>
          <cell r="C25">
            <v>1086024.79</v>
          </cell>
          <cell r="D25">
            <v>-13686704.219999999</v>
          </cell>
          <cell r="E25">
            <v>1163537.0900000001</v>
          </cell>
          <cell r="F25">
            <v>122953.43</v>
          </cell>
          <cell r="G25">
            <v>100450.34</v>
          </cell>
          <cell r="H25">
            <v>0</v>
          </cell>
          <cell r="I25">
            <v>0</v>
          </cell>
          <cell r="J25">
            <v>0</v>
          </cell>
          <cell r="L25">
            <v>1132836.33</v>
          </cell>
          <cell r="M25">
            <v>1346441.84</v>
          </cell>
          <cell r="N25">
            <v>2063530.46</v>
          </cell>
          <cell r="O25">
            <v>1003017.9799999999</v>
          </cell>
          <cell r="P25">
            <v>23.410000000731088</v>
          </cell>
        </row>
        <row r="26">
          <cell r="A26" t="str">
            <v>Total Operation &amp; Maintenance Exp - Excl Bad Debt</v>
          </cell>
          <cell r="B26">
            <v>14545944.499999998</v>
          </cell>
          <cell r="C26">
            <v>4086195.49</v>
          </cell>
          <cell r="D26">
            <v>-313941.03999999672</v>
          </cell>
          <cell r="E26">
            <v>13935908.770000001</v>
          </cell>
          <cell r="F26">
            <v>2423179.08</v>
          </cell>
          <cell r="G26">
            <v>467905.23</v>
          </cell>
          <cell r="H26" t="str">
            <v>0</v>
          </cell>
          <cell r="I26" t="str">
            <v>0</v>
          </cell>
          <cell r="J26">
            <v>-169032.46</v>
          </cell>
          <cell r="L26">
            <v>3500225.52</v>
          </cell>
          <cell r="M26">
            <v>4014397.11</v>
          </cell>
          <cell r="N26">
            <v>6338626.1199999992</v>
          </cell>
          <cell r="O26">
            <v>3049538.16</v>
          </cell>
          <cell r="P26">
            <v>51878946.480000004</v>
          </cell>
        </row>
        <row r="27">
          <cell r="A27" t="str">
            <v>Bad Debt Expense</v>
          </cell>
          <cell r="B27">
            <v>530889</v>
          </cell>
          <cell r="C27">
            <v>357525.21</v>
          </cell>
          <cell r="D27" t="str">
            <v>0</v>
          </cell>
          <cell r="E27">
            <v>-44183.75</v>
          </cell>
          <cell r="F27">
            <v>62500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L27">
            <v>58288</v>
          </cell>
          <cell r="M27">
            <v>186369</v>
          </cell>
          <cell r="N27">
            <v>334965</v>
          </cell>
          <cell r="O27">
            <v>71879</v>
          </cell>
          <cell r="P27">
            <v>1558231.46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L30" t="str">
            <v>0</v>
          </cell>
          <cell r="M30" t="str">
            <v>0</v>
          </cell>
          <cell r="N30">
            <v>3726.42</v>
          </cell>
          <cell r="O30" t="str">
            <v>0</v>
          </cell>
          <cell r="P30">
            <v>3726.42</v>
          </cell>
        </row>
        <row r="31">
          <cell r="A31" t="str">
            <v>Depreciation Expense - Depr Exp-Natural Ga 4030-30002</v>
          </cell>
          <cell r="B31" t="str">
            <v>0</v>
          </cell>
          <cell r="C31">
            <v>12481.96</v>
          </cell>
          <cell r="D31" t="str">
            <v>0</v>
          </cell>
          <cell r="E31">
            <v>245652.05</v>
          </cell>
          <cell r="F31" t="str">
            <v>0</v>
          </cell>
          <cell r="G31">
            <v>24985.67</v>
          </cell>
          <cell r="H31" t="str">
            <v>0</v>
          </cell>
          <cell r="I31" t="str">
            <v>0</v>
          </cell>
          <cell r="J31" t="str">
            <v>0</v>
          </cell>
          <cell r="L31" t="str">
            <v>0</v>
          </cell>
          <cell r="M31" t="str">
            <v>0</v>
          </cell>
          <cell r="N31">
            <v>9291.9</v>
          </cell>
          <cell r="O31">
            <v>979.65</v>
          </cell>
          <cell r="P31">
            <v>293391.23</v>
          </cell>
        </row>
        <row r="32">
          <cell r="A32" t="str">
            <v>Depreciation Expense - Depr Exp-Undergroun 4030-30003</v>
          </cell>
          <cell r="B32" t="str">
            <v>0</v>
          </cell>
          <cell r="C32">
            <v>2725.18</v>
          </cell>
          <cell r="D32" t="str">
            <v>0</v>
          </cell>
          <cell r="E32" t="str">
            <v>0</v>
          </cell>
          <cell r="F32" t="str">
            <v>0</v>
          </cell>
          <cell r="G32">
            <v>52197.440000000002</v>
          </cell>
          <cell r="H32" t="str">
            <v>0</v>
          </cell>
          <cell r="I32" t="str">
            <v>0</v>
          </cell>
          <cell r="J32" t="str">
            <v>0</v>
          </cell>
          <cell r="L32" t="str">
            <v>0</v>
          </cell>
          <cell r="M32" t="str">
            <v>0</v>
          </cell>
          <cell r="N32">
            <v>6679.63</v>
          </cell>
          <cell r="O32">
            <v>17567.03</v>
          </cell>
          <cell r="P32">
            <v>79169.279999999999</v>
          </cell>
        </row>
        <row r="33">
          <cell r="A33" t="str">
            <v>Depreciation Expense - Depr Exp-Transmissi 4030-30004</v>
          </cell>
          <cell r="B33" t="str">
            <v>0</v>
          </cell>
          <cell r="C33">
            <v>39317.74</v>
          </cell>
          <cell r="D33" t="str">
            <v>0</v>
          </cell>
          <cell r="E33">
            <v>1344876.28</v>
          </cell>
          <cell r="F33" t="str">
            <v>0</v>
          </cell>
          <cell r="G33">
            <v>53597.05</v>
          </cell>
          <cell r="H33" t="str">
            <v>0</v>
          </cell>
          <cell r="I33" t="str">
            <v>0</v>
          </cell>
          <cell r="J33" t="str">
            <v>0</v>
          </cell>
          <cell r="L33">
            <v>27528.97</v>
          </cell>
          <cell r="M33">
            <v>6443.23</v>
          </cell>
          <cell r="N33">
            <v>91963.56</v>
          </cell>
          <cell r="O33">
            <v>7381.62</v>
          </cell>
          <cell r="P33">
            <v>1571108.45</v>
          </cell>
        </row>
        <row r="34">
          <cell r="A34" t="str">
            <v>Depreciation Expense - Depr Exp-Distributi 4030-30005</v>
          </cell>
          <cell r="B34">
            <v>6103027.0499999998</v>
          </cell>
          <cell r="C34">
            <v>572746.91</v>
          </cell>
          <cell r="D34" t="str">
            <v>0</v>
          </cell>
          <cell r="E34" t="str">
            <v>0</v>
          </cell>
          <cell r="F34">
            <v>12173.05</v>
          </cell>
          <cell r="G34">
            <v>7275.05</v>
          </cell>
          <cell r="H34" t="str">
            <v>0</v>
          </cell>
          <cell r="I34" t="str">
            <v>0</v>
          </cell>
          <cell r="J34" t="str">
            <v>0</v>
          </cell>
          <cell r="L34">
            <v>902261.24</v>
          </cell>
          <cell r="M34">
            <v>1270774.9099999999</v>
          </cell>
          <cell r="N34">
            <v>2046804.27</v>
          </cell>
          <cell r="O34">
            <v>928704.96</v>
          </cell>
          <cell r="P34">
            <v>11843767.439999999</v>
          </cell>
        </row>
        <row r="35">
          <cell r="A35" t="str">
            <v>Depreciation Expense - Depr Exp-General Pl 4030-30007</v>
          </cell>
          <cell r="B35">
            <v>166477.17000000001</v>
          </cell>
          <cell r="C35">
            <v>204467.75</v>
          </cell>
          <cell r="D35">
            <v>2207501.75</v>
          </cell>
          <cell r="E35">
            <v>53291.28</v>
          </cell>
          <cell r="F35">
            <v>23.01</v>
          </cell>
          <cell r="G35">
            <v>51797.7</v>
          </cell>
          <cell r="H35" t="str">
            <v>0</v>
          </cell>
          <cell r="I35" t="str">
            <v>0</v>
          </cell>
          <cell r="J35" t="str">
            <v>0</v>
          </cell>
          <cell r="L35">
            <v>107037.86</v>
          </cell>
          <cell r="M35">
            <v>351007.34</v>
          </cell>
          <cell r="N35">
            <v>118968.03</v>
          </cell>
          <cell r="O35">
            <v>84632.02</v>
          </cell>
          <cell r="P35">
            <v>3345203.91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>
            <v>3239.48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>
            <v>3239.48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>
            <v>8394</v>
          </cell>
          <cell r="G37">
            <v>7755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>
            <v>16149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>
            <v>29545.06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>
            <v>29545.06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>
            <v>868.16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>
            <v>868.16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L40">
            <v>840.37</v>
          </cell>
          <cell r="M40" t="str">
            <v>0</v>
          </cell>
          <cell r="N40">
            <v>20015.87</v>
          </cell>
          <cell r="O40">
            <v>2718.79</v>
          </cell>
          <cell r="P40">
            <v>23575.03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L41">
            <v>-376.42</v>
          </cell>
          <cell r="M41" t="str">
            <v>0</v>
          </cell>
          <cell r="N41">
            <v>-9790.09</v>
          </cell>
          <cell r="O41">
            <v>-2204.0700000000002</v>
          </cell>
          <cell r="P41">
            <v>-12370.58</v>
          </cell>
        </row>
        <row r="42">
          <cell r="A42" t="str">
            <v>Depreciation Expense - Heavy Equipment Dep 4030-30041</v>
          </cell>
          <cell r="B42" t="str">
            <v>0</v>
          </cell>
          <cell r="C42">
            <v>29461.52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L42">
            <v>4599.1099999999997</v>
          </cell>
          <cell r="M42">
            <v>21824.09</v>
          </cell>
          <cell r="N42">
            <v>33661.629999999997</v>
          </cell>
          <cell r="O42">
            <v>11538.72</v>
          </cell>
          <cell r="P42">
            <v>101085.07</v>
          </cell>
        </row>
        <row r="43">
          <cell r="A43" t="str">
            <v>Depreciation Expense - Heavy Equipment Dep 4030-30042</v>
          </cell>
          <cell r="B43" t="str">
            <v>0</v>
          </cell>
          <cell r="C43">
            <v>-29461.52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L43">
            <v>-3909.24</v>
          </cell>
          <cell r="M43">
            <v>-18558.810000000001</v>
          </cell>
          <cell r="N43">
            <v>-28612.39</v>
          </cell>
          <cell r="O43">
            <v>-9807.92</v>
          </cell>
          <cell r="P43">
            <v>-90349.88</v>
          </cell>
        </row>
        <row r="44">
          <cell r="A44" t="str">
            <v>Depreciation Expense - Stores Depreciation 4030-30051</v>
          </cell>
          <cell r="B44">
            <v>22.01</v>
          </cell>
          <cell r="C44">
            <v>853.24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L44">
            <v>50.21</v>
          </cell>
          <cell r="M44">
            <v>142.12</v>
          </cell>
          <cell r="N44">
            <v>111.72</v>
          </cell>
          <cell r="O44">
            <v>28.73</v>
          </cell>
          <cell r="P44">
            <v>1208.03</v>
          </cell>
        </row>
        <row r="45">
          <cell r="A45" t="str">
            <v>Depreciation Expense - Stores Depreciation 4030-30052</v>
          </cell>
          <cell r="B45">
            <v>-13.65</v>
          </cell>
          <cell r="C45">
            <v>-252.8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L45">
            <v>-22.49</v>
          </cell>
          <cell r="M45">
            <v>-63</v>
          </cell>
          <cell r="N45">
            <v>-52.63</v>
          </cell>
          <cell r="O45">
            <v>-13.46</v>
          </cell>
          <cell r="P45">
            <v>-418.03</v>
          </cell>
        </row>
        <row r="46">
          <cell r="A46" t="str">
            <v>Depreciation Expense - Tools &amp; Shop Deprec 4030-30061</v>
          </cell>
          <cell r="B46">
            <v>11257.21</v>
          </cell>
          <cell r="C46">
            <v>28771.14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L46">
            <v>22877.53</v>
          </cell>
          <cell r="M46">
            <v>23141.25</v>
          </cell>
          <cell r="N46">
            <v>23048.2</v>
          </cell>
          <cell r="O46">
            <v>24022.44</v>
          </cell>
          <cell r="P46">
            <v>133117.76999999999</v>
          </cell>
        </row>
        <row r="47">
          <cell r="A47" t="str">
            <v>Depreciation Expense - Tools &amp; Shop Deprec 4030-30062</v>
          </cell>
          <cell r="B47">
            <v>-6979.47</v>
          </cell>
          <cell r="C47">
            <v>-8524.42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L47">
            <v>-10247.41</v>
          </cell>
          <cell r="M47">
            <v>-10257.459999999999</v>
          </cell>
          <cell r="N47">
            <v>-10857.69</v>
          </cell>
          <cell r="O47">
            <v>-11251.34</v>
          </cell>
          <cell r="P47">
            <v>-58117.79</v>
          </cell>
        </row>
        <row r="48">
          <cell r="A48" t="str">
            <v>Depreciation Expense - Lab Depreciation 4030-30071</v>
          </cell>
          <cell r="B48">
            <v>795.15</v>
          </cell>
          <cell r="C48">
            <v>21.07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L48" t="str">
            <v>0</v>
          </cell>
          <cell r="M48">
            <v>3681.42</v>
          </cell>
          <cell r="N48" t="str">
            <v>0</v>
          </cell>
          <cell r="O48">
            <v>297.51</v>
          </cell>
          <cell r="P48">
            <v>4795.1499999999996</v>
          </cell>
        </row>
        <row r="49">
          <cell r="A49" t="str">
            <v>Depreciation Expense - Lab Depreciation Ca 4030-30072</v>
          </cell>
          <cell r="B49">
            <v>-492.99</v>
          </cell>
          <cell r="C49">
            <v>-6.24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L49" t="str">
            <v>0</v>
          </cell>
          <cell r="M49">
            <v>-1631.81</v>
          </cell>
          <cell r="N49" t="str">
            <v>0</v>
          </cell>
          <cell r="O49">
            <v>-139.35</v>
          </cell>
          <cell r="P49">
            <v>-2270.39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>
            <v>-189799.45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>
            <v>-189799.45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>
            <v>-150835.32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>
            <v>-150835.32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>
            <v>-225583.55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>
            <v>-225583.55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>
            <v>-316167.38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>
            <v>-316167.38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>
            <v>-1009136.27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>
            <v>-1009136.27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>
            <v>-177700.26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>
            <v>-177700.26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>
            <v>-104174.6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>
            <v>-104174.6</v>
          </cell>
        </row>
        <row r="57">
          <cell r="A57" t="str">
            <v>Depreciation Expense - Billing for Taxes O 4030-41124</v>
          </cell>
          <cell r="B57">
            <v>1009136.27</v>
          </cell>
          <cell r="C57">
            <v>177700.26</v>
          </cell>
          <cell r="D57">
            <v>-34104.92</v>
          </cell>
          <cell r="E57">
            <v>104174.6</v>
          </cell>
          <cell r="F57">
            <v>27589.360000000001</v>
          </cell>
          <cell r="G57">
            <v>6515.56</v>
          </cell>
          <cell r="H57" t="str">
            <v>0</v>
          </cell>
          <cell r="I57" t="str">
            <v>0</v>
          </cell>
          <cell r="J57" t="str">
            <v>0</v>
          </cell>
          <cell r="L57">
            <v>189799.45</v>
          </cell>
          <cell r="M57">
            <v>225583.55</v>
          </cell>
          <cell r="N57">
            <v>316167.38</v>
          </cell>
          <cell r="O57">
            <v>150835.32</v>
          </cell>
          <cell r="P57">
            <v>2173396.83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 t="str">
            <v>0</v>
          </cell>
          <cell r="N58" t="str">
            <v>0</v>
          </cell>
          <cell r="O58">
            <v>-6.3664629124104977E-12</v>
          </cell>
          <cell r="P58">
            <v>-6.3664629124104977E-12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L59" t="str">
            <v>0</v>
          </cell>
          <cell r="M59" t="str">
            <v>0</v>
          </cell>
          <cell r="N59">
            <v>1135.31</v>
          </cell>
          <cell r="O59" t="str">
            <v>0</v>
          </cell>
          <cell r="P59">
            <v>1135.31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>
            <v>52267.05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>
            <v>52267.05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L62" t="str">
            <v>0</v>
          </cell>
          <cell r="M62" t="str">
            <v>0</v>
          </cell>
          <cell r="N62">
            <v>8322.4</v>
          </cell>
          <cell r="O62" t="str">
            <v>0</v>
          </cell>
          <cell r="P62">
            <v>8322.4</v>
          </cell>
        </row>
        <row r="63">
          <cell r="A63" t="str">
            <v>Amortization of gas plant acquisition a - Amort Util/Plant Ac 4060-30011</v>
          </cell>
          <cell r="B63">
            <v>-264322.92</v>
          </cell>
          <cell r="C63" t="str">
            <v>0</v>
          </cell>
          <cell r="D63" t="str">
            <v>0</v>
          </cell>
          <cell r="E63">
            <v>-113281.25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L63" t="str">
            <v>0</v>
          </cell>
          <cell r="M63">
            <v>10458.969999999999</v>
          </cell>
          <cell r="N63">
            <v>47207.23</v>
          </cell>
          <cell r="O63">
            <v>31118.13</v>
          </cell>
          <cell r="P63">
            <v>-288819.84000000003</v>
          </cell>
        </row>
        <row r="64">
          <cell r="A64" t="str">
            <v>Amortization of property losses unrecov - Amort Util/Plant Ac 4071-30011</v>
          </cell>
          <cell r="B64">
            <v>703497.23</v>
          </cell>
          <cell r="C64" t="str">
            <v>0</v>
          </cell>
          <cell r="D64" t="str">
            <v>0</v>
          </cell>
          <cell r="E64">
            <v>36241.269999999997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>
            <v>739738.5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7722403.0600000005</v>
          </cell>
          <cell r="C66">
            <v>1030301.7899999999</v>
          </cell>
          <cell r="D66">
            <v>-2.1827872842550278E-10</v>
          </cell>
          <cell r="E66">
            <v>1670954.2300000002</v>
          </cell>
          <cell r="F66">
            <v>133231.01</v>
          </cell>
          <cell r="G66">
            <v>204991.62999999998</v>
          </cell>
          <cell r="H66">
            <v>0</v>
          </cell>
          <cell r="I66">
            <v>0</v>
          </cell>
          <cell r="J66">
            <v>0</v>
          </cell>
          <cell r="L66">
            <v>1240439.18</v>
          </cell>
          <cell r="M66">
            <v>1882545.8</v>
          </cell>
          <cell r="N66">
            <v>2677790.75</v>
          </cell>
          <cell r="O66">
            <v>1236408.78</v>
          </cell>
          <cell r="P66">
            <v>17799066.23</v>
          </cell>
        </row>
        <row r="67">
          <cell r="A67" t="str">
            <v>Depreciation and Amortization</v>
          </cell>
          <cell r="B67">
            <v>7722403.0600000005</v>
          </cell>
          <cell r="C67">
            <v>1030301.79</v>
          </cell>
          <cell r="D67">
            <v>-1.3096723705530167E-10</v>
          </cell>
          <cell r="E67">
            <v>1670954.23</v>
          </cell>
          <cell r="F67">
            <v>133231.01</v>
          </cell>
          <cell r="G67">
            <v>204991.63</v>
          </cell>
          <cell r="H67" t="str">
            <v>0</v>
          </cell>
          <cell r="I67" t="str">
            <v>0</v>
          </cell>
          <cell r="J67" t="str">
            <v>0</v>
          </cell>
          <cell r="L67">
            <v>1240439.18</v>
          </cell>
          <cell r="M67">
            <v>1882545.8</v>
          </cell>
          <cell r="N67">
            <v>2677790.75</v>
          </cell>
          <cell r="O67">
            <v>1236408.78</v>
          </cell>
          <cell r="P67">
            <v>17799066.23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-8.7311491370201111E-11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SSU Depreciation</v>
          </cell>
          <cell r="B69">
            <v>1009136.27</v>
          </cell>
          <cell r="C69">
            <v>177700.26</v>
          </cell>
          <cell r="D69">
            <v>-34104.92</v>
          </cell>
          <cell r="E69">
            <v>104174.6</v>
          </cell>
          <cell r="F69">
            <v>27589.360000000001</v>
          </cell>
          <cell r="G69">
            <v>6515.56</v>
          </cell>
          <cell r="H69">
            <v>0</v>
          </cell>
          <cell r="I69">
            <v>0</v>
          </cell>
          <cell r="J69">
            <v>0</v>
          </cell>
          <cell r="L69">
            <v>189799.45</v>
          </cell>
          <cell r="M69">
            <v>225583.55</v>
          </cell>
          <cell r="N69">
            <v>316167.38</v>
          </cell>
          <cell r="O69">
            <v>150835.32</v>
          </cell>
          <cell r="P69">
            <v>2173396.83</v>
          </cell>
        </row>
        <row r="70">
          <cell r="A70" t="str">
            <v>Payroll Taxes</v>
          </cell>
          <cell r="B70">
            <v>143894.20000000001</v>
          </cell>
          <cell r="C70">
            <v>70531.83</v>
          </cell>
          <cell r="D70">
            <v>196909.42</v>
          </cell>
          <cell r="E70">
            <v>91572.41</v>
          </cell>
          <cell r="F70">
            <v>-23220.85</v>
          </cell>
          <cell r="G70">
            <v>8002.25</v>
          </cell>
          <cell r="H70" t="str">
            <v>0</v>
          </cell>
          <cell r="I70" t="str">
            <v>0</v>
          </cell>
          <cell r="J70" t="str">
            <v>0</v>
          </cell>
          <cell r="L70">
            <v>40713.42</v>
          </cell>
          <cell r="M70">
            <v>51568.27</v>
          </cell>
          <cell r="N70">
            <v>67326.95</v>
          </cell>
          <cell r="O70">
            <v>31270.61</v>
          </cell>
          <cell r="P70">
            <v>678568.51</v>
          </cell>
        </row>
        <row r="71">
          <cell r="A71" t="str">
            <v>Ad Valorem</v>
          </cell>
          <cell r="B71">
            <v>-525750</v>
          </cell>
          <cell r="C71">
            <v>675000</v>
          </cell>
          <cell r="D71">
            <v>120500</v>
          </cell>
          <cell r="E71">
            <v>578000</v>
          </cell>
          <cell r="F71">
            <v>50000</v>
          </cell>
          <cell r="G71">
            <v>-255837.12</v>
          </cell>
          <cell r="H71" t="str">
            <v>0</v>
          </cell>
          <cell r="I71" t="str">
            <v>0</v>
          </cell>
          <cell r="J71" t="str">
            <v>0</v>
          </cell>
          <cell r="L71">
            <v>-121230</v>
          </cell>
          <cell r="M71">
            <v>422703</v>
          </cell>
          <cell r="N71">
            <v>-57318</v>
          </cell>
          <cell r="O71">
            <v>593723.16</v>
          </cell>
          <cell r="P71">
            <v>1479791.04</v>
          </cell>
        </row>
        <row r="72">
          <cell r="A72" t="str">
            <v>Franchise Taxes</v>
          </cell>
          <cell r="B72">
            <v>7159937.1999999983</v>
          </cell>
          <cell r="C72">
            <v>844550.38</v>
          </cell>
          <cell r="D72" t="str">
            <v>0</v>
          </cell>
          <cell r="E72" t="str">
            <v>0</v>
          </cell>
          <cell r="F72" t="str">
            <v>0</v>
          </cell>
          <cell r="G72">
            <v>38160.6</v>
          </cell>
          <cell r="H72" t="str">
            <v>0</v>
          </cell>
          <cell r="I72" t="str">
            <v>0</v>
          </cell>
          <cell r="J72" t="str">
            <v>0</v>
          </cell>
          <cell r="L72">
            <v>1503485.2</v>
          </cell>
          <cell r="M72">
            <v>93690.78</v>
          </cell>
          <cell r="N72">
            <v>89174.38</v>
          </cell>
          <cell r="O72">
            <v>1666.67</v>
          </cell>
          <cell r="P72">
            <v>9730665.209999999</v>
          </cell>
        </row>
        <row r="73">
          <cell r="A73" t="str">
            <v>State Gross Receipts</v>
          </cell>
          <cell r="B73">
            <v>1534425.25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L73">
            <v>259074.69</v>
          </cell>
          <cell r="M73" t="str">
            <v>0</v>
          </cell>
          <cell r="N73">
            <v>245986.66</v>
          </cell>
          <cell r="O73" t="str">
            <v>0</v>
          </cell>
          <cell r="P73">
            <v>2039486.6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>
            <v>102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L76">
            <v>0</v>
          </cell>
          <cell r="M76">
            <v>-1.4551915228366852E-11</v>
          </cell>
          <cell r="N76">
            <v>-3.637978807091713E-12</v>
          </cell>
          <cell r="O76">
            <v>-1.0004441719502211E-11</v>
          </cell>
          <cell r="P76">
            <v>101.99999999997135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>
            <v>10290.18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>
            <v>10290.18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>
            <v>4045.49</v>
          </cell>
          <cell r="M81" t="str">
            <v>0</v>
          </cell>
          <cell r="N81" t="str">
            <v>0</v>
          </cell>
          <cell r="O81" t="str">
            <v>0</v>
          </cell>
          <cell r="P81">
            <v>4045.49</v>
          </cell>
        </row>
        <row r="82">
          <cell r="A82" t="str">
            <v>Taxes other than income taxes, utility  - Public Serv Comm As 4081-30112</v>
          </cell>
          <cell r="B82">
            <v>37858.769999999997</v>
          </cell>
          <cell r="C82">
            <v>20000</v>
          </cell>
          <cell r="D82" t="str">
            <v>0</v>
          </cell>
          <cell r="E82">
            <v>25899.93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L82" t="str">
            <v>0</v>
          </cell>
          <cell r="M82" t="str">
            <v>0</v>
          </cell>
          <cell r="N82">
            <v>27155.71</v>
          </cell>
          <cell r="O82">
            <v>35638.449999999997</v>
          </cell>
          <cell r="P82">
            <v>146552.85999999999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L83" t="str">
            <v>0</v>
          </cell>
          <cell r="M83" t="str">
            <v>0</v>
          </cell>
          <cell r="N83">
            <v>19152</v>
          </cell>
          <cell r="O83" t="str">
            <v>0</v>
          </cell>
          <cell r="P83">
            <v>19152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>
            <v>-25842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>
            <v>-25842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>
            <v>-22761.26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>
            <v>-22761.26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>
            <v>-31190.69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>
            <v>-31190.69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>
            <v>-46559.78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>
            <v>-46559.78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>
            <v>-7868.27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>
            <v>-7868.27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>
            <v>-132294.85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>
            <v>-132294.85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>
            <v>-24688.7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>
            <v>-24688.7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>
            <v>-26204.13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>
            <v>-26204.13</v>
          </cell>
        </row>
        <row r="99">
          <cell r="A99" t="str">
            <v>Taxes other than income taxes, utility  - Billing for Taxes O 4081-41124</v>
          </cell>
          <cell r="B99">
            <v>91351.5</v>
          </cell>
          <cell r="C99">
            <v>18054.86</v>
          </cell>
          <cell r="D99" t="str">
            <v>0</v>
          </cell>
          <cell r="E99">
            <v>26204.13</v>
          </cell>
          <cell r="F99">
            <v>6346.13</v>
          </cell>
          <cell r="G99">
            <v>1498.72</v>
          </cell>
          <cell r="H99" t="str">
            <v>0</v>
          </cell>
          <cell r="I99" t="str">
            <v>0</v>
          </cell>
          <cell r="J99" t="str">
            <v>0</v>
          </cell>
          <cell r="L99">
            <v>17984.61</v>
          </cell>
          <cell r="M99">
            <v>22176.33</v>
          </cell>
          <cell r="N99">
            <v>34166.07</v>
          </cell>
          <cell r="O99">
            <v>16368.8</v>
          </cell>
          <cell r="P99">
            <v>234151.15</v>
          </cell>
        </row>
        <row r="100">
          <cell r="A100" t="str">
            <v>Taxes other than income taxes, utility  - Billing for CSC Dep 4081-41129</v>
          </cell>
          <cell r="B100">
            <v>40943.35</v>
          </cell>
          <cell r="C100">
            <v>6633.84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L100">
            <v>7857.39</v>
          </cell>
          <cell r="M100">
            <v>9014.36</v>
          </cell>
          <cell r="N100">
            <v>12393.71</v>
          </cell>
          <cell r="O100">
            <v>6392.47</v>
          </cell>
          <cell r="P100">
            <v>83235.12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L101">
            <v>0</v>
          </cell>
          <cell r="M101">
            <v>0</v>
          </cell>
          <cell r="N101">
            <v>0</v>
          </cell>
          <cell r="O101">
            <v>1.8189894035458565E-12</v>
          </cell>
          <cell r="P101">
            <v>1.8189894035458565E-12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>
            <v>4718.57</v>
          </cell>
          <cell r="C103" t="str">
            <v>0</v>
          </cell>
          <cell r="D103" t="str">
            <v>0</v>
          </cell>
          <cell r="E103">
            <v>87551.54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>
            <v>92270.11</v>
          </cell>
        </row>
        <row r="104">
          <cell r="A104" t="str">
            <v>Taxes other than income taxes, utility  - Taxes Property And  4081-30102</v>
          </cell>
          <cell r="B104">
            <v>148788.63</v>
          </cell>
          <cell r="C104">
            <v>131144.65</v>
          </cell>
          <cell r="D104" t="str">
            <v>0</v>
          </cell>
          <cell r="E104">
            <v>178311.14</v>
          </cell>
          <cell r="F104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L104" t="str">
            <v>0</v>
          </cell>
          <cell r="M104" t="str">
            <v>0</v>
          </cell>
          <cell r="N104">
            <v>-304122.98</v>
          </cell>
          <cell r="O104" t="str">
            <v>0</v>
          </cell>
          <cell r="P104">
            <v>154121.44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>
            <v>10000</v>
          </cell>
          <cell r="H105" t="str">
            <v>0</v>
          </cell>
          <cell r="I105" t="str">
            <v>0</v>
          </cell>
          <cell r="J105" t="str">
            <v>0</v>
          </cell>
          <cell r="L105" t="str">
            <v>0</v>
          </cell>
          <cell r="M105">
            <v>9303.99</v>
          </cell>
          <cell r="N105">
            <v>27124.66</v>
          </cell>
          <cell r="O105" t="str">
            <v>0</v>
          </cell>
          <cell r="P105">
            <v>46428.65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>
            <v>10030.84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 t="str">
            <v>0</v>
          </cell>
          <cell r="M106">
            <v>19835.73</v>
          </cell>
          <cell r="N106" t="str">
            <v>0</v>
          </cell>
          <cell r="O106">
            <v>294</v>
          </cell>
          <cell r="P106">
            <v>30160.57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333951</v>
          </cell>
          <cell r="C111">
            <v>175935.35</v>
          </cell>
          <cell r="D111">
            <v>-317409.68</v>
          </cell>
          <cell r="E111">
            <v>317966.74</v>
          </cell>
          <cell r="F111">
            <v>16376.97</v>
          </cell>
          <cell r="G111">
            <v>11498.72</v>
          </cell>
          <cell r="H111" t="str">
            <v>0</v>
          </cell>
          <cell r="I111" t="str">
            <v>0</v>
          </cell>
          <cell r="J111" t="str">
            <v>0</v>
          </cell>
          <cell r="L111">
            <v>29887.49</v>
          </cell>
          <cell r="M111">
            <v>60330.41</v>
          </cell>
          <cell r="N111">
            <v>-184130.83</v>
          </cell>
          <cell r="O111">
            <v>58693.72</v>
          </cell>
          <cell r="P111">
            <v>503099.89</v>
          </cell>
        </row>
        <row r="112">
          <cell r="A112" t="str">
            <v>Revenue Related Taxes</v>
          </cell>
          <cell r="B112">
            <v>8694362.4499999993</v>
          </cell>
          <cell r="C112">
            <v>844550.38</v>
          </cell>
          <cell r="D112">
            <v>0</v>
          </cell>
          <cell r="E112">
            <v>0</v>
          </cell>
          <cell r="F112">
            <v>0</v>
          </cell>
          <cell r="G112">
            <v>38160.6</v>
          </cell>
          <cell r="H112">
            <v>0</v>
          </cell>
          <cell r="I112">
            <v>0</v>
          </cell>
          <cell r="J112">
            <v>0</v>
          </cell>
          <cell r="L112">
            <v>1762559.89</v>
          </cell>
          <cell r="M112">
            <v>93690.78</v>
          </cell>
          <cell r="N112">
            <v>335161.04000000004</v>
          </cell>
          <cell r="O112">
            <v>1666.67</v>
          </cell>
          <cell r="P112">
            <v>11770151.809999999</v>
          </cell>
        </row>
        <row r="113">
          <cell r="A113" t="str">
            <v>SSU  Taxes</v>
          </cell>
          <cell r="B113">
            <v>132294.85</v>
          </cell>
          <cell r="C113">
            <v>24688.7</v>
          </cell>
          <cell r="D113">
            <v>0</v>
          </cell>
          <cell r="E113">
            <v>26204.13</v>
          </cell>
          <cell r="F113">
            <v>6346.13</v>
          </cell>
          <cell r="G113">
            <v>1498.72</v>
          </cell>
          <cell r="H113">
            <v>0</v>
          </cell>
          <cell r="I113">
            <v>0</v>
          </cell>
          <cell r="J113">
            <v>0</v>
          </cell>
          <cell r="L113">
            <v>25842</v>
          </cell>
          <cell r="M113">
            <v>31190.690000000002</v>
          </cell>
          <cell r="N113">
            <v>46559.78</v>
          </cell>
          <cell r="O113">
            <v>22761.270000000004</v>
          </cell>
          <cell r="P113">
            <v>317386.27</v>
          </cell>
        </row>
        <row r="114">
          <cell r="A114" t="str">
            <v>Total Taxes - Other Than Income Taxes</v>
          </cell>
          <cell r="B114">
            <v>8646457.6499999966</v>
          </cell>
          <cell r="C114">
            <v>1766017.56</v>
          </cell>
          <cell r="D114">
            <v>-0.26000000000931323</v>
          </cell>
          <cell r="E114">
            <v>987539.15</v>
          </cell>
          <cell r="F114">
            <v>43156.12</v>
          </cell>
          <cell r="G114">
            <v>-198175.55</v>
          </cell>
          <cell r="H114" t="str">
            <v>0</v>
          </cell>
          <cell r="I114" t="str">
            <v>0</v>
          </cell>
          <cell r="J114" t="str">
            <v>0</v>
          </cell>
          <cell r="L114">
            <v>1711930.8</v>
          </cell>
          <cell r="M114">
            <v>628292.46</v>
          </cell>
          <cell r="N114">
            <v>161039.16</v>
          </cell>
          <cell r="O114">
            <v>685354.16</v>
          </cell>
          <cell r="P114">
            <v>14431611.249999998</v>
          </cell>
        </row>
        <row r="115">
          <cell r="A115" t="str">
            <v>Total Operating Expenses</v>
          </cell>
          <cell r="B115">
            <v>31445694.209999997</v>
          </cell>
          <cell r="C115">
            <v>7240040.0500000007</v>
          </cell>
          <cell r="D115">
            <v>-313941.3</v>
          </cell>
          <cell r="E115">
            <v>16550218.399999999</v>
          </cell>
          <cell r="F115">
            <v>2662066.21</v>
          </cell>
          <cell r="G115">
            <v>474721.31</v>
          </cell>
          <cell r="H115" t="str">
            <v>0</v>
          </cell>
          <cell r="I115" t="str">
            <v>0</v>
          </cell>
          <cell r="J115">
            <v>-169032.46</v>
          </cell>
          <cell r="L115">
            <v>6510883.5</v>
          </cell>
          <cell r="M115">
            <v>6711604.3700000001</v>
          </cell>
          <cell r="N115">
            <v>9512421.0299999993</v>
          </cell>
          <cell r="O115">
            <v>5043180.0999999996</v>
          </cell>
          <cell r="P115">
            <v>85667855.419999987</v>
          </cell>
        </row>
        <row r="116">
          <cell r="A116" t="str">
            <v>Operating (Income) Loss</v>
          </cell>
          <cell r="B116">
            <v>36372409.899999961</v>
          </cell>
          <cell r="C116">
            <v>5076063.1700000064</v>
          </cell>
          <cell r="D116">
            <v>313941.67</v>
          </cell>
          <cell r="E116">
            <v>2313274.35</v>
          </cell>
          <cell r="F116">
            <v>131831.05000010924</v>
          </cell>
          <cell r="G116">
            <v>3826947.4</v>
          </cell>
          <cell r="H116">
            <v>0</v>
          </cell>
          <cell r="I116">
            <v>0</v>
          </cell>
          <cell r="J116">
            <v>28662.000000006577</v>
          </cell>
          <cell r="L116">
            <v>4589299.0100000054</v>
          </cell>
          <cell r="M116">
            <v>6803526.9700000035</v>
          </cell>
          <cell r="N116">
            <v>10346284.059999973</v>
          </cell>
          <cell r="O116">
            <v>5184693.480000006</v>
          </cell>
          <cell r="P116">
            <v>74986933.060000077</v>
          </cell>
        </row>
        <row r="117">
          <cell r="A117" t="str">
            <v>Interest Income</v>
          </cell>
          <cell r="B117">
            <v>607767.54</v>
          </cell>
          <cell r="C117">
            <v>108951.77</v>
          </cell>
          <cell r="D117">
            <v>42136.76000000006</v>
          </cell>
          <cell r="E117">
            <v>326417.96000000002</v>
          </cell>
          <cell r="F117">
            <v>102639.26</v>
          </cell>
          <cell r="G117">
            <v>942878.54</v>
          </cell>
          <cell r="H117" t="str">
            <v>0</v>
          </cell>
          <cell r="I117" t="str">
            <v>0</v>
          </cell>
          <cell r="J117">
            <v>-2425257.85</v>
          </cell>
          <cell r="L117">
            <v>81522.86</v>
          </cell>
          <cell r="M117">
            <v>155716.14000000001</v>
          </cell>
          <cell r="N117">
            <v>198347.36</v>
          </cell>
          <cell r="O117">
            <v>85561.61</v>
          </cell>
          <cell r="P117">
            <v>226681.95</v>
          </cell>
        </row>
        <row r="118">
          <cell r="A118" t="str">
            <v>Others Income</v>
          </cell>
          <cell r="B118">
            <v>0</v>
          </cell>
          <cell r="C118">
            <v>177.34</v>
          </cell>
          <cell r="D118">
            <v>0</v>
          </cell>
          <cell r="E118">
            <v>0</v>
          </cell>
          <cell r="F118">
            <v>-23145.919999999998</v>
          </cell>
          <cell r="G118">
            <v>-151806.16</v>
          </cell>
          <cell r="H118" t="str">
            <v>0</v>
          </cell>
          <cell r="I118" t="str">
            <v>0</v>
          </cell>
          <cell r="J118">
            <v>-28662</v>
          </cell>
          <cell r="L118">
            <v>3040.06</v>
          </cell>
          <cell r="M118">
            <v>5544.88</v>
          </cell>
          <cell r="N118">
            <v>260997.38</v>
          </cell>
          <cell r="O118">
            <v>4946.3999999999996</v>
          </cell>
          <cell r="P118">
            <v>71091.98</v>
          </cell>
        </row>
        <row r="119">
          <cell r="A119" t="str">
            <v>Total Non-Operating Income</v>
          </cell>
          <cell r="B119">
            <v>607767.54</v>
          </cell>
          <cell r="C119">
            <v>109129.11</v>
          </cell>
          <cell r="D119">
            <v>42136.76000000006</v>
          </cell>
          <cell r="E119">
            <v>326417.96000000002</v>
          </cell>
          <cell r="F119">
            <v>79493.34</v>
          </cell>
          <cell r="G119">
            <v>791072.38</v>
          </cell>
          <cell r="H119" t="str">
            <v>0</v>
          </cell>
          <cell r="I119" t="str">
            <v>0</v>
          </cell>
          <cell r="J119">
            <v>-2453919.85</v>
          </cell>
          <cell r="L119">
            <v>84562.92</v>
          </cell>
          <cell r="M119">
            <v>161261.01999999999</v>
          </cell>
          <cell r="N119">
            <v>589048.63</v>
          </cell>
          <cell r="O119">
            <v>90508.01</v>
          </cell>
          <cell r="P119">
            <v>427477.82</v>
          </cell>
        </row>
        <row r="120">
          <cell r="A120" t="str">
            <v>Long Term Interest Expenses</v>
          </cell>
          <cell r="B120">
            <v>3975151.95</v>
          </cell>
          <cell r="C120">
            <v>781908.95</v>
          </cell>
          <cell r="D120">
            <v>8.9494278654456139E-10</v>
          </cell>
          <cell r="E120">
            <v>2251080.36</v>
          </cell>
          <cell r="F120" t="str">
            <v>0</v>
          </cell>
          <cell r="G120">
            <v>5515.42</v>
          </cell>
          <cell r="H120" t="str">
            <v>0</v>
          </cell>
          <cell r="I120" t="str">
            <v>0</v>
          </cell>
          <cell r="J120" t="str">
            <v>0</v>
          </cell>
          <cell r="L120">
            <v>586162.81000000006</v>
          </cell>
          <cell r="M120">
            <v>1119624.78</v>
          </cell>
          <cell r="N120">
            <v>1428086.24</v>
          </cell>
          <cell r="O120">
            <v>615202.1</v>
          </cell>
          <cell r="P120">
            <v>10762732.609999998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>
            <v>42112.5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>
            <v>-42112.5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 t="str">
            <v>0</v>
          </cell>
          <cell r="C125" t="str">
            <v>0</v>
          </cell>
          <cell r="D125" t="str">
            <v>0</v>
          </cell>
          <cell r="E125" t="str">
            <v>0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0</v>
          </cell>
          <cell r="L125" t="str">
            <v>0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>
            <v>52.93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L129" t="str">
            <v>0</v>
          </cell>
          <cell r="M129" t="str">
            <v>0</v>
          </cell>
          <cell r="N129">
            <v>4600</v>
          </cell>
          <cell r="O129" t="str">
            <v>0</v>
          </cell>
          <cell r="P129">
            <v>4652.93</v>
          </cell>
        </row>
        <row r="130">
          <cell r="A130" t="str">
            <v>Other interest expense - Cust Deps-By Acct/D 4310-30119</v>
          </cell>
          <cell r="B130">
            <v>152557.87</v>
          </cell>
          <cell r="C130">
            <v>74346.19</v>
          </cell>
          <cell r="D130" t="str">
            <v>0</v>
          </cell>
          <cell r="E130" t="str">
            <v>0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L130">
            <v>37643.58</v>
          </cell>
          <cell r="M130">
            <v>41461.15</v>
          </cell>
          <cell r="N130">
            <v>117036.92</v>
          </cell>
          <cell r="O130">
            <v>35432.639999999999</v>
          </cell>
          <cell r="P130">
            <v>458478.35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>
            <v>1199.8800000000001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>
            <v>1199.8800000000001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>
            <v>1096065.93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>
            <v>1096065.93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>
            <v>887743.99</v>
          </cell>
          <cell r="E133" t="str">
            <v>0</v>
          </cell>
          <cell r="F133">
            <v>1229835.75</v>
          </cell>
          <cell r="G133">
            <v>265565.61</v>
          </cell>
          <cell r="H133" t="str">
            <v>0</v>
          </cell>
          <cell r="I133" t="str">
            <v>0</v>
          </cell>
          <cell r="J133">
            <v>-2383145.35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>
            <v>1131.8800000000001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>
            <v>1131.8800000000001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>
            <v>720833.87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>
            <v>720833.87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>
            <v>0</v>
          </cell>
          <cell r="N144" t="str">
            <v>0</v>
          </cell>
          <cell r="O144" t="str">
            <v>0</v>
          </cell>
          <cell r="P144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>
            <v>138926.92000000001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>
            <v>138926.92000000001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>
            <v>186247.06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>
            <v>186247.06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>
            <v>117079.17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>
            <v>117079.17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>
            <v>3326.78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>
            <v>3326.78</v>
          </cell>
        </row>
        <row r="152">
          <cell r="A152" t="str">
            <v>Other interest expense - Int on Taxes 4310-30157</v>
          </cell>
          <cell r="B152">
            <v>203578</v>
          </cell>
          <cell r="C152" t="str">
            <v>0</v>
          </cell>
          <cell r="D152" t="str">
            <v>0</v>
          </cell>
          <cell r="E152" t="str">
            <v>0</v>
          </cell>
          <cell r="F152">
            <v>0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L152" t="str">
            <v>0</v>
          </cell>
          <cell r="M152">
            <v>-8158.08</v>
          </cell>
          <cell r="N152">
            <v>-50201.42</v>
          </cell>
          <cell r="O152">
            <v>-11206.98</v>
          </cell>
          <cell r="P152">
            <v>134011.51999999999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-79075.42</v>
          </cell>
          <cell r="C155">
            <v>-13432.18</v>
          </cell>
          <cell r="D155" t="str">
            <v>0</v>
          </cell>
          <cell r="E155">
            <v>-55010.74</v>
          </cell>
          <cell r="F155" t="str">
            <v>0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L155">
            <v>-2040.2</v>
          </cell>
          <cell r="M155">
            <v>-19289.169999999998</v>
          </cell>
          <cell r="N155">
            <v>-56494.43</v>
          </cell>
          <cell r="O155">
            <v>-13238.27</v>
          </cell>
          <cell r="P155">
            <v>-238580.41</v>
          </cell>
        </row>
        <row r="156">
          <cell r="A156" t="str">
            <v>Total ShortTerm</v>
          </cell>
          <cell r="B156">
            <v>277060.45</v>
          </cell>
          <cell r="C156">
            <v>60914.01</v>
          </cell>
          <cell r="D156">
            <v>3077588.8099999996</v>
          </cell>
          <cell r="E156">
            <v>-55010.74</v>
          </cell>
          <cell r="F156">
            <v>1346967.8499999999</v>
          </cell>
          <cell r="G156">
            <v>265565.61</v>
          </cell>
          <cell r="H156">
            <v>0</v>
          </cell>
          <cell r="I156">
            <v>0</v>
          </cell>
          <cell r="J156">
            <v>-2425257.85</v>
          </cell>
          <cell r="L156">
            <v>35603.380000000005</v>
          </cell>
          <cell r="M156">
            <v>14013.900000000001</v>
          </cell>
          <cell r="N156">
            <v>14941.07</v>
          </cell>
          <cell r="O156">
            <v>10987.39</v>
          </cell>
          <cell r="P156">
            <v>2623373.8799999994</v>
          </cell>
        </row>
        <row r="157">
          <cell r="A157" t="str">
            <v>Short Term Interest Expenses</v>
          </cell>
          <cell r="B157">
            <v>1653868.21</v>
          </cell>
          <cell r="C157">
            <v>331730.90999999997</v>
          </cell>
          <cell r="D157">
            <v>-5.0000000256204657E-2</v>
          </cell>
          <cell r="E157">
            <v>724658.81</v>
          </cell>
          <cell r="F157">
            <v>1346967.85</v>
          </cell>
          <cell r="G157">
            <v>265565.61</v>
          </cell>
          <cell r="H157" t="str">
            <v>0</v>
          </cell>
          <cell r="I157" t="str">
            <v>0</v>
          </cell>
          <cell r="J157">
            <v>-2425257.85</v>
          </cell>
          <cell r="L157">
            <v>238622.94</v>
          </cell>
          <cell r="M157">
            <v>401799.85</v>
          </cell>
          <cell r="N157">
            <v>508893.22</v>
          </cell>
          <cell r="O157">
            <v>224064.79</v>
          </cell>
          <cell r="P157">
            <v>3270914.29</v>
          </cell>
        </row>
        <row r="158">
          <cell r="A158" t="str">
            <v>Check ST</v>
          </cell>
          <cell r="B158">
            <v>-1376807.76</v>
          </cell>
          <cell r="C158">
            <v>-270816.89999999997</v>
          </cell>
          <cell r="D158">
            <v>3077588.86</v>
          </cell>
          <cell r="E158">
            <v>-779669.55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-203019.56</v>
          </cell>
          <cell r="M158">
            <v>-387785.94999999995</v>
          </cell>
          <cell r="N158">
            <v>-493952.14999999997</v>
          </cell>
          <cell r="O158">
            <v>-213077.40000000002</v>
          </cell>
          <cell r="P158">
            <v>-647540.41000000061</v>
          </cell>
        </row>
        <row r="159">
          <cell r="A159" t="str">
            <v>ShortTerm Interest Expenses</v>
          </cell>
          <cell r="B159">
            <v>0</v>
          </cell>
          <cell r="C159">
            <v>0</v>
          </cell>
          <cell r="D159">
            <v>929856.49</v>
          </cell>
          <cell r="E159">
            <v>0</v>
          </cell>
          <cell r="F159">
            <v>1229835.75</v>
          </cell>
          <cell r="G159">
            <v>265565.61</v>
          </cell>
          <cell r="H159">
            <v>0</v>
          </cell>
          <cell r="I159">
            <v>0</v>
          </cell>
          <cell r="J159">
            <v>-2425257.85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ShortTerm Interest - Div. Other</v>
          </cell>
          <cell r="B160">
            <v>1653868.21</v>
          </cell>
          <cell r="C160">
            <v>331730.90999999997</v>
          </cell>
          <cell r="D160">
            <v>-929856.54000000027</v>
          </cell>
          <cell r="E160">
            <v>724658.81</v>
          </cell>
          <cell r="F160">
            <v>117132.10000000009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238622.94</v>
          </cell>
          <cell r="M160">
            <v>401799.85</v>
          </cell>
          <cell r="N160">
            <v>508893.22</v>
          </cell>
          <cell r="O160">
            <v>224064.79</v>
          </cell>
          <cell r="P160">
            <v>3270914.29</v>
          </cell>
        </row>
        <row r="161">
          <cell r="A161" t="str">
            <v>Total Interest Expense</v>
          </cell>
          <cell r="B161">
            <v>5629020.1600000001</v>
          </cell>
          <cell r="C161">
            <v>1113639.8600000001</v>
          </cell>
          <cell r="D161">
            <v>-4.9999999361261871E-2</v>
          </cell>
          <cell r="E161">
            <v>2975739.17</v>
          </cell>
          <cell r="F161">
            <v>1346967.85</v>
          </cell>
          <cell r="G161">
            <v>271081.03000000003</v>
          </cell>
          <cell r="H161" t="str">
            <v>0</v>
          </cell>
          <cell r="I161" t="str">
            <v>0</v>
          </cell>
          <cell r="J161">
            <v>-2425257.85</v>
          </cell>
          <cell r="L161">
            <v>824785.75</v>
          </cell>
          <cell r="M161">
            <v>1521424.63</v>
          </cell>
          <cell r="N161">
            <v>1936979.46</v>
          </cell>
          <cell r="O161">
            <v>839266.89</v>
          </cell>
          <cell r="P161">
            <v>14033646.9</v>
          </cell>
        </row>
        <row r="162">
          <cell r="A162" t="str">
            <v>Donations</v>
          </cell>
          <cell r="B162">
            <v>26667.47</v>
          </cell>
          <cell r="C162">
            <v>5075.18</v>
          </cell>
          <cell r="D162">
            <v>-3.0000000006111804E-2</v>
          </cell>
          <cell r="E162">
            <v>16320.63</v>
          </cell>
          <cell r="F162">
            <v>1450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L162">
            <v>10563.61</v>
          </cell>
          <cell r="M162">
            <v>28459.11</v>
          </cell>
          <cell r="N162">
            <v>41976.42</v>
          </cell>
          <cell r="O162">
            <v>9398.18</v>
          </cell>
          <cell r="P162">
            <v>139910.57</v>
          </cell>
        </row>
        <row r="163">
          <cell r="A163" t="str">
            <v>Other Non-Operating Expense</v>
          </cell>
          <cell r="B163">
            <v>111622.56</v>
          </cell>
          <cell r="C163">
            <v>5456.78</v>
          </cell>
          <cell r="D163">
            <v>2.0000000000436557E-2</v>
          </cell>
          <cell r="E163">
            <v>28297.09</v>
          </cell>
          <cell r="F163">
            <v>28318.83</v>
          </cell>
          <cell r="G163">
            <v>1835.39</v>
          </cell>
          <cell r="H163" t="str">
            <v>0</v>
          </cell>
          <cell r="I163" t="str">
            <v>0</v>
          </cell>
          <cell r="J163" t="str">
            <v>0</v>
          </cell>
          <cell r="L163">
            <v>65558.5</v>
          </cell>
          <cell r="M163">
            <v>21494.27</v>
          </cell>
          <cell r="N163">
            <v>125789.37</v>
          </cell>
          <cell r="O163">
            <v>6623.05</v>
          </cell>
          <cell r="P163">
            <v>394995.86</v>
          </cell>
        </row>
        <row r="164">
          <cell r="A164" t="str">
            <v>Total Non-Operating Expense</v>
          </cell>
          <cell r="B164">
            <v>5767310.1900000004</v>
          </cell>
          <cell r="C164">
            <v>1124171.82</v>
          </cell>
          <cell r="D164">
            <v>-5.9999999357387424E-2</v>
          </cell>
          <cell r="E164">
            <v>3020356.89</v>
          </cell>
          <cell r="F164">
            <v>1376736.68</v>
          </cell>
          <cell r="G164">
            <v>272916.42</v>
          </cell>
          <cell r="H164" t="str">
            <v>0</v>
          </cell>
          <cell r="I164" t="str">
            <v>0</v>
          </cell>
          <cell r="J164">
            <v>-2425257.85</v>
          </cell>
          <cell r="L164">
            <v>900907.86</v>
          </cell>
          <cell r="M164">
            <v>1571378.01</v>
          </cell>
          <cell r="N164">
            <v>2104745.25</v>
          </cell>
          <cell r="O164">
            <v>855288.12</v>
          </cell>
          <cell r="P164">
            <v>14568553.330000002</v>
          </cell>
        </row>
        <row r="165">
          <cell r="A165" t="str">
            <v>Total Other Non-Operating Income/Expense</v>
          </cell>
          <cell r="B165">
            <v>5159542.6500000004</v>
          </cell>
          <cell r="C165">
            <v>1015042.71</v>
          </cell>
          <cell r="D165">
            <v>-42136.819999999418</v>
          </cell>
          <cell r="E165">
            <v>2693938.93</v>
          </cell>
          <cell r="F165">
            <v>1297243.3400000001</v>
          </cell>
          <cell r="G165">
            <v>-516506.7</v>
          </cell>
          <cell r="H165" t="str">
            <v>0</v>
          </cell>
          <cell r="I165" t="str">
            <v>0</v>
          </cell>
          <cell r="J165">
            <v>28662</v>
          </cell>
          <cell r="L165">
            <v>816344.94</v>
          </cell>
          <cell r="M165">
            <v>1410116.99</v>
          </cell>
          <cell r="N165">
            <v>1515696.62</v>
          </cell>
          <cell r="O165">
            <v>764780.11</v>
          </cell>
          <cell r="P165">
            <v>14142724.77</v>
          </cell>
        </row>
        <row r="166">
          <cell r="A166" t="str">
            <v>Other Non-Operating Income/(Expense)</v>
          </cell>
          <cell r="B166">
            <v>-138290.03000000026</v>
          </cell>
          <cell r="C166">
            <v>-10354.619999999981</v>
          </cell>
          <cell r="D166">
            <v>9.9999999947613105E-3</v>
          </cell>
          <cell r="E166">
            <v>-44617.720000000263</v>
          </cell>
          <cell r="F166">
            <v>-52914.749999999753</v>
          </cell>
          <cell r="G166">
            <v>-155290.81000000006</v>
          </cell>
          <cell r="H166">
            <v>0</v>
          </cell>
          <cell r="I166">
            <v>0</v>
          </cell>
          <cell r="J166">
            <v>-28662</v>
          </cell>
          <cell r="L166">
            <v>-73082.049999999945</v>
          </cell>
          <cell r="M166">
            <v>-44408.500000000116</v>
          </cell>
          <cell r="N166">
            <v>222935.47999999986</v>
          </cell>
          <cell r="O166">
            <v>-11074.829999999973</v>
          </cell>
          <cell r="P166">
            <v>-334110.56000000128</v>
          </cell>
        </row>
        <row r="167">
          <cell r="A167" t="str">
            <v>Income / Loss, Before Income Taxes</v>
          </cell>
          <cell r="B167">
            <v>31212867.249999959</v>
          </cell>
          <cell r="C167">
            <v>4061020.4600000065</v>
          </cell>
          <cell r="D167">
            <v>356078.48999999935</v>
          </cell>
          <cell r="E167">
            <v>-380664.58000000194</v>
          </cell>
          <cell r="F167">
            <v>-1165412.2899998906</v>
          </cell>
          <cell r="G167">
            <v>4343454.0999999996</v>
          </cell>
          <cell r="H167">
            <v>0</v>
          </cell>
          <cell r="I167">
            <v>0</v>
          </cell>
          <cell r="J167">
            <v>6.577465683221817E-9</v>
          </cell>
          <cell r="L167">
            <v>3772954.07</v>
          </cell>
          <cell r="M167">
            <v>5393409.9800000023</v>
          </cell>
          <cell r="N167">
            <v>8830587.4399999734</v>
          </cell>
          <cell r="O167">
            <v>4419913.37</v>
          </cell>
          <cell r="P167">
            <v>60844208.290000066</v>
          </cell>
        </row>
        <row r="168">
          <cell r="A168" t="str">
            <v>Total Provision (Benefit) for Inc Tax</v>
          </cell>
          <cell r="B168">
            <v>12285982.73</v>
          </cell>
          <cell r="C168">
            <v>1445379.08</v>
          </cell>
          <cell r="D168">
            <v>615516.59</v>
          </cell>
          <cell r="E168">
            <v>-3040.6699999999255</v>
          </cell>
          <cell r="F168">
            <v>-900945.34</v>
          </cell>
          <cell r="G168">
            <v>1427237.37</v>
          </cell>
          <cell r="H168" t="str">
            <v>0</v>
          </cell>
          <cell r="I168" t="str">
            <v>0</v>
          </cell>
          <cell r="J168" t="str">
            <v>0</v>
          </cell>
          <cell r="L168">
            <v>1717403.09</v>
          </cell>
          <cell r="M168">
            <v>1976189.44</v>
          </cell>
          <cell r="N168">
            <v>3196345.61</v>
          </cell>
          <cell r="O168">
            <v>1542567.08</v>
          </cell>
          <cell r="P168">
            <v>23302634.980000004</v>
          </cell>
        </row>
        <row r="169">
          <cell r="A169" t="str">
            <v>Income / Loss, Before Cumulative Effect</v>
          </cell>
          <cell r="B169">
            <v>18926884.519999962</v>
          </cell>
          <cell r="C169">
            <v>2615641.3800000064</v>
          </cell>
          <cell r="D169">
            <v>-259438.10000000076</v>
          </cell>
          <cell r="E169">
            <v>-377623.91000000201</v>
          </cell>
          <cell r="F169">
            <v>-264466.94999989029</v>
          </cell>
          <cell r="G169">
            <v>2916216.73</v>
          </cell>
          <cell r="H169">
            <v>0</v>
          </cell>
          <cell r="I169">
            <v>0</v>
          </cell>
          <cell r="J169">
            <v>6.577465683221817E-9</v>
          </cell>
          <cell r="L169">
            <v>2055550.98</v>
          </cell>
          <cell r="M169">
            <v>3417220.54</v>
          </cell>
          <cell r="N169">
            <v>5634241.829999974</v>
          </cell>
          <cell r="O169">
            <v>2877346.2900000052</v>
          </cell>
          <cell r="P169">
            <v>37541573.310000069</v>
          </cell>
        </row>
        <row r="170">
          <cell r="A170" t="str">
            <v>Income Statement - Net (Income) Loss</v>
          </cell>
          <cell r="B170">
            <v>18926884.519999962</v>
          </cell>
          <cell r="C170">
            <v>2615641.3800000064</v>
          </cell>
          <cell r="D170">
            <v>-259438.10000000076</v>
          </cell>
          <cell r="E170">
            <v>-377623.91000000201</v>
          </cell>
          <cell r="F170">
            <v>-264466.94999989029</v>
          </cell>
          <cell r="G170">
            <v>2916216.73</v>
          </cell>
          <cell r="H170">
            <v>0</v>
          </cell>
          <cell r="I170">
            <v>0</v>
          </cell>
          <cell r="J170">
            <v>6.577465683221817E-9</v>
          </cell>
          <cell r="L170">
            <v>2055550.98</v>
          </cell>
          <cell r="M170">
            <v>3417220.54</v>
          </cell>
          <cell r="N170">
            <v>5634241.829999974</v>
          </cell>
          <cell r="O170">
            <v>2877346.2900000052</v>
          </cell>
          <cell r="P170">
            <v>37541573.310000069</v>
          </cell>
        </row>
        <row r="172">
          <cell r="A172" t="str">
            <v>Labor</v>
          </cell>
          <cell r="B172">
            <v>3200428.54</v>
          </cell>
          <cell r="C172">
            <v>1211022.45</v>
          </cell>
          <cell r="D172">
            <v>5235161.34</v>
          </cell>
          <cell r="E172">
            <v>2031440.04</v>
          </cell>
          <cell r="F172">
            <v>1034920.25</v>
          </cell>
          <cell r="G172">
            <v>140859.48000000001</v>
          </cell>
          <cell r="H172" t="str">
            <v>0</v>
          </cell>
          <cell r="I172" t="str">
            <v>0</v>
          </cell>
          <cell r="J172" t="str">
            <v>0</v>
          </cell>
          <cell r="L172">
            <v>1007084.59</v>
          </cell>
          <cell r="M172">
            <v>1202913.48</v>
          </cell>
          <cell r="N172">
            <v>1693366.58</v>
          </cell>
          <cell r="O172">
            <v>773289.59</v>
          </cell>
          <cell r="P172">
            <v>17530486.34</v>
          </cell>
        </row>
        <row r="173">
          <cell r="A173" t="str">
            <v>Benefits</v>
          </cell>
          <cell r="B173">
            <v>745410.9</v>
          </cell>
          <cell r="C173">
            <v>379325.9</v>
          </cell>
          <cell r="D173">
            <v>1301341.6399999999</v>
          </cell>
          <cell r="E173">
            <v>701330.85</v>
          </cell>
          <cell r="F173">
            <v>86769.15</v>
          </cell>
          <cell r="G173">
            <v>10201.879999999999</v>
          </cell>
          <cell r="H173" t="str">
            <v>0</v>
          </cell>
          <cell r="I173" t="str">
            <v>0</v>
          </cell>
          <cell r="J173" t="str">
            <v>0</v>
          </cell>
          <cell r="L173">
            <v>365659.84</v>
          </cell>
          <cell r="M173">
            <v>391947.01</v>
          </cell>
          <cell r="N173">
            <v>579666.63</v>
          </cell>
          <cell r="O173">
            <v>228135.03</v>
          </cell>
          <cell r="P173">
            <v>4789788.83</v>
          </cell>
        </row>
        <row r="174">
          <cell r="A174" t="str">
            <v>Materials &amp; Supplies</v>
          </cell>
          <cell r="B174">
            <v>345146.64</v>
          </cell>
          <cell r="C174">
            <v>114299.4</v>
          </cell>
          <cell r="D174">
            <v>62745.69</v>
          </cell>
          <cell r="E174">
            <v>1162728.83</v>
          </cell>
          <cell r="F174">
            <v>24443.77</v>
          </cell>
          <cell r="G174">
            <v>32188.41</v>
          </cell>
          <cell r="H174" t="str">
            <v>0</v>
          </cell>
          <cell r="I174" t="str">
            <v>0</v>
          </cell>
          <cell r="J174" t="str">
            <v>0</v>
          </cell>
          <cell r="L174">
            <v>78252.13</v>
          </cell>
          <cell r="M174">
            <v>64558.95</v>
          </cell>
          <cell r="N174">
            <v>118300.24</v>
          </cell>
          <cell r="O174">
            <v>56266.86</v>
          </cell>
          <cell r="P174">
            <v>2058930.92</v>
          </cell>
        </row>
        <row r="175">
          <cell r="A175" t="str">
            <v>Vehicles &amp; Equip</v>
          </cell>
          <cell r="B175">
            <v>375652.94</v>
          </cell>
          <cell r="C175">
            <v>152948.84</v>
          </cell>
          <cell r="D175">
            <v>5350.3</v>
          </cell>
          <cell r="E175">
            <v>204526.58</v>
          </cell>
          <cell r="F175">
            <v>60.91</v>
          </cell>
          <cell r="G175">
            <v>5806.14</v>
          </cell>
          <cell r="H175" t="str">
            <v>0</v>
          </cell>
          <cell r="I175" t="str">
            <v>0</v>
          </cell>
          <cell r="J175">
            <v>-1232.18</v>
          </cell>
          <cell r="L175">
            <v>157575.09</v>
          </cell>
          <cell r="M175">
            <v>167743.9</v>
          </cell>
          <cell r="N175">
            <v>228089.09</v>
          </cell>
          <cell r="O175">
            <v>115691.95</v>
          </cell>
          <cell r="P175">
            <v>1412213.56</v>
          </cell>
        </row>
        <row r="176">
          <cell r="A176" t="str">
            <v>Print &amp; Postages</v>
          </cell>
          <cell r="B176">
            <v>22293.02</v>
          </cell>
          <cell r="C176">
            <v>4118.5</v>
          </cell>
          <cell r="D176">
            <v>26951.68</v>
          </cell>
          <cell r="E176">
            <v>20453.580000000002</v>
          </cell>
          <cell r="F176">
            <v>4261.96</v>
          </cell>
          <cell r="G176">
            <v>909.92</v>
          </cell>
          <cell r="H176" t="str">
            <v>0</v>
          </cell>
          <cell r="I176" t="str">
            <v>0</v>
          </cell>
          <cell r="J176" t="str">
            <v>0</v>
          </cell>
          <cell r="L176">
            <v>3171.82</v>
          </cell>
          <cell r="M176">
            <v>2400.7800000000002</v>
          </cell>
          <cell r="N176">
            <v>7128.98</v>
          </cell>
          <cell r="O176">
            <v>6234.52</v>
          </cell>
          <cell r="P176">
            <v>97924.76</v>
          </cell>
        </row>
        <row r="177">
          <cell r="A177" t="str">
            <v>Insurance</v>
          </cell>
          <cell r="B177">
            <v>89112.57</v>
          </cell>
          <cell r="C177">
            <v>25663.02</v>
          </cell>
          <cell r="D177">
            <v>239496.28</v>
          </cell>
          <cell r="E177">
            <v>24310.43</v>
          </cell>
          <cell r="F177">
            <v>12445.72</v>
          </cell>
          <cell r="G177">
            <v>5601.88</v>
          </cell>
          <cell r="H177" t="str">
            <v>0</v>
          </cell>
          <cell r="I177" t="str">
            <v>0</v>
          </cell>
          <cell r="J177" t="str">
            <v>0</v>
          </cell>
          <cell r="L177">
            <v>21948.720000000001</v>
          </cell>
          <cell r="M177">
            <v>26438.58</v>
          </cell>
          <cell r="N177">
            <v>49323.55</v>
          </cell>
          <cell r="O177">
            <v>18074.939999999999</v>
          </cell>
          <cell r="P177">
            <v>512415.69</v>
          </cell>
        </row>
        <row r="178">
          <cell r="A178" t="str">
            <v>Marketing</v>
          </cell>
          <cell r="B178">
            <v>132339.26999999999</v>
          </cell>
          <cell r="C178">
            <v>47390.82</v>
          </cell>
          <cell r="D178">
            <v>68938.399999999994</v>
          </cell>
          <cell r="E178">
            <v>2184.71</v>
          </cell>
          <cell r="F178">
            <v>7179.18</v>
          </cell>
          <cell r="G178">
            <v>4780.88</v>
          </cell>
          <cell r="H178" t="str">
            <v>0</v>
          </cell>
          <cell r="I178" t="str">
            <v>0</v>
          </cell>
          <cell r="J178" t="str">
            <v>0</v>
          </cell>
          <cell r="L178">
            <v>36444.449999999997</v>
          </cell>
          <cell r="M178">
            <v>25443.77</v>
          </cell>
          <cell r="N178">
            <v>80418.5</v>
          </cell>
          <cell r="O178">
            <v>59952.4</v>
          </cell>
          <cell r="P178">
            <v>465072.38</v>
          </cell>
        </row>
        <row r="179">
          <cell r="A179" t="str">
            <v>Employee Welfare</v>
          </cell>
          <cell r="B179">
            <v>354815.75</v>
          </cell>
          <cell r="C179">
            <v>152343.16</v>
          </cell>
          <cell r="D179">
            <v>5244065.05</v>
          </cell>
          <cell r="E179">
            <v>67074.66</v>
          </cell>
          <cell r="F179">
            <v>410432.81</v>
          </cell>
          <cell r="G179">
            <v>30429.79</v>
          </cell>
          <cell r="H179" t="str">
            <v>0</v>
          </cell>
          <cell r="I179" t="str">
            <v>0</v>
          </cell>
          <cell r="J179" t="str">
            <v>0</v>
          </cell>
          <cell r="L179">
            <v>130531.41</v>
          </cell>
          <cell r="M179">
            <v>135229.39000000001</v>
          </cell>
          <cell r="N179">
            <v>196944.87</v>
          </cell>
          <cell r="O179">
            <v>91245.27</v>
          </cell>
          <cell r="P179">
            <v>6813112.1599999992</v>
          </cell>
        </row>
        <row r="180">
          <cell r="A180" t="str">
            <v>Information Technologies</v>
          </cell>
          <cell r="B180">
            <v>1370.03</v>
          </cell>
          <cell r="C180">
            <v>1596.96</v>
          </cell>
          <cell r="D180">
            <v>990407.12</v>
          </cell>
          <cell r="E180">
            <v>56580.75</v>
          </cell>
          <cell r="F180">
            <v>894.99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L180">
            <v>1621</v>
          </cell>
          <cell r="M180">
            <v>2045.79</v>
          </cell>
          <cell r="N180">
            <v>3129.83</v>
          </cell>
          <cell r="O180">
            <v>38354.879999999997</v>
          </cell>
          <cell r="P180">
            <v>1096001.3500000001</v>
          </cell>
        </row>
        <row r="181">
          <cell r="A181" t="str">
            <v>Rent, Maint., &amp; Utilities</v>
          </cell>
          <cell r="B181">
            <v>160269.32</v>
          </cell>
          <cell r="C181">
            <v>123426.14</v>
          </cell>
          <cell r="D181">
            <v>628513.64</v>
          </cell>
          <cell r="E181">
            <v>215295.2</v>
          </cell>
          <cell r="F181">
            <v>61691.15</v>
          </cell>
          <cell r="G181">
            <v>164226.07999999999</v>
          </cell>
          <cell r="H181" t="str">
            <v>0</v>
          </cell>
          <cell r="I181" t="str">
            <v>0</v>
          </cell>
          <cell r="J181">
            <v>-82514.58</v>
          </cell>
          <cell r="L181">
            <v>172480.05</v>
          </cell>
          <cell r="M181">
            <v>91425.93</v>
          </cell>
          <cell r="N181">
            <v>232185.62</v>
          </cell>
          <cell r="O181">
            <v>127945.34</v>
          </cell>
          <cell r="P181">
            <v>1894943.89</v>
          </cell>
        </row>
        <row r="182">
          <cell r="A182" t="str">
            <v>Directors &amp; Shareholders &amp;PR</v>
          </cell>
          <cell r="B182">
            <v>0</v>
          </cell>
          <cell r="C182">
            <v>800</v>
          </cell>
          <cell r="D182">
            <v>406804.51</v>
          </cell>
          <cell r="E182" t="str">
            <v>0</v>
          </cell>
          <cell r="F182">
            <v>4140.59</v>
          </cell>
          <cell r="G182">
            <v>2718.46</v>
          </cell>
          <cell r="H182" t="str">
            <v>0</v>
          </cell>
          <cell r="I182" t="str">
            <v>0</v>
          </cell>
          <cell r="J182" t="str">
            <v>0</v>
          </cell>
          <cell r="L182">
            <v>0</v>
          </cell>
          <cell r="M182" t="str">
            <v>0</v>
          </cell>
          <cell r="N182">
            <v>6109.5</v>
          </cell>
          <cell r="O182">
            <v>63.98</v>
          </cell>
          <cell r="P182">
            <v>420637.04</v>
          </cell>
        </row>
        <row r="183">
          <cell r="A183" t="str">
            <v>Telecom</v>
          </cell>
          <cell r="B183">
            <v>103809.23</v>
          </cell>
          <cell r="C183">
            <v>60132.13</v>
          </cell>
          <cell r="D183">
            <v>285068.48</v>
          </cell>
          <cell r="E183">
            <v>73674.92</v>
          </cell>
          <cell r="F183">
            <v>26245.88</v>
          </cell>
          <cell r="G183">
            <v>4447.3900000000003</v>
          </cell>
          <cell r="H183" t="str">
            <v>0</v>
          </cell>
          <cell r="I183" t="str">
            <v>0</v>
          </cell>
          <cell r="J183" t="str">
            <v>0</v>
          </cell>
          <cell r="L183">
            <v>49400.43</v>
          </cell>
          <cell r="M183">
            <v>78528.160000000003</v>
          </cell>
          <cell r="N183">
            <v>91518.19</v>
          </cell>
          <cell r="O183">
            <v>60969.59</v>
          </cell>
          <cell r="P183">
            <v>833794.4</v>
          </cell>
        </row>
        <row r="184">
          <cell r="A184" t="str">
            <v>Travel &amp; Entertainment</v>
          </cell>
          <cell r="B184">
            <v>186117.62</v>
          </cell>
          <cell r="C184">
            <v>58838.080000000002</v>
          </cell>
          <cell r="D184">
            <v>175496.33</v>
          </cell>
          <cell r="E184">
            <v>122045.79</v>
          </cell>
          <cell r="F184">
            <v>59988.74</v>
          </cell>
          <cell r="G184">
            <v>2294.4899999999998</v>
          </cell>
          <cell r="H184" t="str">
            <v>0</v>
          </cell>
          <cell r="I184" t="str">
            <v>0</v>
          </cell>
          <cell r="J184" t="str">
            <v>0</v>
          </cell>
          <cell r="L184">
            <v>119379.45</v>
          </cell>
          <cell r="M184">
            <v>63846.29</v>
          </cell>
          <cell r="N184">
            <v>134180.21</v>
          </cell>
          <cell r="O184">
            <v>67921.070000000007</v>
          </cell>
          <cell r="P184">
            <v>990108.07</v>
          </cell>
        </row>
        <row r="185">
          <cell r="A185" t="str">
            <v>Dues &amp; Donations</v>
          </cell>
          <cell r="B185">
            <v>31000.87</v>
          </cell>
          <cell r="C185">
            <v>12244.57</v>
          </cell>
          <cell r="D185">
            <v>14073.45</v>
          </cell>
          <cell r="E185">
            <v>36108.269999999997</v>
          </cell>
          <cell r="F185">
            <v>9040.36</v>
          </cell>
          <cell r="G185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L185">
            <v>15217.92</v>
          </cell>
          <cell r="M185">
            <v>14792.66</v>
          </cell>
          <cell r="N185">
            <v>32835.79</v>
          </cell>
          <cell r="O185">
            <v>11879.54</v>
          </cell>
          <cell r="P185">
            <v>177193.43</v>
          </cell>
        </row>
        <row r="186">
          <cell r="A186" t="str">
            <v>Training</v>
          </cell>
          <cell r="B186">
            <v>9073.42</v>
          </cell>
          <cell r="C186">
            <v>9667.3799999999992</v>
          </cell>
          <cell r="D186">
            <v>118116.52</v>
          </cell>
          <cell r="E186">
            <v>16319.77</v>
          </cell>
          <cell r="F186">
            <v>1899.63</v>
          </cell>
          <cell r="G186">
            <v>2822</v>
          </cell>
          <cell r="H186" t="str">
            <v>0</v>
          </cell>
          <cell r="I186" t="str">
            <v>0</v>
          </cell>
          <cell r="J186" t="str">
            <v>0</v>
          </cell>
          <cell r="L186">
            <v>4103.9799999999996</v>
          </cell>
          <cell r="M186">
            <v>795</v>
          </cell>
          <cell r="N186">
            <v>2317.6999999999998</v>
          </cell>
          <cell r="O186">
            <v>2245.59</v>
          </cell>
          <cell r="P186">
            <v>167360.99</v>
          </cell>
        </row>
        <row r="187">
          <cell r="A187" t="str">
            <v>Outside Services</v>
          </cell>
          <cell r="B187">
            <v>3126718.08</v>
          </cell>
          <cell r="C187">
            <v>556383.79</v>
          </cell>
          <cell r="D187">
            <v>1113296.4099999999</v>
          </cell>
          <cell r="E187">
            <v>7990115.8800000008</v>
          </cell>
          <cell r="F187">
            <v>560608.18999999994</v>
          </cell>
          <cell r="G187">
            <v>-33171.67</v>
          </cell>
          <cell r="H187" t="str">
            <v>0</v>
          </cell>
          <cell r="I187" t="str">
            <v>0</v>
          </cell>
          <cell r="J187">
            <v>-85285.7</v>
          </cell>
          <cell r="L187">
            <v>389213.76</v>
          </cell>
          <cell r="M187">
            <v>351866.37</v>
          </cell>
          <cell r="N187">
            <v>768045.64</v>
          </cell>
          <cell r="O187">
            <v>394941.5</v>
          </cell>
          <cell r="P187">
            <v>15132732.25</v>
          </cell>
        </row>
        <row r="188">
          <cell r="A188" t="str">
            <v>Provision for Bad Debt</v>
          </cell>
          <cell r="B188">
            <v>530889</v>
          </cell>
          <cell r="C188">
            <v>357525.21</v>
          </cell>
          <cell r="D188" t="str">
            <v>0</v>
          </cell>
          <cell r="E188">
            <v>-44183.75</v>
          </cell>
          <cell r="F188">
            <v>62500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L188">
            <v>58288</v>
          </cell>
          <cell r="M188">
            <v>186369</v>
          </cell>
          <cell r="N188">
            <v>334965</v>
          </cell>
          <cell r="O188">
            <v>71879</v>
          </cell>
          <cell r="P188">
            <v>1558231.46</v>
          </cell>
        </row>
        <row r="189">
          <cell r="A189" t="str">
            <v>Miscellaneous</v>
          </cell>
          <cell r="B189">
            <v>-5549.07</v>
          </cell>
          <cell r="C189">
            <v>89969.56</v>
          </cell>
          <cell r="D189">
            <v>-2543063.66</v>
          </cell>
          <cell r="E189">
            <v>48181.42</v>
          </cell>
          <cell r="F189">
            <v>-4797.63</v>
          </cell>
          <cell r="G189">
            <v>-6660.24</v>
          </cell>
          <cell r="H189" t="str">
            <v>0</v>
          </cell>
          <cell r="I189" t="str">
            <v>0</v>
          </cell>
          <cell r="J189" t="str">
            <v>0</v>
          </cell>
          <cell r="L189">
            <v>-184695.45</v>
          </cell>
          <cell r="M189">
            <v>47979.21</v>
          </cell>
          <cell r="N189">
            <v>51534.74</v>
          </cell>
          <cell r="O189">
            <v>-6691.87</v>
          </cell>
          <cell r="P189">
            <v>-2513792.9900000002</v>
          </cell>
        </row>
      </sheetData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12503184.01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676997.9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280841.03999999998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9770209.0999999996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2779550.6999999997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5380913.8099999996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29394406.149999999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L246">
            <v>379748</v>
          </cell>
          <cell r="O246">
            <v>5666739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L247">
            <v>734710</v>
          </cell>
          <cell r="O247">
            <v>5003447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L248">
            <v>106207</v>
          </cell>
          <cell r="O248">
            <v>542044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L249">
            <v>1745722</v>
          </cell>
          <cell r="O249">
            <v>2265177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L250">
            <v>-77776</v>
          </cell>
          <cell r="O250">
            <v>-376045</v>
          </cell>
        </row>
        <row r="251">
          <cell r="B251" t="str">
            <v xml:space="preserve">  Pipeline Integrity</v>
          </cell>
          <cell r="O251">
            <v>0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L252">
            <v>839501</v>
          </cell>
          <cell r="O252">
            <v>-326499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L253">
            <v>33944</v>
          </cell>
          <cell r="O253">
            <v>152320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L254">
            <v>580380</v>
          </cell>
          <cell r="O254">
            <v>7501566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L255">
            <v>3685213</v>
          </cell>
          <cell r="O255">
            <v>27932974</v>
          </cell>
        </row>
        <row r="256">
          <cell r="B256" t="str">
            <v xml:space="preserve">  Vehicles</v>
          </cell>
          <cell r="L256">
            <v>72181</v>
          </cell>
          <cell r="O256">
            <v>72181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"/>
      <sheetName val="SSU-IT"/>
      <sheetName val="SSU-IT-by BU"/>
      <sheetName val="by Project"/>
      <sheetName val="Amarillo"/>
      <sheetName val="Greenville"/>
      <sheetName val="Report-MTD"/>
      <sheetName val="Report-MTD 000's"/>
      <sheetName val="Report-QTD 000's"/>
      <sheetName val="IT Jan10"/>
      <sheetName val="Field Projects Jan10"/>
      <sheetName val="Nov-It"/>
      <sheetName val="Oct-IT"/>
      <sheetName val="Cap Spending Report"/>
      <sheetName val="Field Projects"/>
      <sheetName val="Cap Spending Report (2)"/>
      <sheetName val="Field Projects (2)"/>
      <sheetName val="Cap Spending Report (3)"/>
    </sheetNames>
    <sheetDataSet>
      <sheetData sheetId="0"/>
      <sheetData sheetId="1"/>
      <sheetData sheetId="2" refreshError="1"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  <cell r="AA15">
            <v>0</v>
          </cell>
        </row>
        <row r="17">
          <cell r="A17" t="str">
            <v>Equipment</v>
          </cell>
          <cell r="B17">
            <v>245504.32</v>
          </cell>
          <cell r="C17">
            <v>148932.97</v>
          </cell>
          <cell r="D17">
            <v>18411.259999999998</v>
          </cell>
          <cell r="F17">
            <v>-393.23</v>
          </cell>
          <cell r="H17">
            <v>552.98</v>
          </cell>
          <cell r="J17">
            <v>15113.01</v>
          </cell>
          <cell r="L17">
            <v>730.92</v>
          </cell>
          <cell r="N17">
            <v>43076.77</v>
          </cell>
          <cell r="P17">
            <v>5663.7</v>
          </cell>
          <cell r="R17">
            <v>-24.129999999999598</v>
          </cell>
          <cell r="T17">
            <v>11042.67</v>
          </cell>
          <cell r="V17">
            <v>11269</v>
          </cell>
          <cell r="X17">
            <v>11315.17</v>
          </cell>
          <cell r="Z17">
            <v>265691.09000000003</v>
          </cell>
          <cell r="AA17">
            <v>-20186.770000000019</v>
          </cell>
        </row>
        <row r="19">
          <cell r="A19" t="str">
            <v>CB.010.11581</v>
          </cell>
          <cell r="B19">
            <v>3291643.75</v>
          </cell>
          <cell r="C19">
            <v>22485.32</v>
          </cell>
          <cell r="D19">
            <v>211702.04</v>
          </cell>
          <cell r="F19">
            <v>5658651.6000000006</v>
          </cell>
          <cell r="H19">
            <v>31084.07</v>
          </cell>
          <cell r="J19">
            <v>331136.33</v>
          </cell>
          <cell r="L19">
            <v>20815.63</v>
          </cell>
          <cell r="N19">
            <v>37488.69</v>
          </cell>
          <cell r="P19">
            <v>93197.08</v>
          </cell>
          <cell r="R19">
            <v>70444.95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6477005.7100000018</v>
          </cell>
          <cell r="AA19">
            <v>-3185361.9600000018</v>
          </cell>
        </row>
        <row r="20">
          <cell r="Y20">
            <v>41955</v>
          </cell>
        </row>
        <row r="25">
          <cell r="A25" t="str">
            <v>Data Center - IT</v>
          </cell>
          <cell r="B25">
            <v>3291643.75</v>
          </cell>
          <cell r="C25">
            <v>22485.32</v>
          </cell>
          <cell r="D25">
            <v>211702.04</v>
          </cell>
          <cell r="E25">
            <v>0</v>
          </cell>
          <cell r="F25">
            <v>5658651.6000000006</v>
          </cell>
          <cell r="G25">
            <v>0</v>
          </cell>
          <cell r="H25">
            <v>31084.07</v>
          </cell>
          <cell r="I25">
            <v>0</v>
          </cell>
          <cell r="J25">
            <v>331136.33</v>
          </cell>
          <cell r="K25">
            <v>0</v>
          </cell>
          <cell r="L25">
            <v>20815.63</v>
          </cell>
          <cell r="M25">
            <v>0</v>
          </cell>
          <cell r="N25">
            <v>37488.69</v>
          </cell>
          <cell r="O25">
            <v>0</v>
          </cell>
          <cell r="P25">
            <v>93197.08</v>
          </cell>
          <cell r="Q25">
            <v>0</v>
          </cell>
          <cell r="R25">
            <v>70444.95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41955</v>
          </cell>
          <cell r="Z25">
            <v>6477005.7100000018</v>
          </cell>
          <cell r="AA25">
            <v>-3185361.9600000018</v>
          </cell>
        </row>
        <row r="26">
          <cell r="A26" t="str">
            <v>CB.010.11625</v>
          </cell>
          <cell r="B26">
            <v>8500000</v>
          </cell>
          <cell r="C26">
            <v>689569.16</v>
          </cell>
          <cell r="D26">
            <v>2036021.69</v>
          </cell>
          <cell r="F26">
            <v>4262540.63</v>
          </cell>
          <cell r="H26">
            <v>60937.54</v>
          </cell>
          <cell r="J26">
            <v>125943.02</v>
          </cell>
          <cell r="L26">
            <v>415279.55</v>
          </cell>
          <cell r="N26">
            <v>8891.18</v>
          </cell>
          <cell r="P26">
            <v>34593.660000000003</v>
          </cell>
          <cell r="R26">
            <v>142.94999999999999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7633919.3799999999</v>
          </cell>
          <cell r="AA26">
            <v>866080.62000000011</v>
          </cell>
        </row>
        <row r="27">
          <cell r="Z27">
            <v>0</v>
          </cell>
          <cell r="AA27">
            <v>0</v>
          </cell>
        </row>
        <row r="28">
          <cell r="Z28">
            <v>0</v>
          </cell>
          <cell r="AA28">
            <v>0</v>
          </cell>
        </row>
        <row r="29">
          <cell r="Z29">
            <v>0</v>
          </cell>
          <cell r="AA29">
            <v>0</v>
          </cell>
        </row>
        <row r="31">
          <cell r="A31" t="str">
            <v>Data Center - Structure</v>
          </cell>
          <cell r="B31">
            <v>8500000</v>
          </cell>
          <cell r="C31">
            <v>689569.16</v>
          </cell>
          <cell r="D31">
            <v>2036021.69</v>
          </cell>
          <cell r="E31">
            <v>0</v>
          </cell>
          <cell r="F31">
            <v>4262540.63</v>
          </cell>
          <cell r="G31">
            <v>0</v>
          </cell>
          <cell r="H31">
            <v>60937.54</v>
          </cell>
          <cell r="I31">
            <v>0</v>
          </cell>
          <cell r="J31">
            <v>125943.02</v>
          </cell>
          <cell r="K31">
            <v>0</v>
          </cell>
          <cell r="L31">
            <v>415279.55</v>
          </cell>
          <cell r="M31">
            <v>0</v>
          </cell>
          <cell r="N31">
            <v>8891.18</v>
          </cell>
          <cell r="O31">
            <v>0</v>
          </cell>
          <cell r="P31">
            <v>34593.660000000003</v>
          </cell>
          <cell r="Q31">
            <v>0</v>
          </cell>
          <cell r="R31">
            <v>142.94999999999999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7633919.3799999999</v>
          </cell>
          <cell r="AA31">
            <v>866080.62000000011</v>
          </cell>
        </row>
        <row r="32">
          <cell r="A32" t="str">
            <v>Data Center</v>
          </cell>
          <cell r="B32">
            <v>11791643.75</v>
          </cell>
          <cell r="C32">
            <v>712054.48</v>
          </cell>
          <cell r="D32">
            <v>2247723.73</v>
          </cell>
          <cell r="E32">
            <v>0</v>
          </cell>
          <cell r="F32">
            <v>9921192.2300000004</v>
          </cell>
          <cell r="G32">
            <v>0</v>
          </cell>
          <cell r="H32">
            <v>92021.61</v>
          </cell>
          <cell r="I32">
            <v>0</v>
          </cell>
          <cell r="J32">
            <v>457079.35000000003</v>
          </cell>
          <cell r="K32">
            <v>0</v>
          </cell>
          <cell r="L32">
            <v>436095.18</v>
          </cell>
          <cell r="M32">
            <v>0</v>
          </cell>
          <cell r="N32">
            <v>46379.87</v>
          </cell>
          <cell r="O32">
            <v>0</v>
          </cell>
          <cell r="P32">
            <v>127790.74</v>
          </cell>
          <cell r="Q32">
            <v>0</v>
          </cell>
          <cell r="R32">
            <v>70587.899999999994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41955</v>
          </cell>
          <cell r="Z32">
            <v>14110925.090000002</v>
          </cell>
          <cell r="AA32">
            <v>-2319281.3400000017</v>
          </cell>
        </row>
        <row r="34">
          <cell r="A34" t="str">
            <v>CB.010.11622</v>
          </cell>
          <cell r="B34">
            <v>2000000</v>
          </cell>
          <cell r="C34" t="str">
            <v xml:space="preserve"> 0</v>
          </cell>
          <cell r="D34" t="str">
            <v xml:space="preserve"> 0</v>
          </cell>
          <cell r="F34">
            <v>47149.5</v>
          </cell>
          <cell r="H34">
            <v>43758.99</v>
          </cell>
          <cell r="J34">
            <v>109812.97</v>
          </cell>
          <cell r="L34">
            <v>12554.07</v>
          </cell>
          <cell r="N34">
            <v>222953.06</v>
          </cell>
          <cell r="P34">
            <v>3150020.03</v>
          </cell>
          <cell r="R34">
            <v>-222704.26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Y34">
            <v>253751</v>
          </cell>
          <cell r="Z34">
            <v>3617295.3599999994</v>
          </cell>
          <cell r="AA34">
            <v>-1617295.3599999994</v>
          </cell>
        </row>
        <row r="35">
          <cell r="Z35">
            <v>0</v>
          </cell>
          <cell r="AA35">
            <v>0</v>
          </cell>
        </row>
        <row r="36">
          <cell r="Z36">
            <v>0</v>
          </cell>
          <cell r="AA36">
            <v>0</v>
          </cell>
        </row>
        <row r="37">
          <cell r="Z37">
            <v>0</v>
          </cell>
          <cell r="AA37">
            <v>0</v>
          </cell>
        </row>
        <row r="38">
          <cell r="Z38">
            <v>0</v>
          </cell>
          <cell r="AA38">
            <v>0</v>
          </cell>
        </row>
        <row r="39">
          <cell r="Z39">
            <v>0</v>
          </cell>
          <cell r="AA39">
            <v>0</v>
          </cell>
        </row>
        <row r="40">
          <cell r="Z40">
            <v>0</v>
          </cell>
          <cell r="AA40">
            <v>0</v>
          </cell>
        </row>
        <row r="41">
          <cell r="Z41">
            <v>0</v>
          </cell>
          <cell r="AA41">
            <v>0</v>
          </cell>
        </row>
        <row r="42">
          <cell r="Z42">
            <v>0</v>
          </cell>
          <cell r="AA42">
            <v>0</v>
          </cell>
        </row>
        <row r="43">
          <cell r="Z43">
            <v>0</v>
          </cell>
          <cell r="AA43">
            <v>0</v>
          </cell>
        </row>
        <row r="44">
          <cell r="Z44">
            <v>0</v>
          </cell>
          <cell r="AA44">
            <v>0</v>
          </cell>
        </row>
        <row r="45">
          <cell r="Z45">
            <v>0</v>
          </cell>
          <cell r="AA45">
            <v>0</v>
          </cell>
        </row>
        <row r="46">
          <cell r="A46" t="str">
            <v>Amarillo Call Center</v>
          </cell>
          <cell r="B46">
            <v>2000000</v>
          </cell>
          <cell r="C46">
            <v>0</v>
          </cell>
          <cell r="D46">
            <v>0</v>
          </cell>
          <cell r="E46">
            <v>0</v>
          </cell>
          <cell r="F46">
            <v>47149.5</v>
          </cell>
          <cell r="G46">
            <v>0</v>
          </cell>
          <cell r="H46">
            <v>43758.99</v>
          </cell>
          <cell r="I46">
            <v>0</v>
          </cell>
          <cell r="J46">
            <v>109812.97</v>
          </cell>
          <cell r="K46">
            <v>0</v>
          </cell>
          <cell r="L46">
            <v>12554.07</v>
          </cell>
          <cell r="M46">
            <v>0</v>
          </cell>
          <cell r="N46">
            <v>222953.06</v>
          </cell>
          <cell r="O46">
            <v>0</v>
          </cell>
          <cell r="P46">
            <v>3150020.03</v>
          </cell>
          <cell r="Q46">
            <v>0</v>
          </cell>
          <cell r="R46">
            <v>-222704.26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253751</v>
          </cell>
          <cell r="Z46">
            <v>3617295.3599999994</v>
          </cell>
          <cell r="AA46">
            <v>-1617295.3599999994</v>
          </cell>
        </row>
        <row r="48">
          <cell r="A48" t="str">
            <v>CB.010.11591</v>
          </cell>
          <cell r="B48">
            <v>142349.45000000001</v>
          </cell>
          <cell r="C48" t="str">
            <v xml:space="preserve"> 0</v>
          </cell>
          <cell r="D48">
            <v>4813.32</v>
          </cell>
          <cell r="F48">
            <v>-16.43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>
            <v>11775.66</v>
          </cell>
          <cell r="V48">
            <v>12017.01</v>
          </cell>
          <cell r="X48">
            <v>12066.25</v>
          </cell>
          <cell r="Z48">
            <v>40655.81</v>
          </cell>
          <cell r="AA48">
            <v>101693.64000000001</v>
          </cell>
        </row>
        <row r="49">
          <cell r="A49" t="str">
            <v>CB.010.11592</v>
          </cell>
          <cell r="B49">
            <v>54777.64</v>
          </cell>
          <cell r="C49" t="str">
            <v xml:space="preserve"> 0</v>
          </cell>
          <cell r="D49" t="str">
            <v xml:space="preserve"> 0</v>
          </cell>
          <cell r="F49" t="str">
            <v xml:space="preserve"> 0</v>
          </cell>
          <cell r="H49" t="str">
            <v xml:space="preserve"> 0</v>
          </cell>
          <cell r="J49" t="str">
            <v xml:space="preserve"> 0</v>
          </cell>
          <cell r="L49" t="str">
            <v xml:space="preserve"> 0</v>
          </cell>
          <cell r="N49" t="str">
            <v xml:space="preserve"> 0</v>
          </cell>
          <cell r="P49" t="str">
            <v xml:space="preserve"> 0</v>
          </cell>
          <cell r="R49" t="str">
            <v xml:space="preserve"> 0</v>
          </cell>
          <cell r="T49">
            <v>4531.3999999999996</v>
          </cell>
          <cell r="V49">
            <v>4624.28</v>
          </cell>
          <cell r="X49">
            <v>4643.2299999999996</v>
          </cell>
          <cell r="Z49">
            <v>13798.91</v>
          </cell>
          <cell r="AA49">
            <v>40978.729999999996</v>
          </cell>
        </row>
        <row r="50">
          <cell r="A50" t="str">
            <v>CB.010.11593</v>
          </cell>
          <cell r="B50">
            <v>90323.839999999997</v>
          </cell>
          <cell r="C50">
            <v>959.16</v>
          </cell>
          <cell r="D50" t="str">
            <v xml:space="preserve"> 0</v>
          </cell>
          <cell r="F50">
            <v>616.92999999999995</v>
          </cell>
          <cell r="H50">
            <v>1740.52</v>
          </cell>
          <cell r="J50">
            <v>79.2</v>
          </cell>
          <cell r="L50">
            <v>76.540000000000006</v>
          </cell>
          <cell r="N50">
            <v>-139.36000000000001</v>
          </cell>
          <cell r="P50" t="str">
            <v xml:space="preserve"> 0</v>
          </cell>
          <cell r="R50">
            <v>0.56999999999999995</v>
          </cell>
          <cell r="T50">
            <v>7471.91</v>
          </cell>
          <cell r="V50">
            <v>7625.06</v>
          </cell>
          <cell r="X50">
            <v>7656.3</v>
          </cell>
          <cell r="Z50">
            <v>26086.829999999998</v>
          </cell>
          <cell r="AA50">
            <v>64237.009999999995</v>
          </cell>
        </row>
        <row r="51">
          <cell r="A51" t="str">
            <v>CB.010.11589</v>
          </cell>
          <cell r="B51">
            <v>2135768.9900000002</v>
          </cell>
          <cell r="C51">
            <v>3410.29</v>
          </cell>
          <cell r="D51">
            <v>22788.68</v>
          </cell>
          <cell r="F51">
            <v>9351.1</v>
          </cell>
          <cell r="H51">
            <v>3454.86</v>
          </cell>
          <cell r="J51">
            <v>5801.73</v>
          </cell>
          <cell r="L51">
            <v>8177.04</v>
          </cell>
          <cell r="N51">
            <v>5289.05</v>
          </cell>
          <cell r="P51">
            <v>13015.09</v>
          </cell>
          <cell r="R51">
            <v>13826.45</v>
          </cell>
          <cell r="T51">
            <v>176678.51</v>
          </cell>
          <cell r="V51">
            <v>180299.71</v>
          </cell>
          <cell r="X51">
            <v>181038.41</v>
          </cell>
          <cell r="Y51">
            <v>667082</v>
          </cell>
          <cell r="Z51">
            <v>1290212.92</v>
          </cell>
          <cell r="AA51">
            <v>845556.0700000003</v>
          </cell>
        </row>
        <row r="52">
          <cell r="A52" t="str">
            <v>CB.010.11590</v>
          </cell>
          <cell r="B52">
            <v>987290.34</v>
          </cell>
          <cell r="C52">
            <v>5447.81</v>
          </cell>
          <cell r="D52">
            <v>58914.03</v>
          </cell>
          <cell r="F52">
            <v>58210.74</v>
          </cell>
          <cell r="H52">
            <v>84653.14</v>
          </cell>
          <cell r="J52">
            <v>126349.93</v>
          </cell>
          <cell r="L52">
            <v>265522.61</v>
          </cell>
          <cell r="N52">
            <v>72528.09</v>
          </cell>
          <cell r="P52">
            <v>660356.56000000006</v>
          </cell>
          <cell r="R52">
            <v>245207.42</v>
          </cell>
          <cell r="T52">
            <v>81672.22</v>
          </cell>
          <cell r="V52">
            <v>83346.17</v>
          </cell>
          <cell r="X52">
            <v>83687.64</v>
          </cell>
          <cell r="Y52">
            <v>122204</v>
          </cell>
          <cell r="Z52">
            <v>1948100.3599999999</v>
          </cell>
          <cell r="AA52">
            <v>-960810.0199999999</v>
          </cell>
        </row>
        <row r="53">
          <cell r="A53" t="str">
            <v>P010.11546</v>
          </cell>
          <cell r="B53" t="str">
            <v xml:space="preserve"> 0</v>
          </cell>
          <cell r="C53">
            <v>-264.77999999999997</v>
          </cell>
          <cell r="D53" t="str">
            <v xml:space="preserve"> 0</v>
          </cell>
          <cell r="F53">
            <v>-37.200000000000003</v>
          </cell>
          <cell r="H53" t="str">
            <v xml:space="preserve"> 0</v>
          </cell>
          <cell r="J53" t="str">
            <v xml:space="preserve"> 0</v>
          </cell>
          <cell r="L53" t="str">
            <v xml:space="preserve"> 0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-301.97999999999996</v>
          </cell>
          <cell r="AA53">
            <v>301.97999999999996</v>
          </cell>
        </row>
        <row r="54">
          <cell r="A54" t="str">
            <v>P010.11410</v>
          </cell>
          <cell r="B54" t="str">
            <v xml:space="preserve"> 0</v>
          </cell>
          <cell r="C54">
            <v>3379.61</v>
          </cell>
          <cell r="D54">
            <v>4682.8500000000004</v>
          </cell>
          <cell r="F54">
            <v>-27.22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8035.2400000000007</v>
          </cell>
          <cell r="AA54">
            <v>-8035.2400000000007</v>
          </cell>
        </row>
        <row r="55">
          <cell r="A55" t="str">
            <v>P010.11466</v>
          </cell>
          <cell r="B55" t="str">
            <v xml:space="preserve"> 0</v>
          </cell>
          <cell r="C55">
            <v>5870.11</v>
          </cell>
          <cell r="D55">
            <v>23625.439999999999</v>
          </cell>
          <cell r="F55">
            <v>-100.66</v>
          </cell>
          <cell r="H55" t="str">
            <v xml:space="preserve"> 0</v>
          </cell>
          <cell r="J55" t="str">
            <v xml:space="preserve"> 0</v>
          </cell>
          <cell r="L55" t="str">
            <v xml:space="preserve"> 0</v>
          </cell>
          <cell r="N55" t="str">
            <v xml:space="preserve"> 0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29394.89</v>
          </cell>
          <cell r="AA55">
            <v>-29394.89</v>
          </cell>
        </row>
        <row r="56">
          <cell r="A56" t="str">
            <v>P010.11544</v>
          </cell>
          <cell r="B56" t="str">
            <v xml:space="preserve"> 0</v>
          </cell>
          <cell r="C56">
            <v>18653.169999999998</v>
          </cell>
          <cell r="D56">
            <v>1906.53</v>
          </cell>
          <cell r="F56">
            <v>1862.55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22422.249999999996</v>
          </cell>
          <cell r="AA56">
            <v>-22422.249999999996</v>
          </cell>
        </row>
        <row r="57">
          <cell r="Y57">
            <v>-418843</v>
          </cell>
          <cell r="Z57">
            <v>-418843</v>
          </cell>
          <cell r="AA57">
            <v>418843</v>
          </cell>
        </row>
        <row r="58">
          <cell r="Z58">
            <v>0</v>
          </cell>
          <cell r="AA58">
            <v>0</v>
          </cell>
        </row>
        <row r="59">
          <cell r="Z59">
            <v>0</v>
          </cell>
          <cell r="AA59">
            <v>0</v>
          </cell>
        </row>
        <row r="60">
          <cell r="Z60">
            <v>0</v>
          </cell>
          <cell r="AA60">
            <v>0</v>
          </cell>
        </row>
        <row r="61">
          <cell r="Z61">
            <v>0</v>
          </cell>
          <cell r="AA61">
            <v>0</v>
          </cell>
        </row>
        <row r="62">
          <cell r="Z62">
            <v>0</v>
          </cell>
          <cell r="AA62">
            <v>0</v>
          </cell>
        </row>
        <row r="63">
          <cell r="Z63">
            <v>0</v>
          </cell>
          <cell r="AA63">
            <v>0</v>
          </cell>
        </row>
        <row r="64">
          <cell r="A64" t="str">
            <v>Gas Supply Services (Aligne Pipe, Supply and Complex Billing)</v>
          </cell>
          <cell r="B64">
            <v>3410510.2600000002</v>
          </cell>
          <cell r="C64">
            <v>37455.369999999995</v>
          </cell>
          <cell r="D64">
            <v>116730.85</v>
          </cell>
          <cell r="E64">
            <v>0</v>
          </cell>
          <cell r="F64">
            <v>69859.81</v>
          </cell>
          <cell r="G64">
            <v>0</v>
          </cell>
          <cell r="H64">
            <v>89848.52</v>
          </cell>
          <cell r="I64">
            <v>0</v>
          </cell>
          <cell r="J64">
            <v>132230.85999999999</v>
          </cell>
          <cell r="K64">
            <v>0</v>
          </cell>
          <cell r="L64">
            <v>273776.19</v>
          </cell>
          <cell r="M64">
            <v>0</v>
          </cell>
          <cell r="N64">
            <v>77677.78</v>
          </cell>
          <cell r="O64">
            <v>0</v>
          </cell>
          <cell r="P64">
            <v>673371.65</v>
          </cell>
          <cell r="Q64">
            <v>0</v>
          </cell>
          <cell r="R64">
            <v>259034.44</v>
          </cell>
          <cell r="S64">
            <v>0</v>
          </cell>
          <cell r="T64">
            <v>282129.7</v>
          </cell>
          <cell r="U64">
            <v>0</v>
          </cell>
          <cell r="V64">
            <v>287912.23</v>
          </cell>
          <cell r="W64">
            <v>0</v>
          </cell>
          <cell r="X64">
            <v>289091.83</v>
          </cell>
          <cell r="Y64">
            <v>370443</v>
          </cell>
          <cell r="Z64">
            <v>2959562.2300000004</v>
          </cell>
          <cell r="AA64">
            <v>450948.03000000026</v>
          </cell>
        </row>
        <row r="66">
          <cell r="A66" t="str">
            <v>CB.010.11612</v>
          </cell>
          <cell r="B66">
            <v>416371.28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>
            <v>356692.23</v>
          </cell>
          <cell r="L66">
            <v>15685.3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Y66">
            <v>-105917</v>
          </cell>
          <cell r="Z66">
            <v>266460.52999999997</v>
          </cell>
          <cell r="AA66">
            <v>149910.75000000006</v>
          </cell>
        </row>
        <row r="67">
          <cell r="A67" t="str">
            <v>CB.010.11584</v>
          </cell>
          <cell r="B67">
            <v>606315.93000000005</v>
          </cell>
          <cell r="C67">
            <v>6574.71</v>
          </cell>
          <cell r="D67">
            <v>96348.42</v>
          </cell>
          <cell r="F67">
            <v>150692.23000000001</v>
          </cell>
          <cell r="H67">
            <v>176889.8</v>
          </cell>
          <cell r="J67">
            <v>357918.1</v>
          </cell>
          <cell r="L67">
            <v>238166</v>
          </cell>
          <cell r="N67">
            <v>234963.67</v>
          </cell>
          <cell r="P67">
            <v>224400.67</v>
          </cell>
          <cell r="R67">
            <v>156472.5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Y67">
            <v>319053</v>
          </cell>
          <cell r="Z67">
            <v>1961479.0999999999</v>
          </cell>
          <cell r="AA67">
            <v>-1355163.17</v>
          </cell>
        </row>
        <row r="68">
          <cell r="A68" t="str">
            <v>CB.010.11582</v>
          </cell>
          <cell r="B68">
            <v>185879.46</v>
          </cell>
          <cell r="C68" t="str">
            <v xml:space="preserve"> 0</v>
          </cell>
          <cell r="D68" t="str">
            <v xml:space="preserve"> 0</v>
          </cell>
          <cell r="F68">
            <v>23774.01</v>
          </cell>
          <cell r="H68">
            <v>6509.2</v>
          </cell>
          <cell r="J68">
            <v>37361.870000000003</v>
          </cell>
          <cell r="L68">
            <v>11876.13</v>
          </cell>
          <cell r="N68">
            <v>13840.56</v>
          </cell>
          <cell r="P68">
            <v>26182.66</v>
          </cell>
          <cell r="R68">
            <v>22471.759999999998</v>
          </cell>
          <cell r="T68">
            <v>15376.62</v>
          </cell>
          <cell r="V68">
            <v>15691.78</v>
          </cell>
          <cell r="X68">
            <v>15756.07</v>
          </cell>
          <cell r="Y68">
            <v>22457</v>
          </cell>
          <cell r="Z68">
            <v>211297.66</v>
          </cell>
          <cell r="AA68">
            <v>-25418.200000000012</v>
          </cell>
        </row>
        <row r="69">
          <cell r="A69" t="str">
            <v>CB.010.11618</v>
          </cell>
          <cell r="B69">
            <v>1091740.7</v>
          </cell>
          <cell r="C69">
            <v>10632.28</v>
          </cell>
          <cell r="D69">
            <v>929703.75</v>
          </cell>
          <cell r="F69">
            <v>79809.919999999998</v>
          </cell>
          <cell r="H69">
            <v>95389.29</v>
          </cell>
          <cell r="J69">
            <v>6233.04</v>
          </cell>
          <cell r="L69">
            <v>4194.68</v>
          </cell>
          <cell r="N69" t="str">
            <v xml:space="preserve"> 0</v>
          </cell>
          <cell r="P69" t="str">
            <v xml:space="preserve"> 0</v>
          </cell>
          <cell r="R69" t="str">
            <v xml:space="preserve"> 0</v>
          </cell>
          <cell r="T69" t="str">
            <v xml:space="preserve"> 0</v>
          </cell>
          <cell r="V69" t="str">
            <v xml:space="preserve"> 0</v>
          </cell>
          <cell r="X69" t="str">
            <v xml:space="preserve"> 0</v>
          </cell>
          <cell r="Z69">
            <v>1125962.96</v>
          </cell>
          <cell r="AA69">
            <v>-34222.260000000009</v>
          </cell>
        </row>
        <row r="70">
          <cell r="A70" t="str">
            <v>CB.010.11621</v>
          </cell>
          <cell r="B70">
            <v>161603.09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>
            <v>6934.23</v>
          </cell>
          <cell r="N70">
            <v>1916.04</v>
          </cell>
          <cell r="P70">
            <v>4614.58</v>
          </cell>
          <cell r="R70">
            <v>120360</v>
          </cell>
          <cell r="T70" t="str">
            <v xml:space="preserve"> 0</v>
          </cell>
          <cell r="V70">
            <v>161603.09</v>
          </cell>
          <cell r="X70" t="str">
            <v xml:space="preserve"> 0</v>
          </cell>
          <cell r="Z70">
            <v>295427.94</v>
          </cell>
          <cell r="AA70">
            <v>-133824.85</v>
          </cell>
        </row>
        <row r="71">
          <cell r="A71" t="str">
            <v>CB.010.11583</v>
          </cell>
          <cell r="B71">
            <v>732933.26</v>
          </cell>
          <cell r="C71">
            <v>49606.31</v>
          </cell>
          <cell r="D71">
            <v>83219.679999999993</v>
          </cell>
          <cell r="F71">
            <v>78461.78</v>
          </cell>
          <cell r="H71">
            <v>16019.62</v>
          </cell>
          <cell r="J71">
            <v>4315.75</v>
          </cell>
          <cell r="L71">
            <v>27317.439999999999</v>
          </cell>
          <cell r="N71">
            <v>3304.43</v>
          </cell>
          <cell r="P71">
            <v>45492.42</v>
          </cell>
          <cell r="R71">
            <v>3500.35</v>
          </cell>
          <cell r="T71">
            <v>60630.879999999997</v>
          </cell>
          <cell r="V71">
            <v>61873.57</v>
          </cell>
          <cell r="X71">
            <v>62127.07</v>
          </cell>
          <cell r="Y71">
            <v>72976</v>
          </cell>
          <cell r="Z71">
            <v>568845.30000000005</v>
          </cell>
          <cell r="AA71">
            <v>164087.95999999996</v>
          </cell>
        </row>
        <row r="72">
          <cell r="A72" t="str">
            <v>CB.010.11430</v>
          </cell>
          <cell r="B72" t="str">
            <v xml:space="preserve"> 0</v>
          </cell>
          <cell r="C72">
            <v>21583.8</v>
          </cell>
          <cell r="D72">
            <v>8207.11</v>
          </cell>
          <cell r="F72">
            <v>41.760000000000161</v>
          </cell>
          <cell r="H72">
            <v>6077.3200000000288</v>
          </cell>
          <cell r="J72" t="str">
            <v xml:space="preserve"> 0</v>
          </cell>
          <cell r="L72">
            <v>267.25</v>
          </cell>
          <cell r="N72" t="str">
            <v xml:space="preserve"> 0</v>
          </cell>
          <cell r="P72" t="str">
            <v xml:space="preserve"> 0</v>
          </cell>
          <cell r="R72" t="str">
            <v xml:space="preserve"> 0</v>
          </cell>
          <cell r="T72" t="str">
            <v xml:space="preserve"> 0</v>
          </cell>
          <cell r="V72" t="str">
            <v xml:space="preserve"> 0</v>
          </cell>
          <cell r="X72" t="str">
            <v xml:space="preserve"> 0</v>
          </cell>
          <cell r="Z72">
            <v>36177.240000000027</v>
          </cell>
          <cell r="AA72">
            <v>-36177.240000000027</v>
          </cell>
        </row>
        <row r="73">
          <cell r="A73" t="str">
            <v>P010.11537</v>
          </cell>
          <cell r="B73" t="str">
            <v xml:space="preserve"> 0</v>
          </cell>
          <cell r="C73">
            <v>139.08000000000001</v>
          </cell>
          <cell r="D73" t="str">
            <v xml:space="preserve"> 0</v>
          </cell>
          <cell r="F73">
            <v>-0.47</v>
          </cell>
          <cell r="H73" t="str">
            <v xml:space="preserve"> 0</v>
          </cell>
          <cell r="J73" t="str">
            <v xml:space="preserve"> 0</v>
          </cell>
          <cell r="L73" t="str">
            <v xml:space="preserve"> 0</v>
          </cell>
          <cell r="N73" t="str">
            <v xml:space="preserve"> 0</v>
          </cell>
          <cell r="P73" t="str">
            <v xml:space="preserve"> 0</v>
          </cell>
          <cell r="R73" t="str">
            <v xml:space="preserve"> 0</v>
          </cell>
          <cell r="T73" t="str">
            <v xml:space="preserve"> 0</v>
          </cell>
          <cell r="V73" t="str">
            <v xml:space="preserve"> 0</v>
          </cell>
          <cell r="X73" t="str">
            <v xml:space="preserve"> 0</v>
          </cell>
          <cell r="Z73">
            <v>138.61000000000001</v>
          </cell>
          <cell r="AA73">
            <v>-138.61000000000001</v>
          </cell>
        </row>
        <row r="74">
          <cell r="A74" t="str">
            <v>P010.11481</v>
          </cell>
          <cell r="B74" t="str">
            <v xml:space="preserve"> 0</v>
          </cell>
          <cell r="C74">
            <v>3010.7</v>
          </cell>
          <cell r="D74">
            <v>262.18</v>
          </cell>
          <cell r="F74">
            <v>-11.17</v>
          </cell>
          <cell r="H74" t="str">
            <v xml:space="preserve"> 0</v>
          </cell>
          <cell r="J74" t="str">
            <v xml:space="preserve"> 0</v>
          </cell>
          <cell r="L74" t="str">
            <v xml:space="preserve"> 0</v>
          </cell>
          <cell r="N74" t="str">
            <v xml:space="preserve"> 0</v>
          </cell>
          <cell r="P74" t="str">
            <v xml:space="preserve"> 0</v>
          </cell>
          <cell r="R74" t="str">
            <v xml:space="preserve"> 0</v>
          </cell>
          <cell r="T74" t="str">
            <v xml:space="preserve"> 0</v>
          </cell>
          <cell r="V74" t="str">
            <v xml:space="preserve"> 0</v>
          </cell>
          <cell r="X74" t="str">
            <v xml:space="preserve"> 0</v>
          </cell>
          <cell r="Z74">
            <v>3261.7099999999996</v>
          </cell>
          <cell r="AA74">
            <v>-3261.7099999999996</v>
          </cell>
        </row>
        <row r="75">
          <cell r="A75" t="str">
            <v>P010.11541</v>
          </cell>
          <cell r="B75" t="str">
            <v xml:space="preserve"> 0</v>
          </cell>
          <cell r="C75">
            <v>20686.29</v>
          </cell>
          <cell r="D75">
            <v>1654.9</v>
          </cell>
          <cell r="F75">
            <v>-627.91999999999996</v>
          </cell>
          <cell r="H75" t="str">
            <v xml:space="preserve"> 0</v>
          </cell>
          <cell r="J75" t="str">
            <v xml:space="preserve"> 0</v>
          </cell>
          <cell r="L75" t="str">
            <v xml:space="preserve"> 0</v>
          </cell>
          <cell r="N75" t="str">
            <v xml:space="preserve"> 0</v>
          </cell>
          <cell r="P75" t="str">
            <v xml:space="preserve"> 0</v>
          </cell>
          <cell r="R75" t="str">
            <v xml:space="preserve"> 0</v>
          </cell>
          <cell r="T75" t="str">
            <v xml:space="preserve"> 0</v>
          </cell>
          <cell r="V75" t="str">
            <v xml:space="preserve"> 0</v>
          </cell>
          <cell r="X75" t="str">
            <v xml:space="preserve"> 0</v>
          </cell>
          <cell r="Y75">
            <v>22201</v>
          </cell>
          <cell r="Z75">
            <v>43914.270000000004</v>
          </cell>
          <cell r="AA75">
            <v>-43914.270000000004</v>
          </cell>
        </row>
        <row r="76">
          <cell r="A76" t="str">
            <v>P010.11558</v>
          </cell>
          <cell r="B76" t="str">
            <v xml:space="preserve"> 0</v>
          </cell>
          <cell r="C76">
            <v>578506.42000000004</v>
          </cell>
          <cell r="D76">
            <v>152430.51</v>
          </cell>
          <cell r="F76">
            <v>9940.94</v>
          </cell>
          <cell r="H76" t="str">
            <v xml:space="preserve"> 0</v>
          </cell>
          <cell r="J76">
            <v>6221</v>
          </cell>
          <cell r="L76">
            <v>-1557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745541.87</v>
          </cell>
          <cell r="AA76">
            <v>-745541.87</v>
          </cell>
        </row>
        <row r="77">
          <cell r="A77" t="str">
            <v>P010.11556</v>
          </cell>
          <cell r="B77" t="str">
            <v xml:space="preserve"> 0</v>
          </cell>
          <cell r="C77">
            <v>3885.38</v>
          </cell>
          <cell r="D77">
            <v>416.61</v>
          </cell>
          <cell r="F77">
            <v>-14.68</v>
          </cell>
          <cell r="H77" t="str">
            <v xml:space="preserve"> 0</v>
          </cell>
          <cell r="J77" t="str">
            <v xml:space="preserve"> 0</v>
          </cell>
          <cell r="L77" t="str">
            <v xml:space="preserve"> 0</v>
          </cell>
          <cell r="N77" t="str">
            <v xml:space="preserve"> 0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4287.3099999999995</v>
          </cell>
          <cell r="AA77">
            <v>-4287.3099999999995</v>
          </cell>
        </row>
        <row r="78">
          <cell r="A78" t="str">
            <v>P010.11557</v>
          </cell>
          <cell r="B78" t="str">
            <v xml:space="preserve"> 0</v>
          </cell>
          <cell r="C78">
            <v>4395.92</v>
          </cell>
          <cell r="D78">
            <v>445.34</v>
          </cell>
          <cell r="F78">
            <v>-16.52</v>
          </cell>
          <cell r="H78" t="str">
            <v xml:space="preserve"> 0</v>
          </cell>
          <cell r="J78" t="str">
            <v xml:space="preserve"> 0</v>
          </cell>
          <cell r="L78" t="str">
            <v xml:space="preserve"> 0</v>
          </cell>
          <cell r="N78" t="str">
            <v xml:space="preserve"> 0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Y78">
            <v>-264679</v>
          </cell>
          <cell r="Z78">
            <v>-259854.26</v>
          </cell>
          <cell r="AA78">
            <v>259854.26</v>
          </cell>
        </row>
        <row r="79">
          <cell r="A79" t="str">
            <v>P010.11575</v>
          </cell>
          <cell r="B79" t="str">
            <v xml:space="preserve"> 0</v>
          </cell>
          <cell r="C79" t="str">
            <v xml:space="preserve"> 0</v>
          </cell>
          <cell r="D79">
            <v>1101.54</v>
          </cell>
          <cell r="F79">
            <v>86.81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1188.3499999999999</v>
          </cell>
          <cell r="AA79">
            <v>-1188.3499999999999</v>
          </cell>
        </row>
        <row r="80">
          <cell r="A80" t="str">
            <v>P010.11577</v>
          </cell>
          <cell r="B80" t="str">
            <v xml:space="preserve"> 0</v>
          </cell>
          <cell r="C80">
            <v>4371.76</v>
          </cell>
          <cell r="D80">
            <v>795.49</v>
          </cell>
          <cell r="F80">
            <v>225.35</v>
          </cell>
          <cell r="H80" t="str">
            <v xml:space="preserve"> 0</v>
          </cell>
          <cell r="J80" t="str">
            <v xml:space="preserve"> 0</v>
          </cell>
          <cell r="L80" t="str">
            <v xml:space="preserve"> 0</v>
          </cell>
          <cell r="N80" t="str">
            <v xml:space="preserve"> 0</v>
          </cell>
          <cell r="P80" t="str">
            <v xml:space="preserve"> 0</v>
          </cell>
          <cell r="R80" t="str">
            <v xml:space="preserve"> 0</v>
          </cell>
          <cell r="T80" t="str">
            <v xml:space="preserve"> 0</v>
          </cell>
          <cell r="V80" t="str">
            <v xml:space="preserve"> 0</v>
          </cell>
          <cell r="X80" t="str">
            <v xml:space="preserve"> 0</v>
          </cell>
          <cell r="Z80">
            <v>5392.6</v>
          </cell>
          <cell r="AA80">
            <v>-5392.6</v>
          </cell>
        </row>
        <row r="81">
          <cell r="A81" t="str">
            <v>P010.11567</v>
          </cell>
          <cell r="B81" t="str">
            <v xml:space="preserve"> 0</v>
          </cell>
          <cell r="C81" t="str">
            <v xml:space="preserve"> 0</v>
          </cell>
          <cell r="D81" t="str">
            <v xml:space="preserve"> 0</v>
          </cell>
          <cell r="F81" t="str">
            <v xml:space="preserve"> 0</v>
          </cell>
          <cell r="H81" t="str">
            <v xml:space="preserve"> 0</v>
          </cell>
          <cell r="J81">
            <v>227894.2</v>
          </cell>
          <cell r="L81">
            <v>10021.5</v>
          </cell>
          <cell r="N81" t="str">
            <v xml:space="preserve"> 0</v>
          </cell>
          <cell r="P81" t="str">
            <v xml:space="preserve"> 0</v>
          </cell>
          <cell r="R81" t="str">
            <v xml:space="preserve"> 0</v>
          </cell>
          <cell r="T81" t="str">
            <v xml:space="preserve"> 0</v>
          </cell>
          <cell r="V81" t="str">
            <v xml:space="preserve"> 0</v>
          </cell>
          <cell r="X81" t="str">
            <v xml:space="preserve"> 0</v>
          </cell>
          <cell r="Y81">
            <v>96000</v>
          </cell>
          <cell r="Z81">
            <v>333915.7</v>
          </cell>
          <cell r="AA81">
            <v>-333915.7</v>
          </cell>
        </row>
        <row r="82">
          <cell r="A82" t="str">
            <v>P010.11643</v>
          </cell>
          <cell r="B82" t="str">
            <v xml:space="preserve"> 0</v>
          </cell>
          <cell r="C82" t="str">
            <v xml:space="preserve"> 0</v>
          </cell>
          <cell r="D82" t="str">
            <v xml:space="preserve"> 0</v>
          </cell>
          <cell r="F82" t="str">
            <v xml:space="preserve"> 0</v>
          </cell>
          <cell r="H82">
            <v>1509.68</v>
          </cell>
          <cell r="J82">
            <v>681.75</v>
          </cell>
          <cell r="L82">
            <v>285.11</v>
          </cell>
          <cell r="N82" t="str">
            <v xml:space="preserve"> 0</v>
          </cell>
          <cell r="P82" t="str">
            <v xml:space="preserve"> 0</v>
          </cell>
          <cell r="R82" t="str">
            <v xml:space="preserve"> 0</v>
          </cell>
          <cell r="T82" t="str">
            <v xml:space="preserve"> 0</v>
          </cell>
          <cell r="V82" t="str">
            <v xml:space="preserve"> 0</v>
          </cell>
          <cell r="X82" t="str">
            <v xml:space="preserve"> 0</v>
          </cell>
          <cell r="Z82">
            <v>2476.5400000000004</v>
          </cell>
          <cell r="AA82">
            <v>-2476.5400000000004</v>
          </cell>
        </row>
        <row r="83">
          <cell r="A83" t="str">
            <v>P010.11633</v>
          </cell>
          <cell r="B83" t="str">
            <v xml:space="preserve"> 0</v>
          </cell>
          <cell r="C83" t="str">
            <v xml:space="preserve"> 0</v>
          </cell>
          <cell r="D83" t="str">
            <v xml:space="preserve"> 0</v>
          </cell>
          <cell r="F83">
            <v>23093.09</v>
          </cell>
          <cell r="H83">
            <v>11324.83</v>
          </cell>
          <cell r="J83">
            <v>20734.599999999999</v>
          </cell>
          <cell r="L83">
            <v>2366.7800000000002</v>
          </cell>
          <cell r="N83" t="str">
            <v xml:space="preserve"> 0</v>
          </cell>
          <cell r="P83" t="str">
            <v xml:space="preserve"> 0</v>
          </cell>
          <cell r="R83" t="str">
            <v xml:space="preserve"> 0</v>
          </cell>
          <cell r="T83" t="str">
            <v xml:space="preserve"> 0</v>
          </cell>
          <cell r="V83" t="str">
            <v xml:space="preserve"> 0</v>
          </cell>
          <cell r="X83" t="str">
            <v xml:space="preserve"> 0</v>
          </cell>
          <cell r="Y83">
            <v>-66746</v>
          </cell>
          <cell r="Z83">
            <v>-9226.7000000000044</v>
          </cell>
          <cell r="AA83">
            <v>9226.7000000000044</v>
          </cell>
        </row>
        <row r="84">
          <cell r="Y84">
            <v>320061</v>
          </cell>
          <cell r="Z84">
            <v>320061</v>
          </cell>
          <cell r="AA84">
            <v>-320061</v>
          </cell>
        </row>
        <row r="85">
          <cell r="A85" t="str">
            <v>Technology Refresh</v>
          </cell>
          <cell r="B85">
            <v>3194843.7199999997</v>
          </cell>
          <cell r="C85">
            <v>703392.65000000014</v>
          </cell>
          <cell r="D85">
            <v>1274585.5300000003</v>
          </cell>
          <cell r="E85">
            <v>0</v>
          </cell>
          <cell r="F85">
            <v>365455.13000000012</v>
          </cell>
          <cell r="G85">
            <v>0</v>
          </cell>
          <cell r="H85">
            <v>313719.74</v>
          </cell>
          <cell r="I85">
            <v>0</v>
          </cell>
          <cell r="J85">
            <v>1018052.5399999999</v>
          </cell>
          <cell r="K85">
            <v>0</v>
          </cell>
          <cell r="L85">
            <v>315557.42</v>
          </cell>
          <cell r="M85">
            <v>0</v>
          </cell>
          <cell r="N85">
            <v>254024.7</v>
          </cell>
          <cell r="O85">
            <v>0</v>
          </cell>
          <cell r="P85">
            <v>300690.33</v>
          </cell>
          <cell r="Q85">
            <v>0</v>
          </cell>
          <cell r="R85">
            <v>302804.61</v>
          </cell>
          <cell r="S85">
            <v>0</v>
          </cell>
          <cell r="T85">
            <v>76007.5</v>
          </cell>
          <cell r="U85">
            <v>0</v>
          </cell>
          <cell r="V85">
            <v>239168.44</v>
          </cell>
          <cell r="W85">
            <v>0</v>
          </cell>
          <cell r="X85">
            <v>77883.14</v>
          </cell>
          <cell r="Y85">
            <v>415406</v>
          </cell>
          <cell r="Z85">
            <v>5656747.7299999995</v>
          </cell>
          <cell r="AA85">
            <v>-2461904.0100000002</v>
          </cell>
        </row>
        <row r="87">
          <cell r="A87" t="str">
            <v>CB.010.11587</v>
          </cell>
          <cell r="B87">
            <v>302696.84999999998</v>
          </cell>
          <cell r="C87">
            <v>757.87</v>
          </cell>
          <cell r="D87">
            <v>606.35</v>
          </cell>
          <cell r="F87">
            <v>4415.18</v>
          </cell>
          <cell r="H87">
            <v>3482.39</v>
          </cell>
          <cell r="J87">
            <v>188062.54</v>
          </cell>
          <cell r="L87">
            <v>54811.79</v>
          </cell>
          <cell r="N87">
            <v>4102.24</v>
          </cell>
          <cell r="P87">
            <v>7848.2</v>
          </cell>
          <cell r="R87">
            <v>1833.99</v>
          </cell>
          <cell r="T87" t="str">
            <v xml:space="preserve"> 0</v>
          </cell>
          <cell r="V87" t="str">
            <v xml:space="preserve"> 0</v>
          </cell>
          <cell r="X87" t="str">
            <v xml:space="preserve"> 0</v>
          </cell>
          <cell r="Z87">
            <v>265920.55</v>
          </cell>
          <cell r="AA87">
            <v>36776.299999999988</v>
          </cell>
        </row>
        <row r="88">
          <cell r="A88" t="str">
            <v>CB.010.11588</v>
          </cell>
          <cell r="B88">
            <v>1075158.1200000001</v>
          </cell>
          <cell r="C88" t="str">
            <v xml:space="preserve"> 0</v>
          </cell>
          <cell r="D88">
            <v>326443.12</v>
          </cell>
          <cell r="F88">
            <v>254108.79999999999</v>
          </cell>
          <cell r="H88">
            <v>4062.75</v>
          </cell>
          <cell r="J88">
            <v>11969.33</v>
          </cell>
          <cell r="L88">
            <v>56820.76</v>
          </cell>
          <cell r="N88">
            <v>51500.57</v>
          </cell>
          <cell r="P88">
            <v>35389.53</v>
          </cell>
          <cell r="R88">
            <v>61760.95</v>
          </cell>
          <cell r="T88" t="str">
            <v xml:space="preserve"> 0</v>
          </cell>
          <cell r="V88" t="str">
            <v xml:space="preserve"> 0</v>
          </cell>
          <cell r="X88" t="str">
            <v xml:space="preserve"> 0</v>
          </cell>
          <cell r="Y88">
            <v>-150414</v>
          </cell>
          <cell r="Z88">
            <v>651641.80999999982</v>
          </cell>
          <cell r="AA88">
            <v>423516.31000000029</v>
          </cell>
        </row>
        <row r="89">
          <cell r="A89" t="str">
            <v>CB.010.11585</v>
          </cell>
          <cell r="B89">
            <v>612906.80000000005</v>
          </cell>
          <cell r="C89">
            <v>3688.05</v>
          </cell>
          <cell r="D89">
            <v>232214.67</v>
          </cell>
          <cell r="F89">
            <v>49072.160000000003</v>
          </cell>
          <cell r="H89">
            <v>108804.95</v>
          </cell>
          <cell r="J89">
            <v>11752.7</v>
          </cell>
          <cell r="L89">
            <v>101084.46</v>
          </cell>
          <cell r="N89">
            <v>27829.27</v>
          </cell>
          <cell r="P89">
            <v>32102.5</v>
          </cell>
          <cell r="R89">
            <v>32654.21</v>
          </cell>
          <cell r="T89">
            <v>4846.63</v>
          </cell>
          <cell r="V89" t="str">
            <v xml:space="preserve"> 0</v>
          </cell>
          <cell r="X89" t="str">
            <v xml:space="preserve"> 0</v>
          </cell>
          <cell r="Y89">
            <v>-6207</v>
          </cell>
          <cell r="Z89">
            <v>597842.6</v>
          </cell>
          <cell r="AA89">
            <v>15064.20000000007</v>
          </cell>
        </row>
        <row r="90">
          <cell r="A90" t="str">
            <v>CB.010.11586</v>
          </cell>
          <cell r="B90">
            <v>371003.42</v>
          </cell>
          <cell r="C90" t="str">
            <v xml:space="preserve"> 0</v>
          </cell>
          <cell r="D90" t="str">
            <v xml:space="preserve"> 0</v>
          </cell>
          <cell r="F90" t="str">
            <v xml:space="preserve"> 0</v>
          </cell>
          <cell r="H90">
            <v>83347.5</v>
          </cell>
          <cell r="J90">
            <v>1889.14</v>
          </cell>
          <cell r="L90">
            <v>3748.22</v>
          </cell>
          <cell r="N90" t="str">
            <v xml:space="preserve"> 0</v>
          </cell>
          <cell r="P90" t="str">
            <v xml:space="preserve"> 0</v>
          </cell>
          <cell r="R90" t="str">
            <v xml:space="preserve"> 0</v>
          </cell>
          <cell r="T90" t="str">
            <v xml:space="preserve"> 0</v>
          </cell>
          <cell r="V90" t="str">
            <v xml:space="preserve"> 0</v>
          </cell>
          <cell r="X90" t="str">
            <v xml:space="preserve"> 0</v>
          </cell>
          <cell r="Z90">
            <v>88984.86</v>
          </cell>
          <cell r="AA90">
            <v>282018.56</v>
          </cell>
        </row>
        <row r="91">
          <cell r="Z91">
            <v>0</v>
          </cell>
          <cell r="AA91">
            <v>0</v>
          </cell>
        </row>
        <row r="92">
          <cell r="Z92">
            <v>0</v>
          </cell>
          <cell r="AA92">
            <v>0</v>
          </cell>
        </row>
        <row r="93">
          <cell r="A93" t="str">
            <v>P010.11475</v>
          </cell>
          <cell r="B93" t="str">
            <v xml:space="preserve"> 0</v>
          </cell>
          <cell r="C93">
            <v>375.44</v>
          </cell>
          <cell r="D93" t="str">
            <v xml:space="preserve"> 0</v>
          </cell>
          <cell r="F93">
            <v>-1.28</v>
          </cell>
          <cell r="H93" t="str">
            <v xml:space="preserve"> 0</v>
          </cell>
          <cell r="J93" t="str">
            <v xml:space="preserve"> 0</v>
          </cell>
          <cell r="L93" t="str">
            <v xml:space="preserve"> 0</v>
          </cell>
          <cell r="N93" t="str">
            <v xml:space="preserve"> 0</v>
          </cell>
          <cell r="P93" t="str">
            <v xml:space="preserve"> 0</v>
          </cell>
          <cell r="R93" t="str">
            <v xml:space="preserve"> 0</v>
          </cell>
          <cell r="T93" t="str">
            <v xml:space="preserve"> 0</v>
          </cell>
          <cell r="V93" t="str">
            <v xml:space="preserve"> 0</v>
          </cell>
          <cell r="X93" t="str">
            <v xml:space="preserve"> 0</v>
          </cell>
          <cell r="Z93">
            <v>374.16</v>
          </cell>
          <cell r="AA93">
            <v>-374.16</v>
          </cell>
        </row>
        <row r="94">
          <cell r="Z94">
            <v>0</v>
          </cell>
          <cell r="AA94">
            <v>0</v>
          </cell>
        </row>
        <row r="95">
          <cell r="Z95">
            <v>0</v>
          </cell>
          <cell r="AA95">
            <v>0</v>
          </cell>
        </row>
        <row r="96">
          <cell r="Z96">
            <v>0</v>
          </cell>
          <cell r="AA96">
            <v>0</v>
          </cell>
        </row>
        <row r="97">
          <cell r="A97" t="str">
            <v>P010.11507</v>
          </cell>
          <cell r="B97" t="str">
            <v xml:space="preserve"> 0</v>
          </cell>
          <cell r="C97">
            <v>1131.1099999999999</v>
          </cell>
          <cell r="D97">
            <v>3735.2</v>
          </cell>
          <cell r="F97">
            <v>-16.57</v>
          </cell>
          <cell r="H97" t="str">
            <v xml:space="preserve"> 0</v>
          </cell>
          <cell r="J97" t="str">
            <v xml:space="preserve"> 0</v>
          </cell>
          <cell r="L97" t="str">
            <v xml:space="preserve"> 0</v>
          </cell>
          <cell r="N97" t="str">
            <v xml:space="preserve"> 0</v>
          </cell>
          <cell r="P97" t="str">
            <v xml:space="preserve"> 0</v>
          </cell>
          <cell r="R97" t="str">
            <v xml:space="preserve"> 0</v>
          </cell>
          <cell r="T97" t="str">
            <v xml:space="preserve"> 0</v>
          </cell>
          <cell r="V97" t="str">
            <v xml:space="preserve"> 0</v>
          </cell>
          <cell r="X97" t="str">
            <v xml:space="preserve"> 0</v>
          </cell>
          <cell r="Y97">
            <v>600</v>
          </cell>
          <cell r="Z97">
            <v>5449.74</v>
          </cell>
          <cell r="AA97">
            <v>-5449.74</v>
          </cell>
        </row>
        <row r="98">
          <cell r="A98" t="str">
            <v>P010.11406</v>
          </cell>
          <cell r="B98" t="str">
            <v xml:space="preserve"> 0</v>
          </cell>
          <cell r="C98">
            <v>27184.78</v>
          </cell>
          <cell r="D98">
            <v>23105.52</v>
          </cell>
          <cell r="F98">
            <v>1484.13</v>
          </cell>
          <cell r="H98" t="str">
            <v xml:space="preserve"> 0</v>
          </cell>
          <cell r="J98" t="str">
            <v xml:space="preserve"> 0</v>
          </cell>
          <cell r="L98">
            <v>36351.19</v>
          </cell>
          <cell r="N98">
            <v>3206.43</v>
          </cell>
          <cell r="P98" t="str">
            <v xml:space="preserve"> 0</v>
          </cell>
          <cell r="R98">
            <v>-12.99</v>
          </cell>
          <cell r="T98" t="str">
            <v xml:space="preserve"> 0</v>
          </cell>
          <cell r="V98" t="str">
            <v xml:space="preserve"> 0</v>
          </cell>
          <cell r="X98" t="str">
            <v xml:space="preserve"> 0</v>
          </cell>
          <cell r="Z98">
            <v>91319.059999999983</v>
          </cell>
          <cell r="AA98">
            <v>-91319.059999999983</v>
          </cell>
        </row>
        <row r="99">
          <cell r="A99" t="str">
            <v>P010.11508</v>
          </cell>
          <cell r="B99" t="str">
            <v xml:space="preserve"> 0</v>
          </cell>
          <cell r="C99">
            <v>3989.27</v>
          </cell>
          <cell r="D99">
            <v>15495.97</v>
          </cell>
          <cell r="F99">
            <v>159.4</v>
          </cell>
          <cell r="H99" t="str">
            <v xml:space="preserve"> 0</v>
          </cell>
          <cell r="J99">
            <v>13282.26</v>
          </cell>
          <cell r="L99">
            <v>584.08000000000004</v>
          </cell>
          <cell r="N99" t="str">
            <v xml:space="preserve"> 0</v>
          </cell>
          <cell r="P99" t="str">
            <v xml:space="preserve"> 0</v>
          </cell>
          <cell r="R99" t="str">
            <v xml:space="preserve"> 0</v>
          </cell>
          <cell r="T99" t="str">
            <v xml:space="preserve"> 0</v>
          </cell>
          <cell r="V99" t="str">
            <v xml:space="preserve"> 0</v>
          </cell>
          <cell r="X99" t="str">
            <v xml:space="preserve"> 0</v>
          </cell>
          <cell r="Z99">
            <v>33510.980000000003</v>
          </cell>
          <cell r="AA99">
            <v>-33510.980000000003</v>
          </cell>
        </row>
        <row r="100">
          <cell r="A100" t="str">
            <v>P010.11509</v>
          </cell>
          <cell r="B100" t="str">
            <v xml:space="preserve"> 0</v>
          </cell>
          <cell r="C100">
            <v>9168.23</v>
          </cell>
          <cell r="D100" t="str">
            <v xml:space="preserve"> 0</v>
          </cell>
          <cell r="F100">
            <v>-31.29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Y100">
            <v>355477</v>
          </cell>
          <cell r="Z100">
            <v>364613.94</v>
          </cell>
          <cell r="AA100">
            <v>-364613.94</v>
          </cell>
        </row>
        <row r="101">
          <cell r="Z101">
            <v>0</v>
          </cell>
          <cell r="AA101">
            <v>0</v>
          </cell>
        </row>
        <row r="102">
          <cell r="Y102">
            <v>300000</v>
          </cell>
          <cell r="Z102">
            <v>300000</v>
          </cell>
          <cell r="AA102">
            <v>-300000</v>
          </cell>
        </row>
        <row r="103">
          <cell r="Y103">
            <v>-63184</v>
          </cell>
          <cell r="Z103">
            <v>-63184</v>
          </cell>
          <cell r="AA103">
            <v>63184</v>
          </cell>
        </row>
        <row r="104">
          <cell r="Z104">
            <v>0</v>
          </cell>
          <cell r="AA104">
            <v>0</v>
          </cell>
        </row>
        <row r="105">
          <cell r="Z105">
            <v>0</v>
          </cell>
          <cell r="AA105">
            <v>0</v>
          </cell>
        </row>
        <row r="106">
          <cell r="Z106">
            <v>0</v>
          </cell>
          <cell r="AA106">
            <v>0</v>
          </cell>
        </row>
        <row r="107">
          <cell r="A107" t="str">
            <v>Operation Support</v>
          </cell>
          <cell r="B107">
            <v>2361765.1900000004</v>
          </cell>
          <cell r="C107">
            <v>46294.75</v>
          </cell>
          <cell r="D107">
            <v>601600.82999999996</v>
          </cell>
          <cell r="E107">
            <v>0</v>
          </cell>
          <cell r="F107">
            <v>309190.53000000003</v>
          </cell>
          <cell r="G107">
            <v>0</v>
          </cell>
          <cell r="H107">
            <v>199697.59</v>
          </cell>
          <cell r="I107">
            <v>0</v>
          </cell>
          <cell r="J107">
            <v>226955.97000000003</v>
          </cell>
          <cell r="K107">
            <v>0</v>
          </cell>
          <cell r="L107">
            <v>253400.5</v>
          </cell>
          <cell r="M107">
            <v>0</v>
          </cell>
          <cell r="N107">
            <v>86638.51</v>
          </cell>
          <cell r="O107">
            <v>0</v>
          </cell>
          <cell r="P107">
            <v>75340.23</v>
          </cell>
          <cell r="Q107">
            <v>0</v>
          </cell>
          <cell r="R107">
            <v>96236.159999999989</v>
          </cell>
          <cell r="S107">
            <v>0</v>
          </cell>
          <cell r="T107">
            <v>4846.63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436272</v>
          </cell>
          <cell r="Z107">
            <v>2336473.7000000002</v>
          </cell>
          <cell r="AA107">
            <v>25291.490000000398</v>
          </cell>
        </row>
        <row r="109">
          <cell r="A109" t="str">
            <v>CB.010.11617</v>
          </cell>
          <cell r="B109">
            <v>296073.17</v>
          </cell>
          <cell r="C109" t="str">
            <v xml:space="preserve"> 0</v>
          </cell>
          <cell r="D109" t="str">
            <v xml:space="preserve"> 0</v>
          </cell>
          <cell r="F109" t="str">
            <v xml:space="preserve"> 0</v>
          </cell>
          <cell r="H109" t="str">
            <v xml:space="preserve"> 0</v>
          </cell>
          <cell r="J109" t="str">
            <v xml:space="preserve"> 0</v>
          </cell>
          <cell r="L109" t="str">
            <v xml:space="preserve"> 0</v>
          </cell>
          <cell r="N109">
            <v>1850.88</v>
          </cell>
          <cell r="P109">
            <v>31867.18</v>
          </cell>
          <cell r="R109">
            <v>32053.67</v>
          </cell>
          <cell r="T109">
            <v>58985.19</v>
          </cell>
          <cell r="V109" t="str">
            <v xml:space="preserve"> 0</v>
          </cell>
          <cell r="X109" t="str">
            <v xml:space="preserve"> 0</v>
          </cell>
          <cell r="Z109">
            <v>124756.92</v>
          </cell>
          <cell r="AA109">
            <v>171316.25</v>
          </cell>
        </row>
        <row r="110">
          <cell r="A110" t="str">
            <v>CB.010.11613</v>
          </cell>
          <cell r="B110">
            <v>499385.02</v>
          </cell>
          <cell r="C110">
            <v>25096.42</v>
          </cell>
          <cell r="D110">
            <v>114664.73</v>
          </cell>
          <cell r="F110">
            <v>119457.06</v>
          </cell>
          <cell r="H110">
            <v>30512.53</v>
          </cell>
          <cell r="J110">
            <v>28615.56</v>
          </cell>
          <cell r="L110">
            <v>18826.240000000002</v>
          </cell>
          <cell r="N110" t="str">
            <v xml:space="preserve"> 0</v>
          </cell>
          <cell r="P110" t="str">
            <v xml:space="preserve"> 0</v>
          </cell>
          <cell r="R110" t="str">
            <v xml:space="preserve"> 0</v>
          </cell>
          <cell r="T110" t="str">
            <v xml:space="preserve"> 0</v>
          </cell>
          <cell r="V110" t="str">
            <v xml:space="preserve"> 0</v>
          </cell>
          <cell r="X110" t="str">
            <v xml:space="preserve"> 0</v>
          </cell>
          <cell r="Z110">
            <v>337172.54</v>
          </cell>
          <cell r="AA110">
            <v>162212.48000000004</v>
          </cell>
        </row>
        <row r="111">
          <cell r="A111" t="str">
            <v>CB.010.11615</v>
          </cell>
          <cell r="B111">
            <v>492444.9</v>
          </cell>
          <cell r="C111" t="str">
            <v xml:space="preserve"> 0</v>
          </cell>
          <cell r="D111" t="str">
            <v xml:space="preserve"> 0</v>
          </cell>
          <cell r="F111" t="str">
            <v xml:space="preserve"> 0</v>
          </cell>
          <cell r="H111" t="str">
            <v xml:space="preserve"> 0</v>
          </cell>
          <cell r="J111">
            <v>2125.52</v>
          </cell>
          <cell r="L111">
            <v>1971.01</v>
          </cell>
          <cell r="N111">
            <v>735.75</v>
          </cell>
          <cell r="P111">
            <v>62468.92</v>
          </cell>
          <cell r="R111">
            <v>386.35</v>
          </cell>
          <cell r="T111" t="str">
            <v xml:space="preserve"> 0</v>
          </cell>
          <cell r="V111" t="str">
            <v xml:space="preserve"> 0</v>
          </cell>
          <cell r="X111" t="str">
            <v xml:space="preserve"> 0</v>
          </cell>
          <cell r="Z111">
            <v>67687.55</v>
          </cell>
          <cell r="AA111">
            <v>424757.35000000003</v>
          </cell>
        </row>
        <row r="112">
          <cell r="A112" t="str">
            <v>CB.010.11616</v>
          </cell>
          <cell r="B112">
            <v>360482.51</v>
          </cell>
          <cell r="C112" t="str">
            <v xml:space="preserve"> 0</v>
          </cell>
          <cell r="D112" t="str">
            <v xml:space="preserve"> 0</v>
          </cell>
          <cell r="F112" t="str">
            <v xml:space="preserve"> 0</v>
          </cell>
          <cell r="H112" t="str">
            <v xml:space="preserve"> 0</v>
          </cell>
          <cell r="J112" t="str">
            <v xml:space="preserve"> 0</v>
          </cell>
          <cell r="L112" t="str">
            <v xml:space="preserve"> 0</v>
          </cell>
          <cell r="N112" t="str">
            <v xml:space="preserve"> 0</v>
          </cell>
          <cell r="P112" t="str">
            <v xml:space="preserve"> 0</v>
          </cell>
          <cell r="R112" t="str">
            <v xml:space="preserve"> 0</v>
          </cell>
          <cell r="T112" t="str">
            <v xml:space="preserve"> 0</v>
          </cell>
          <cell r="V112">
            <v>179872.78</v>
          </cell>
          <cell r="X112">
            <v>180609.73</v>
          </cell>
          <cell r="Z112">
            <v>360482.51</v>
          </cell>
          <cell r="AA112">
            <v>0</v>
          </cell>
        </row>
        <row r="113">
          <cell r="A113" t="str">
            <v>CB.010.11614</v>
          </cell>
          <cell r="B113">
            <v>455796.3</v>
          </cell>
          <cell r="C113" t="str">
            <v xml:space="preserve"> 0</v>
          </cell>
          <cell r="D113" t="str">
            <v xml:space="preserve"> 0</v>
          </cell>
          <cell r="F113" t="str">
            <v xml:space="preserve"> 0</v>
          </cell>
          <cell r="H113" t="str">
            <v xml:space="preserve"> 0</v>
          </cell>
          <cell r="J113" t="str">
            <v xml:space="preserve"> 0</v>
          </cell>
          <cell r="L113" t="str">
            <v xml:space="preserve"> 0</v>
          </cell>
          <cell r="N113" t="str">
            <v xml:space="preserve"> 0</v>
          </cell>
          <cell r="P113" t="str">
            <v xml:space="preserve"> 0</v>
          </cell>
          <cell r="R113" t="str">
            <v xml:space="preserve"> 0</v>
          </cell>
          <cell r="T113" t="str">
            <v xml:space="preserve"> 0</v>
          </cell>
          <cell r="V113" t="str">
            <v xml:space="preserve"> 0</v>
          </cell>
          <cell r="X113" t="str">
            <v xml:space="preserve"> 0</v>
          </cell>
          <cell r="Y113">
            <v>455796</v>
          </cell>
          <cell r="Z113">
            <v>455796</v>
          </cell>
          <cell r="AA113">
            <v>0.29999999998835847</v>
          </cell>
        </row>
        <row r="114">
          <cell r="Z114">
            <v>0</v>
          </cell>
          <cell r="AA114">
            <v>0</v>
          </cell>
        </row>
        <row r="115">
          <cell r="A115" t="str">
            <v>P010.11538</v>
          </cell>
          <cell r="B115" t="str">
            <v xml:space="preserve"> 0</v>
          </cell>
          <cell r="C115">
            <v>73777.16</v>
          </cell>
          <cell r="D115" t="str">
            <v xml:space="preserve"> 0</v>
          </cell>
          <cell r="F115">
            <v>2085.92</v>
          </cell>
          <cell r="H115" t="str">
            <v xml:space="preserve"> 0</v>
          </cell>
          <cell r="J115" t="str">
            <v xml:space="preserve"> 0</v>
          </cell>
          <cell r="L115" t="str">
            <v xml:space="preserve"> 0</v>
          </cell>
          <cell r="N115" t="str">
            <v xml:space="preserve"> 0</v>
          </cell>
          <cell r="P115" t="str">
            <v xml:space="preserve"> 0</v>
          </cell>
          <cell r="R115" t="str">
            <v xml:space="preserve"> 0</v>
          </cell>
          <cell r="T115" t="str">
            <v xml:space="preserve"> 0</v>
          </cell>
          <cell r="V115" t="str">
            <v xml:space="preserve"> 0</v>
          </cell>
          <cell r="X115" t="str">
            <v xml:space="preserve"> 0</v>
          </cell>
          <cell r="Y115">
            <v>-256721</v>
          </cell>
          <cell r="Z115">
            <v>-180857.91999999998</v>
          </cell>
          <cell r="AA115">
            <v>180857.91999999998</v>
          </cell>
        </row>
        <row r="116">
          <cell r="Z116">
            <v>0</v>
          </cell>
          <cell r="AA116">
            <v>0</v>
          </cell>
        </row>
        <row r="117">
          <cell r="A117" t="str">
            <v>CB.010.11422</v>
          </cell>
          <cell r="B117" t="str">
            <v xml:space="preserve"> 0</v>
          </cell>
          <cell r="C117" t="str">
            <v xml:space="preserve"> 0</v>
          </cell>
          <cell r="D117" t="str">
            <v xml:space="preserve"> 0</v>
          </cell>
          <cell r="F117" t="str">
            <v xml:space="preserve"> 0</v>
          </cell>
          <cell r="H117" t="str">
            <v xml:space="preserve"> 0</v>
          </cell>
          <cell r="J117" t="str">
            <v xml:space="preserve"> 0</v>
          </cell>
          <cell r="L117" t="str">
            <v xml:space="preserve"> 0</v>
          </cell>
          <cell r="N117">
            <v>-1111.3</v>
          </cell>
          <cell r="P117" t="str">
            <v xml:space="preserve"> 0</v>
          </cell>
          <cell r="R117">
            <v>4.5</v>
          </cell>
          <cell r="T117" t="str">
            <v xml:space="preserve"> 0</v>
          </cell>
          <cell r="V117" t="str">
            <v xml:space="preserve"> 0</v>
          </cell>
          <cell r="X117" t="str">
            <v xml:space="preserve"> 0</v>
          </cell>
          <cell r="Z117">
            <v>-1106.8</v>
          </cell>
          <cell r="AA117">
            <v>1106.8</v>
          </cell>
        </row>
        <row r="118">
          <cell r="Y118">
            <v>170000</v>
          </cell>
          <cell r="Z118">
            <v>170000</v>
          </cell>
          <cell r="AA118">
            <v>-170000</v>
          </cell>
        </row>
        <row r="119">
          <cell r="Y119">
            <v>-61395</v>
          </cell>
          <cell r="Z119">
            <v>-61395</v>
          </cell>
          <cell r="AA119">
            <v>61395</v>
          </cell>
        </row>
        <row r="120">
          <cell r="A120" t="str">
            <v>P010.11677</v>
          </cell>
          <cell r="B120" t="str">
            <v xml:space="preserve"> 0</v>
          </cell>
          <cell r="C120" t="str">
            <v xml:space="preserve"> 0</v>
          </cell>
          <cell r="D120" t="str">
            <v xml:space="preserve"> 0</v>
          </cell>
          <cell r="F120" t="str">
            <v xml:space="preserve"> 0</v>
          </cell>
          <cell r="H120" t="str">
            <v xml:space="preserve"> 0</v>
          </cell>
          <cell r="J120" t="str">
            <v xml:space="preserve"> 0</v>
          </cell>
          <cell r="L120" t="str">
            <v xml:space="preserve"> 0</v>
          </cell>
          <cell r="N120" t="str">
            <v xml:space="preserve"> 0</v>
          </cell>
          <cell r="P120" t="str">
            <v xml:space="preserve"> 0</v>
          </cell>
          <cell r="R120">
            <v>3306.01</v>
          </cell>
          <cell r="T120" t="str">
            <v xml:space="preserve"> 0</v>
          </cell>
          <cell r="V120" t="str">
            <v xml:space="preserve"> 0</v>
          </cell>
          <cell r="X120" t="str">
            <v xml:space="preserve"> 0</v>
          </cell>
          <cell r="Z120">
            <v>3306.01</v>
          </cell>
          <cell r="AA120">
            <v>-3306.01</v>
          </cell>
        </row>
        <row r="121">
          <cell r="A121" t="str">
            <v>P010.11674</v>
          </cell>
          <cell r="B121" t="str">
            <v xml:space="preserve"> 0</v>
          </cell>
          <cell r="C121" t="str">
            <v xml:space="preserve"> 0</v>
          </cell>
          <cell r="D121" t="str">
            <v xml:space="preserve"> 0</v>
          </cell>
          <cell r="F121" t="str">
            <v xml:space="preserve"> 0</v>
          </cell>
          <cell r="H121" t="str">
            <v xml:space="preserve"> 0</v>
          </cell>
          <cell r="J121" t="str">
            <v xml:space="preserve"> 0</v>
          </cell>
          <cell r="L121" t="str">
            <v xml:space="preserve"> 0</v>
          </cell>
          <cell r="N121" t="str">
            <v xml:space="preserve"> 0</v>
          </cell>
          <cell r="P121" t="str">
            <v xml:space="preserve"> 0</v>
          </cell>
          <cell r="R121">
            <v>11408.32</v>
          </cell>
          <cell r="T121" t="str">
            <v xml:space="preserve"> 0</v>
          </cell>
          <cell r="V121" t="str">
            <v xml:space="preserve"> 0</v>
          </cell>
          <cell r="X121" t="str">
            <v xml:space="preserve"> 0</v>
          </cell>
          <cell r="Z121">
            <v>11408.32</v>
          </cell>
          <cell r="AA121">
            <v>-11408.32</v>
          </cell>
        </row>
        <row r="122">
          <cell r="Z122">
            <v>0</v>
          </cell>
          <cell r="AA122">
            <v>0</v>
          </cell>
        </row>
        <row r="123">
          <cell r="Z123">
            <v>0</v>
          </cell>
          <cell r="AA123">
            <v>0</v>
          </cell>
        </row>
        <row r="124">
          <cell r="Z124">
            <v>0</v>
          </cell>
          <cell r="AA124">
            <v>0</v>
          </cell>
        </row>
        <row r="125">
          <cell r="Z125">
            <v>0</v>
          </cell>
          <cell r="AA125">
            <v>0</v>
          </cell>
        </row>
        <row r="126">
          <cell r="Z126">
            <v>0</v>
          </cell>
          <cell r="AA126">
            <v>0</v>
          </cell>
        </row>
        <row r="127">
          <cell r="Z127">
            <v>0</v>
          </cell>
          <cell r="AA127">
            <v>0</v>
          </cell>
        </row>
        <row r="128">
          <cell r="Z128">
            <v>0</v>
          </cell>
          <cell r="AA128">
            <v>0</v>
          </cell>
        </row>
        <row r="129">
          <cell r="A129" t="str">
            <v>Customer Services</v>
          </cell>
          <cell r="B129">
            <v>2104181.9</v>
          </cell>
          <cell r="C129">
            <v>98873.58</v>
          </cell>
          <cell r="D129">
            <v>114664.73</v>
          </cell>
          <cell r="E129">
            <v>0</v>
          </cell>
          <cell r="F129">
            <v>121542.98</v>
          </cell>
          <cell r="G129">
            <v>0</v>
          </cell>
          <cell r="H129">
            <v>30512.53</v>
          </cell>
          <cell r="I129">
            <v>0</v>
          </cell>
          <cell r="J129">
            <v>30741.08</v>
          </cell>
          <cell r="K129">
            <v>0</v>
          </cell>
          <cell r="L129">
            <v>20797.25</v>
          </cell>
          <cell r="M129">
            <v>0</v>
          </cell>
          <cell r="N129">
            <v>1475.3300000000002</v>
          </cell>
          <cell r="O129">
            <v>0</v>
          </cell>
          <cell r="P129">
            <v>94336.1</v>
          </cell>
          <cell r="Q129">
            <v>0</v>
          </cell>
          <cell r="R129">
            <v>47158.85</v>
          </cell>
          <cell r="S129">
            <v>0</v>
          </cell>
          <cell r="T129">
            <v>58985.19</v>
          </cell>
          <cell r="U129">
            <v>0</v>
          </cell>
          <cell r="V129">
            <v>179872.78</v>
          </cell>
          <cell r="W129">
            <v>0</v>
          </cell>
          <cell r="X129">
            <v>180609.73</v>
          </cell>
          <cell r="Y129">
            <v>307680</v>
          </cell>
          <cell r="Z129">
            <v>1287250.1300000001</v>
          </cell>
          <cell r="AA129">
            <v>816931.77000000014</v>
          </cell>
        </row>
        <row r="131">
          <cell r="A131" t="str">
            <v>CB.010.11601</v>
          </cell>
          <cell r="B131">
            <v>1286238.77</v>
          </cell>
          <cell r="C131" t="str">
            <v xml:space="preserve"> 0</v>
          </cell>
          <cell r="D131" t="str">
            <v xml:space="preserve"> 0</v>
          </cell>
          <cell r="F131" t="str">
            <v xml:space="preserve"> 0</v>
          </cell>
          <cell r="H131" t="str">
            <v xml:space="preserve"> 0</v>
          </cell>
          <cell r="J131" t="str">
            <v xml:space="preserve"> 0</v>
          </cell>
          <cell r="L131" t="str">
            <v xml:space="preserve"> 0</v>
          </cell>
          <cell r="N131" t="str">
            <v xml:space="preserve"> 0</v>
          </cell>
          <cell r="P131">
            <v>147469.14000000001</v>
          </cell>
          <cell r="R131">
            <v>38317.449999999997</v>
          </cell>
          <cell r="T131">
            <v>318670.56</v>
          </cell>
          <cell r="V131">
            <v>325202.02</v>
          </cell>
          <cell r="X131">
            <v>326534.40000000002</v>
          </cell>
          <cell r="Y131">
            <v>-786239</v>
          </cell>
          <cell r="Z131">
            <v>369954.57000000007</v>
          </cell>
          <cell r="AA131">
            <v>916284.2</v>
          </cell>
        </row>
        <row r="132">
          <cell r="Y132">
            <v>200000</v>
          </cell>
          <cell r="Z132">
            <v>200000</v>
          </cell>
          <cell r="AA132">
            <v>-200000</v>
          </cell>
        </row>
        <row r="133">
          <cell r="Y133">
            <v>-338910</v>
          </cell>
          <cell r="Z133">
            <v>-338910</v>
          </cell>
          <cell r="AA133">
            <v>338910</v>
          </cell>
        </row>
        <row r="134">
          <cell r="Z134">
            <v>0</v>
          </cell>
          <cell r="AA134">
            <v>0</v>
          </cell>
        </row>
        <row r="135">
          <cell r="Z135">
            <v>0</v>
          </cell>
          <cell r="AA135">
            <v>0</v>
          </cell>
        </row>
        <row r="136">
          <cell r="Z136">
            <v>0</v>
          </cell>
          <cell r="AA136">
            <v>0</v>
          </cell>
        </row>
        <row r="137">
          <cell r="Z137">
            <v>0</v>
          </cell>
          <cell r="AA137">
            <v>0</v>
          </cell>
        </row>
        <row r="138">
          <cell r="Z138">
            <v>0</v>
          </cell>
          <cell r="AA138">
            <v>0</v>
          </cell>
        </row>
        <row r="139">
          <cell r="Z139">
            <v>0</v>
          </cell>
          <cell r="AA139">
            <v>0</v>
          </cell>
        </row>
        <row r="140">
          <cell r="Z140">
            <v>0</v>
          </cell>
          <cell r="AA140">
            <v>0</v>
          </cell>
        </row>
        <row r="141">
          <cell r="Z141">
            <v>0</v>
          </cell>
          <cell r="AA141">
            <v>0</v>
          </cell>
        </row>
        <row r="142">
          <cell r="A142" t="str">
            <v>Oracle Upgrade</v>
          </cell>
          <cell r="B142">
            <v>1286238.77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147469.14000000001</v>
          </cell>
          <cell r="Q142">
            <v>0</v>
          </cell>
          <cell r="R142">
            <v>38317.449999999997</v>
          </cell>
          <cell r="S142">
            <v>0</v>
          </cell>
          <cell r="T142">
            <v>318670.56</v>
          </cell>
          <cell r="U142">
            <v>0</v>
          </cell>
          <cell r="V142">
            <v>325202.02</v>
          </cell>
          <cell r="W142">
            <v>0</v>
          </cell>
          <cell r="X142">
            <v>326534.40000000002</v>
          </cell>
          <cell r="Y142">
            <v>-925149</v>
          </cell>
          <cell r="Z142">
            <v>231044.57000000007</v>
          </cell>
          <cell r="AA142">
            <v>1055194.2</v>
          </cell>
        </row>
        <row r="144">
          <cell r="A144" t="str">
            <v>CB.010.11607</v>
          </cell>
          <cell r="B144">
            <v>115662.88</v>
          </cell>
          <cell r="C144" t="str">
            <v xml:space="preserve"> 0</v>
          </cell>
          <cell r="D144" t="str">
            <v xml:space="preserve"> 0</v>
          </cell>
          <cell r="F144" t="str">
            <v xml:space="preserve"> 0</v>
          </cell>
          <cell r="H144" t="str">
            <v xml:space="preserve"> 0</v>
          </cell>
          <cell r="J144" t="str">
            <v xml:space="preserve"> 0</v>
          </cell>
          <cell r="L144" t="str">
            <v xml:space="preserve"> 0</v>
          </cell>
          <cell r="N144" t="str">
            <v xml:space="preserve"> 0</v>
          </cell>
          <cell r="P144" t="str">
            <v xml:space="preserve"> 0</v>
          </cell>
          <cell r="R144" t="str">
            <v xml:space="preserve"> 0</v>
          </cell>
          <cell r="T144">
            <v>38349.480000000003</v>
          </cell>
          <cell r="V144">
            <v>38577.67</v>
          </cell>
          <cell r="X144">
            <v>38735.730000000003</v>
          </cell>
          <cell r="Z144">
            <v>115662.88</v>
          </cell>
          <cell r="AA144">
            <v>0</v>
          </cell>
        </row>
        <row r="145">
          <cell r="A145" t="str">
            <v>CB.010.11610</v>
          </cell>
          <cell r="B145">
            <v>398817.06</v>
          </cell>
          <cell r="C145" t="str">
            <v xml:space="preserve"> 0</v>
          </cell>
          <cell r="D145" t="str">
            <v xml:space="preserve"> 0</v>
          </cell>
          <cell r="F145" t="str">
            <v xml:space="preserve"> 0</v>
          </cell>
          <cell r="H145" t="str">
            <v xml:space="preserve"> 0</v>
          </cell>
          <cell r="J145" t="str">
            <v xml:space="preserve"> 0</v>
          </cell>
          <cell r="L145" t="str">
            <v xml:space="preserve"> 0</v>
          </cell>
          <cell r="N145" t="str">
            <v xml:space="preserve"> 0</v>
          </cell>
          <cell r="P145">
            <v>77387.3</v>
          </cell>
          <cell r="R145">
            <v>87693.22</v>
          </cell>
          <cell r="T145">
            <v>55007.95</v>
          </cell>
          <cell r="V145" t="str">
            <v xml:space="preserve"> 0</v>
          </cell>
          <cell r="X145" t="str">
            <v xml:space="preserve"> 0</v>
          </cell>
          <cell r="Z145">
            <v>220088.47000000003</v>
          </cell>
          <cell r="AA145">
            <v>178728.58999999997</v>
          </cell>
        </row>
        <row r="146">
          <cell r="A146" t="str">
            <v>CB.010.11611</v>
          </cell>
          <cell r="B146">
            <v>194609.47</v>
          </cell>
          <cell r="C146" t="str">
            <v xml:space="preserve"> 0</v>
          </cell>
          <cell r="D146" t="str">
            <v xml:space="preserve"> 0</v>
          </cell>
          <cell r="F146">
            <v>8119.48</v>
          </cell>
          <cell r="H146">
            <v>8413.89</v>
          </cell>
          <cell r="J146">
            <v>15821.83</v>
          </cell>
          <cell r="L146">
            <v>11573.2</v>
          </cell>
          <cell r="N146">
            <v>6287.65</v>
          </cell>
          <cell r="P146">
            <v>705.06</v>
          </cell>
          <cell r="R146">
            <v>5017.47</v>
          </cell>
          <cell r="T146">
            <v>11253.58</v>
          </cell>
          <cell r="V146" t="str">
            <v xml:space="preserve"> 0</v>
          </cell>
          <cell r="X146" t="str">
            <v xml:space="preserve"> 0</v>
          </cell>
          <cell r="Z146">
            <v>67192.159999999989</v>
          </cell>
          <cell r="AA146">
            <v>127417.31000000001</v>
          </cell>
        </row>
        <row r="147">
          <cell r="A147" t="str">
            <v>CB.010.11606</v>
          </cell>
          <cell r="B147">
            <v>368771.76</v>
          </cell>
          <cell r="C147" t="str">
            <v xml:space="preserve"> 0</v>
          </cell>
          <cell r="D147" t="str">
            <v xml:space="preserve"> 0</v>
          </cell>
          <cell r="F147" t="str">
            <v xml:space="preserve"> 0</v>
          </cell>
          <cell r="H147" t="str">
            <v xml:space="preserve"> 0</v>
          </cell>
          <cell r="J147" t="str">
            <v xml:space="preserve"> 0</v>
          </cell>
          <cell r="L147" t="str">
            <v xml:space="preserve"> 0</v>
          </cell>
          <cell r="N147" t="str">
            <v xml:space="preserve"> 0</v>
          </cell>
          <cell r="P147" t="str">
            <v xml:space="preserve"> 0</v>
          </cell>
          <cell r="R147" t="str">
            <v xml:space="preserve"> 0</v>
          </cell>
          <cell r="T147">
            <v>91857.98</v>
          </cell>
          <cell r="V147">
            <v>93740.69</v>
          </cell>
          <cell r="X147" t="str">
            <v xml:space="preserve"> 0</v>
          </cell>
          <cell r="Y147">
            <v>251217</v>
          </cell>
          <cell r="Z147">
            <v>436815.67</v>
          </cell>
          <cell r="AA147">
            <v>-68043.909999999974</v>
          </cell>
        </row>
        <row r="148">
          <cell r="A148" t="str">
            <v>P010.11464</v>
          </cell>
          <cell r="B148" t="str">
            <v xml:space="preserve"> 0</v>
          </cell>
          <cell r="C148" t="str">
            <v xml:space="preserve"> 0</v>
          </cell>
          <cell r="D148" t="str">
            <v xml:space="preserve"> 0</v>
          </cell>
          <cell r="F148" t="str">
            <v xml:space="preserve"> 0</v>
          </cell>
          <cell r="H148" t="str">
            <v xml:space="preserve"> 0</v>
          </cell>
          <cell r="J148" t="str">
            <v xml:space="preserve"> 0</v>
          </cell>
          <cell r="L148" t="str">
            <v xml:space="preserve"> 0</v>
          </cell>
          <cell r="N148" t="str">
            <v xml:space="preserve"> 0</v>
          </cell>
          <cell r="P148" t="str">
            <v xml:space="preserve"> 0</v>
          </cell>
          <cell r="R148" t="str">
            <v xml:space="preserve"> 0</v>
          </cell>
          <cell r="T148" t="str">
            <v xml:space="preserve"> 0</v>
          </cell>
          <cell r="V148" t="str">
            <v xml:space="preserve"> 0</v>
          </cell>
          <cell r="X148" t="str">
            <v xml:space="preserve"> 0</v>
          </cell>
          <cell r="Y148">
            <v>-59773</v>
          </cell>
          <cell r="Z148">
            <v>-59773</v>
          </cell>
          <cell r="AA148">
            <v>59773</v>
          </cell>
        </row>
        <row r="149">
          <cell r="A149" t="str">
            <v>P010.11356</v>
          </cell>
          <cell r="B149" t="str">
            <v xml:space="preserve"> 0</v>
          </cell>
          <cell r="C149" t="str">
            <v xml:space="preserve"> 0</v>
          </cell>
          <cell r="D149">
            <v>1279.8800000000001</v>
          </cell>
          <cell r="F149">
            <v>20761.400000000001</v>
          </cell>
          <cell r="H149" t="str">
            <v xml:space="preserve"> 0</v>
          </cell>
          <cell r="J149">
            <v>1546.88</v>
          </cell>
          <cell r="L149" t="str">
            <v xml:space="preserve"> 0</v>
          </cell>
          <cell r="N149" t="str">
            <v xml:space="preserve"> 0</v>
          </cell>
          <cell r="P149" t="str">
            <v xml:space="preserve"> 0</v>
          </cell>
          <cell r="R149" t="str">
            <v xml:space="preserve"> 0</v>
          </cell>
          <cell r="T149" t="str">
            <v xml:space="preserve"> 0</v>
          </cell>
          <cell r="V149" t="str">
            <v xml:space="preserve"> 0</v>
          </cell>
          <cell r="X149" t="str">
            <v xml:space="preserve"> 0</v>
          </cell>
          <cell r="Z149">
            <v>23588.160000000003</v>
          </cell>
          <cell r="AA149">
            <v>-23588.160000000003</v>
          </cell>
        </row>
        <row r="150">
          <cell r="A150" t="str">
            <v>P010.11675</v>
          </cell>
          <cell r="B150" t="str">
            <v xml:space="preserve"> 0</v>
          </cell>
          <cell r="C150" t="str">
            <v xml:space="preserve"> 0</v>
          </cell>
          <cell r="D150" t="str">
            <v xml:space="preserve"> 0</v>
          </cell>
          <cell r="F150" t="str">
            <v xml:space="preserve"> 0</v>
          </cell>
          <cell r="H150" t="str">
            <v xml:space="preserve"> 0</v>
          </cell>
          <cell r="J150" t="str">
            <v xml:space="preserve"> 0</v>
          </cell>
          <cell r="L150" t="str">
            <v xml:space="preserve"> 0</v>
          </cell>
          <cell r="N150" t="str">
            <v xml:space="preserve"> 0</v>
          </cell>
          <cell r="P150" t="str">
            <v xml:space="preserve"> 0</v>
          </cell>
          <cell r="R150">
            <v>7482.13</v>
          </cell>
          <cell r="T150" t="str">
            <v xml:space="preserve"> 0</v>
          </cell>
          <cell r="V150" t="str">
            <v xml:space="preserve"> 0</v>
          </cell>
          <cell r="X150" t="str">
            <v xml:space="preserve"> 0</v>
          </cell>
          <cell r="Z150">
            <v>7482.13</v>
          </cell>
          <cell r="AA150">
            <v>-7482.13</v>
          </cell>
        </row>
        <row r="151">
          <cell r="Z151">
            <v>0</v>
          </cell>
          <cell r="AA151">
            <v>0</v>
          </cell>
        </row>
        <row r="152">
          <cell r="Z152">
            <v>0</v>
          </cell>
          <cell r="AA152">
            <v>0</v>
          </cell>
        </row>
        <row r="153">
          <cell r="Z153">
            <v>0</v>
          </cell>
          <cell r="AA153">
            <v>0</v>
          </cell>
        </row>
        <row r="154">
          <cell r="Z154">
            <v>0</v>
          </cell>
          <cell r="AA154">
            <v>0</v>
          </cell>
        </row>
        <row r="155">
          <cell r="Z155">
            <v>0</v>
          </cell>
          <cell r="AA155">
            <v>0</v>
          </cell>
        </row>
        <row r="156">
          <cell r="A156" t="str">
            <v>Human Resources / Legal</v>
          </cell>
          <cell r="B156">
            <v>1077861.17</v>
          </cell>
          <cell r="C156">
            <v>0</v>
          </cell>
          <cell r="D156">
            <v>1279.8800000000001</v>
          </cell>
          <cell r="E156">
            <v>0</v>
          </cell>
          <cell r="F156">
            <v>28880.880000000001</v>
          </cell>
          <cell r="G156">
            <v>0</v>
          </cell>
          <cell r="H156">
            <v>8413.89</v>
          </cell>
          <cell r="I156">
            <v>0</v>
          </cell>
          <cell r="J156">
            <v>17368.71</v>
          </cell>
          <cell r="K156">
            <v>0</v>
          </cell>
          <cell r="L156">
            <v>11573.2</v>
          </cell>
          <cell r="M156">
            <v>0</v>
          </cell>
          <cell r="N156">
            <v>6287.65</v>
          </cell>
          <cell r="O156">
            <v>0</v>
          </cell>
          <cell r="P156">
            <v>78092.36</v>
          </cell>
          <cell r="Q156">
            <v>0</v>
          </cell>
          <cell r="R156">
            <v>100192.82</v>
          </cell>
          <cell r="S156">
            <v>0</v>
          </cell>
          <cell r="T156">
            <v>196468.99</v>
          </cell>
          <cell r="U156">
            <v>0</v>
          </cell>
          <cell r="V156">
            <v>132318.35999999999</v>
          </cell>
          <cell r="W156">
            <v>0</v>
          </cell>
          <cell r="X156">
            <v>38735.730000000003</v>
          </cell>
          <cell r="Y156">
            <v>191444</v>
          </cell>
          <cell r="Z156">
            <v>811056.47</v>
          </cell>
          <cell r="AA156">
            <v>266804.69999999995</v>
          </cell>
        </row>
        <row r="157">
          <cell r="A157" t="str">
            <v>CB.010.11603</v>
          </cell>
          <cell r="B157">
            <v>31980.36</v>
          </cell>
          <cell r="C157" t="str">
            <v xml:space="preserve"> 0</v>
          </cell>
          <cell r="D157" t="str">
            <v xml:space="preserve"> 0</v>
          </cell>
          <cell r="F157" t="str">
            <v xml:space="preserve"> 0</v>
          </cell>
          <cell r="H157" t="str">
            <v xml:space="preserve"> 0</v>
          </cell>
          <cell r="J157" t="str">
            <v xml:space="preserve"> 0</v>
          </cell>
          <cell r="L157" t="str">
            <v xml:space="preserve"> 0</v>
          </cell>
          <cell r="N157" t="str">
            <v xml:space="preserve"> 0</v>
          </cell>
          <cell r="P157" t="str">
            <v xml:space="preserve"> 0</v>
          </cell>
          <cell r="R157" t="str">
            <v xml:space="preserve"> 0</v>
          </cell>
          <cell r="T157">
            <v>16061.72</v>
          </cell>
          <cell r="V157" t="str">
            <v xml:space="preserve"> 0</v>
          </cell>
          <cell r="X157" t="str">
            <v xml:space="preserve"> 0</v>
          </cell>
          <cell r="Y157">
            <v>-31980</v>
          </cell>
          <cell r="Z157">
            <v>-15918.28</v>
          </cell>
          <cell r="AA157">
            <v>47898.64</v>
          </cell>
        </row>
        <row r="158">
          <cell r="A158" t="str">
            <v>CB.010.11602</v>
          </cell>
          <cell r="B158">
            <v>54024.46</v>
          </cell>
          <cell r="C158" t="str">
            <v xml:space="preserve"> 0</v>
          </cell>
          <cell r="D158" t="str">
            <v xml:space="preserve"> 0</v>
          </cell>
          <cell r="F158" t="str">
            <v xml:space="preserve"> 0</v>
          </cell>
          <cell r="H158" t="str">
            <v xml:space="preserve"> 0</v>
          </cell>
          <cell r="J158" t="str">
            <v xml:space="preserve"> 0</v>
          </cell>
          <cell r="L158" t="str">
            <v xml:space="preserve"> 0</v>
          </cell>
          <cell r="N158" t="str">
            <v xml:space="preserve"> 0</v>
          </cell>
          <cell r="P158" t="str">
            <v xml:space="preserve"> 0</v>
          </cell>
          <cell r="R158" t="str">
            <v xml:space="preserve"> 0</v>
          </cell>
          <cell r="T158">
            <v>13384.77</v>
          </cell>
          <cell r="V158">
            <v>13659.1</v>
          </cell>
          <cell r="X158">
            <v>13715.06</v>
          </cell>
          <cell r="Y158">
            <v>741558</v>
          </cell>
          <cell r="Z158">
            <v>782316.93</v>
          </cell>
          <cell r="AA158">
            <v>-728292.47000000009</v>
          </cell>
        </row>
        <row r="159">
          <cell r="A159" t="str">
            <v>PowerPlant Upgrade</v>
          </cell>
          <cell r="B159">
            <v>86004.82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29446.489999999998</v>
          </cell>
          <cell r="U159">
            <v>0</v>
          </cell>
          <cell r="V159">
            <v>13659.1</v>
          </cell>
          <cell r="W159">
            <v>0</v>
          </cell>
          <cell r="X159">
            <v>13715.06</v>
          </cell>
          <cell r="Y159">
            <v>709578</v>
          </cell>
          <cell r="Z159">
            <v>766398.65</v>
          </cell>
          <cell r="AA159">
            <v>-680393.83000000007</v>
          </cell>
        </row>
        <row r="161">
          <cell r="A161" t="str">
            <v>Other</v>
          </cell>
          <cell r="B161">
            <v>1886532.4199999997</v>
          </cell>
          <cell r="C161">
            <v>3304551.13</v>
          </cell>
          <cell r="D161">
            <v>3081503.5400000014</v>
          </cell>
          <cell r="F161">
            <v>-6142429.0600000005</v>
          </cell>
          <cell r="H161">
            <v>3265674.1500000004</v>
          </cell>
          <cell r="J161">
            <v>427416.34999999992</v>
          </cell>
          <cell r="L161">
            <v>-3074921.83</v>
          </cell>
          <cell r="N161">
            <v>2008187.01</v>
          </cell>
          <cell r="P161">
            <v>-1305404.1400000004</v>
          </cell>
          <cell r="R161">
            <v>-658416.20000000042</v>
          </cell>
          <cell r="T161">
            <v>93778.540000000095</v>
          </cell>
          <cell r="V161">
            <v>11268.999999999976</v>
          </cell>
          <cell r="X161">
            <v>11315.16999999996</v>
          </cell>
          <cell r="Y161">
            <v>699297</v>
          </cell>
          <cell r="Z161">
            <v>1721820.6600000011</v>
          </cell>
          <cell r="AA161">
            <v>164711.75999999861</v>
          </cell>
        </row>
        <row r="163">
          <cell r="A163" t="str">
            <v>Misc</v>
          </cell>
          <cell r="B163" t="str">
            <v xml:space="preserve"> 0</v>
          </cell>
          <cell r="C163">
            <v>2275090.5499999998</v>
          </cell>
          <cell r="D163">
            <v>2741847.55</v>
          </cell>
          <cell r="F163">
            <v>-5490335.2999999998</v>
          </cell>
          <cell r="H163">
            <v>264327.2</v>
          </cell>
          <cell r="J163">
            <v>-11411.85</v>
          </cell>
          <cell r="L163">
            <v>-113335.9</v>
          </cell>
          <cell r="N163">
            <v>588905.19999999995</v>
          </cell>
          <cell r="P163">
            <v>-495337.36</v>
          </cell>
          <cell r="R163">
            <v>-226245.12</v>
          </cell>
          <cell r="T163" t="str">
            <v xml:space="preserve"> 0</v>
          </cell>
          <cell r="V163" t="str">
            <v xml:space="preserve"> 0</v>
          </cell>
          <cell r="X163" t="str">
            <v xml:space="preserve"> 0</v>
          </cell>
          <cell r="Z163">
            <v>-466495.0300000002</v>
          </cell>
          <cell r="AA163">
            <v>466495.0300000002</v>
          </cell>
        </row>
        <row r="164">
          <cell r="A164" t="str">
            <v>Overhead</v>
          </cell>
          <cell r="B164" t="str">
            <v xml:space="preserve"> 0</v>
          </cell>
          <cell r="C164">
            <v>737540.52</v>
          </cell>
          <cell r="D164">
            <v>109387.44</v>
          </cell>
          <cell r="F164">
            <v>-846927.96</v>
          </cell>
          <cell r="H164">
            <v>2861716.33</v>
          </cell>
          <cell r="J164">
            <v>240960.48</v>
          </cell>
          <cell r="L164">
            <v>-3102676.81</v>
          </cell>
          <cell r="N164">
            <v>1345555.41</v>
          </cell>
          <cell r="P164">
            <v>-869461.14</v>
          </cell>
          <cell r="R164">
            <v>-476094.27</v>
          </cell>
          <cell r="T164" t="str">
            <v xml:space="preserve"> 0</v>
          </cell>
          <cell r="V164" t="str">
            <v xml:space="preserve"> 0</v>
          </cell>
          <cell r="X164" t="str">
            <v xml:space="preserve"> 0</v>
          </cell>
          <cell r="Z164">
            <v>0</v>
          </cell>
          <cell r="AA164">
            <v>0</v>
          </cell>
        </row>
        <row r="166">
          <cell r="A166" t="str">
            <v>NonGrowth</v>
          </cell>
          <cell r="B166">
            <v>29199582</v>
          </cell>
          <cell r="C166">
            <v>4902621.96</v>
          </cell>
          <cell r="D166">
            <v>7438089.0900000017</v>
          </cell>
          <cell r="E166">
            <v>0</v>
          </cell>
          <cell r="F166">
            <v>4720842</v>
          </cell>
          <cell r="G166">
            <v>0</v>
          </cell>
          <cell r="H166">
            <v>4043647.02</v>
          </cell>
          <cell r="I166">
            <v>0</v>
          </cell>
          <cell r="J166">
            <v>2419657.83</v>
          </cell>
          <cell r="K166">
            <v>0</v>
          </cell>
          <cell r="L166">
            <v>-1751168.02</v>
          </cell>
          <cell r="M166">
            <v>0</v>
          </cell>
          <cell r="N166">
            <v>2703623.91</v>
          </cell>
          <cell r="O166">
            <v>0</v>
          </cell>
          <cell r="P166">
            <v>3341706.44</v>
          </cell>
          <cell r="Q166">
            <v>0</v>
          </cell>
          <cell r="R166">
            <v>33211.769999999553</v>
          </cell>
          <cell r="S166">
            <v>0</v>
          </cell>
          <cell r="T166">
            <v>1060333.6000000001</v>
          </cell>
          <cell r="U166">
            <v>0</v>
          </cell>
          <cell r="V166">
            <v>1189401.93</v>
          </cell>
          <cell r="W166">
            <v>0</v>
          </cell>
          <cell r="X166">
            <v>937885.06</v>
          </cell>
          <cell r="Y166">
            <v>2500677</v>
          </cell>
          <cell r="Z166">
            <v>33540529.59</v>
          </cell>
          <cell r="AA166">
            <v>-4340947.59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SSU-Billings"/>
      <sheetName val="SSU-by CCtr"/>
      <sheetName val="SSU-Billings YTD"/>
    </sheetNames>
    <sheetDataSet>
      <sheetData sheetId="0"/>
      <sheetData sheetId="1" refreshError="1">
        <row r="22">
          <cell r="A22" t="str">
            <v>Expense Billings</v>
          </cell>
          <cell r="C22">
            <v>6678.446774</v>
          </cell>
          <cell r="D22">
            <v>9185.8238583999992</v>
          </cell>
          <cell r="E22">
            <v>14057.268267299998</v>
          </cell>
          <cell r="F22">
            <v>7743.2819530500001</v>
          </cell>
          <cell r="G22">
            <v>8120.9402526999993</v>
          </cell>
          <cell r="H22">
            <v>41228.606559224994</v>
          </cell>
          <cell r="I22">
            <v>4326.1442327499999</v>
          </cell>
          <cell r="J22">
            <v>1510.4611897750001</v>
          </cell>
          <cell r="K22">
            <v>-691.38342719999991</v>
          </cell>
          <cell r="L22">
            <v>92159.589659999998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13396017.050000001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744697.69000000006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280841.03999999998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10724468.449999999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3057505.7699999996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5845412.8699999992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31510957.32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L246">
            <v>379748</v>
          </cell>
          <cell r="M246">
            <v>2608703</v>
          </cell>
          <cell r="O246">
            <v>8275442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L247">
            <v>734710</v>
          </cell>
          <cell r="M247">
            <v>520456</v>
          </cell>
          <cell r="O247">
            <v>5523903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L248">
            <v>106207</v>
          </cell>
          <cell r="M248">
            <v>189495</v>
          </cell>
          <cell r="O248">
            <v>731539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L249">
            <v>1745722</v>
          </cell>
          <cell r="M249">
            <v>-646523</v>
          </cell>
          <cell r="O249">
            <v>1618654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L250">
            <v>-77776</v>
          </cell>
          <cell r="M250">
            <v>-344953</v>
          </cell>
          <cell r="O250">
            <v>-720998</v>
          </cell>
        </row>
        <row r="251">
          <cell r="B251" t="str">
            <v xml:space="preserve">  Pipeline Integrity</v>
          </cell>
          <cell r="M251">
            <v>1582501</v>
          </cell>
          <cell r="O251">
            <v>1582501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L252">
            <v>839501</v>
          </cell>
          <cell r="M252">
            <v>-2455966</v>
          </cell>
          <cell r="O252">
            <v>-2782465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L253">
            <v>33944</v>
          </cell>
          <cell r="M253">
            <v>110801</v>
          </cell>
          <cell r="O253">
            <v>263121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L254">
            <v>580380</v>
          </cell>
          <cell r="M254">
            <v>2101211</v>
          </cell>
          <cell r="O254">
            <v>9602777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L255">
            <v>3685213</v>
          </cell>
          <cell r="M255">
            <v>3316739</v>
          </cell>
          <cell r="O255">
            <v>31249713</v>
          </cell>
        </row>
        <row r="256">
          <cell r="B256" t="str">
            <v xml:space="preserve">  Vehicles</v>
          </cell>
          <cell r="L256">
            <v>72181</v>
          </cell>
          <cell r="O256">
            <v>72181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Proj</v>
          </cell>
          <cell r="G9" t="str">
            <v>Proj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Forecast</v>
          </cell>
        </row>
        <row r="11">
          <cell r="D11">
            <v>469265.63</v>
          </cell>
          <cell r="E11">
            <v>716239.7</v>
          </cell>
          <cell r="F11">
            <v>595770.74885026691</v>
          </cell>
          <cell r="G11">
            <v>514436.61295384355</v>
          </cell>
          <cell r="H11">
            <v>545368.37431139639</v>
          </cell>
          <cell r="I11">
            <v>479902.12690960872</v>
          </cell>
          <cell r="J11">
            <v>470662.7443840286</v>
          </cell>
          <cell r="K11">
            <v>485122.36370538227</v>
          </cell>
          <cell r="L11">
            <v>494115.8323769311</v>
          </cell>
          <cell r="M11">
            <v>438189.28664381854</v>
          </cell>
          <cell r="N11">
            <v>548633.49850706337</v>
          </cell>
          <cell r="O11">
            <v>6224658.3486423399</v>
          </cell>
        </row>
        <row r="12">
          <cell r="D12">
            <v>69818.899999999994</v>
          </cell>
          <cell r="E12">
            <v>107696.30000000002</v>
          </cell>
          <cell r="F12">
            <v>83083.094387727324</v>
          </cell>
          <cell r="G12">
            <v>71740.65821967517</v>
          </cell>
          <cell r="H12">
            <v>76054.241008705489</v>
          </cell>
          <cell r="I12">
            <v>66924.658157265381</v>
          </cell>
          <cell r="J12">
            <v>65636.181856711017</v>
          </cell>
          <cell r="K12">
            <v>67652.645268526772</v>
          </cell>
          <cell r="L12">
            <v>68906.827700197566</v>
          </cell>
          <cell r="M12">
            <v>61107.60209724414</v>
          </cell>
          <cell r="N12">
            <v>76509.578270999365</v>
          </cell>
          <cell r="O12">
            <v>884181.91696705227</v>
          </cell>
        </row>
        <row r="13">
          <cell r="D13">
            <v>376157.28</v>
          </cell>
          <cell r="E13">
            <v>577600.67999999993</v>
          </cell>
          <cell r="F13">
            <v>476445.64621110301</v>
          </cell>
          <cell r="G13">
            <v>411401.6758399891</v>
          </cell>
          <cell r="H13">
            <v>436138.20924128027</v>
          </cell>
          <cell r="I13">
            <v>383783.99646975024</v>
          </cell>
          <cell r="J13">
            <v>376395.14163508976</v>
          </cell>
          <cell r="K13">
            <v>387958.68799050228</v>
          </cell>
          <cell r="L13">
            <v>395150.882305454</v>
          </cell>
          <cell r="M13">
            <v>350425.69350827043</v>
          </cell>
          <cell r="N13">
            <v>438749.37168986676</v>
          </cell>
          <cell r="O13">
            <v>4983210.6948913056</v>
          </cell>
        </row>
        <row r="14">
          <cell r="D14">
            <v>191198.07999999999</v>
          </cell>
          <cell r="E14">
            <v>294723.02999999997</v>
          </cell>
          <cell r="F14">
            <v>239334.0167547701</v>
          </cell>
          <cell r="G14">
            <v>206660.33232005197</v>
          </cell>
          <cell r="H14">
            <v>219086.29097157964</v>
          </cell>
          <cell r="I14">
            <v>192787.08111146407</v>
          </cell>
          <cell r="J14">
            <v>189075.42098641038</v>
          </cell>
          <cell r="K14">
            <v>194884.16332497427</v>
          </cell>
          <cell r="L14">
            <v>198497.03452731812</v>
          </cell>
          <cell r="M14">
            <v>176030.12949823416</v>
          </cell>
          <cell r="N14">
            <v>220397.96209752906</v>
          </cell>
          <cell r="O14">
            <v>2511844.8215923319</v>
          </cell>
        </row>
        <row r="15">
          <cell r="D15">
            <v>74125.08</v>
          </cell>
          <cell r="E15">
            <v>114984.9</v>
          </cell>
          <cell r="F15">
            <v>87698.821853712172</v>
          </cell>
          <cell r="G15">
            <v>75726.250342990461</v>
          </cell>
          <cell r="H15">
            <v>80279.476620300236</v>
          </cell>
          <cell r="I15">
            <v>70642.694721557898</v>
          </cell>
          <cell r="J15">
            <v>69282.636404306075</v>
          </cell>
          <cell r="K15">
            <v>71411.125561222696</v>
          </cell>
          <cell r="L15">
            <v>72734.984794652992</v>
          </cell>
          <cell r="M15">
            <v>64502.468880424371</v>
          </cell>
          <cell r="N15">
            <v>80760.11039716599</v>
          </cell>
          <cell r="O15">
            <v>935216.83957633295</v>
          </cell>
        </row>
        <row r="16">
          <cell r="D16">
            <v>15064.363104000004</v>
          </cell>
          <cell r="E16">
            <v>25608.413008599993</v>
          </cell>
          <cell r="F16">
            <v>21215.251056619261</v>
          </cell>
          <cell r="G16">
            <v>18318.962314941746</v>
          </cell>
          <cell r="H16">
            <v>19420.434792552162</v>
          </cell>
          <cell r="I16">
            <v>17089.197689951921</v>
          </cell>
          <cell r="J16">
            <v>16760.185531723946</v>
          </cell>
          <cell r="K16">
            <v>17275.089049020931</v>
          </cell>
          <cell r="L16">
            <v>17595.34427488584</v>
          </cell>
          <cell r="M16">
            <v>15603.813621950612</v>
          </cell>
          <cell r="N16">
            <v>19536.705068788109</v>
          </cell>
          <cell r="O16">
            <v>219530.75951303449</v>
          </cell>
        </row>
        <row r="17">
          <cell r="D17">
            <v>149403.08689599973</v>
          </cell>
          <cell r="E17">
            <v>226677.43699139985</v>
          </cell>
          <cell r="F17">
            <v>205981.11199130164</v>
          </cell>
          <cell r="G17">
            <v>177860.73886602186</v>
          </cell>
          <cell r="H17">
            <v>188555.05142261158</v>
          </cell>
          <cell r="I17">
            <v>165920.82430800213</v>
          </cell>
          <cell r="J17">
            <v>162726.41053323261</v>
          </cell>
          <cell r="K17">
            <v>167725.66313590109</v>
          </cell>
          <cell r="L17">
            <v>170835.05492997519</v>
          </cell>
          <cell r="M17">
            <v>151499.07359458739</v>
          </cell>
          <cell r="N17">
            <v>189683.93180808076</v>
          </cell>
          <cell r="O17">
            <v>2104010.7044771137</v>
          </cell>
        </row>
        <row r="19">
          <cell r="D19">
            <v>1345032.42</v>
          </cell>
          <cell r="E19">
            <v>2063530.4599999997</v>
          </cell>
          <cell r="F19">
            <v>1709528.6911055006</v>
          </cell>
          <cell r="G19">
            <v>1476145.2308575138</v>
          </cell>
          <cell r="H19">
            <v>1564902.0783684258</v>
          </cell>
          <cell r="I19">
            <v>1377050.5793676004</v>
          </cell>
          <cell r="J19">
            <v>1350538.7213315025</v>
          </cell>
          <cell r="K19">
            <v>1392029.7380355303</v>
          </cell>
          <cell r="L19">
            <v>1417835.960909415</v>
          </cell>
          <cell r="M19">
            <v>1257358.0678445296</v>
          </cell>
          <cell r="N19">
            <v>1574271.1578394931</v>
          </cell>
          <cell r="O19">
            <v>17862654.085659511</v>
          </cell>
        </row>
        <row r="21">
          <cell r="D21">
            <v>294161.49</v>
          </cell>
          <cell r="E21">
            <v>450398.23</v>
          </cell>
          <cell r="F21">
            <v>364360.77654331637</v>
          </cell>
          <cell r="G21">
            <v>314703.00510501798</v>
          </cell>
          <cell r="H21">
            <v>333468.55147097597</v>
          </cell>
          <cell r="I21">
            <v>293826.06488632958</v>
          </cell>
          <cell r="J21">
            <v>287451.95513138705</v>
          </cell>
          <cell r="K21">
            <v>296592.77089386864</v>
          </cell>
          <cell r="L21">
            <v>302670.02808022022</v>
          </cell>
          <cell r="M21">
            <v>268565.55187361332</v>
          </cell>
          <cell r="N21">
            <v>336021.1757131964</v>
          </cell>
          <cell r="O21">
            <v>3834870.5796979256</v>
          </cell>
        </row>
        <row r="22">
          <cell r="D22">
            <v>347568.51</v>
          </cell>
          <cell r="E22">
            <v>532836.67000000004</v>
          </cell>
          <cell r="F22">
            <v>451033.97132946673</v>
          </cell>
          <cell r="G22">
            <v>389563.73824985302</v>
          </cell>
          <cell r="H22">
            <v>412793.18402582849</v>
          </cell>
          <cell r="I22">
            <v>363720.64573760651</v>
          </cell>
          <cell r="J22">
            <v>355830.27931634651</v>
          </cell>
          <cell r="K22">
            <v>367145.48858133971</v>
          </cell>
          <cell r="L22">
            <v>374668.38791632018</v>
          </cell>
          <cell r="M22">
            <v>332451.22752515908</v>
          </cell>
          <cell r="N22">
            <v>415953.01989016909</v>
          </cell>
          <cell r="O22">
            <v>4689102.8725720895</v>
          </cell>
        </row>
        <row r="23">
          <cell r="D23">
            <v>12752.13</v>
          </cell>
          <cell r="E23">
            <v>19783.09</v>
          </cell>
          <cell r="F23">
            <v>18001.355840200446</v>
          </cell>
          <cell r="G23">
            <v>15547.998422388813</v>
          </cell>
          <cell r="H23">
            <v>16475.115992161671</v>
          </cell>
          <cell r="I23">
            <v>14516.566792188287</v>
          </cell>
          <cell r="J23">
            <v>14201.651946106957</v>
          </cell>
          <cell r="K23">
            <v>14653.256750474757</v>
          </cell>
          <cell r="L23">
            <v>14953.505504420762</v>
          </cell>
          <cell r="M23">
            <v>13268.563404551804</v>
          </cell>
          <cell r="N23">
            <v>16601.229175217391</v>
          </cell>
          <cell r="O23">
            <v>183345.76382771088</v>
          </cell>
        </row>
        <row r="24">
          <cell r="H24">
            <v>-1.0000000009313226E-2</v>
          </cell>
          <cell r="I24">
            <v>-1.0000000009313226E-2</v>
          </cell>
        </row>
        <row r="25">
          <cell r="D25">
            <v>654482.13</v>
          </cell>
          <cell r="E25">
            <v>1003017.99</v>
          </cell>
          <cell r="F25">
            <v>833396.10371298355</v>
          </cell>
          <cell r="G25">
            <v>719814.74177725974</v>
          </cell>
          <cell r="H25">
            <v>762736.84148896614</v>
          </cell>
          <cell r="I25">
            <v>672063.26741612435</v>
          </cell>
          <cell r="J25">
            <v>657483.88639384042</v>
          </cell>
          <cell r="K25">
            <v>678391.51622568315</v>
          </cell>
          <cell r="L25">
            <v>692291.92150096106</v>
          </cell>
          <cell r="M25">
            <v>614285.34280332422</v>
          </cell>
          <cell r="N25">
            <v>768575.42477858299</v>
          </cell>
          <cell r="O25">
            <v>8707319.196097726</v>
          </cell>
        </row>
        <row r="27">
          <cell r="D27">
            <v>3204.82</v>
          </cell>
          <cell r="E27">
            <v>4744.6000000000004</v>
          </cell>
          <cell r="F27">
            <v>3905.4438188279528</v>
          </cell>
          <cell r="G27">
            <v>3383.5516642458224</v>
          </cell>
          <cell r="H27">
            <v>3580.470513699644</v>
          </cell>
          <cell r="I27">
            <v>3171.2593113166331</v>
          </cell>
          <cell r="J27">
            <v>3096.5625911861935</v>
          </cell>
          <cell r="K27">
            <v>3194.5450505066733</v>
          </cell>
          <cell r="L27">
            <v>3264.6270159323303</v>
          </cell>
          <cell r="M27">
            <v>2897.9442554107172</v>
          </cell>
          <cell r="N27">
            <v>3644.3584557116774</v>
          </cell>
          <cell r="O27">
            <v>41335.302676837644</v>
          </cell>
        </row>
        <row r="28">
          <cell r="D28">
            <v>6817.31</v>
          </cell>
          <cell r="E28">
            <v>10279.42</v>
          </cell>
          <cell r="F28">
            <v>39149.692915568012</v>
          </cell>
          <cell r="G28">
            <v>33918.04229280568</v>
          </cell>
          <cell r="H28">
            <v>35892.033686111063</v>
          </cell>
          <cell r="I28">
            <v>31789.940901247217</v>
          </cell>
          <cell r="J28">
            <v>31041.151828720129</v>
          </cell>
          <cell r="K28">
            <v>32023.366238005914</v>
          </cell>
          <cell r="L28">
            <v>32725.895208492377</v>
          </cell>
          <cell r="M28">
            <v>29050.124121312307</v>
          </cell>
          <cell r="N28">
            <v>36532.471348719497</v>
          </cell>
          <cell r="O28">
            <v>326057.45854098222</v>
          </cell>
        </row>
        <row r="29">
          <cell r="D29">
            <v>21997.3</v>
          </cell>
          <cell r="E29">
            <v>36713.060000000005</v>
          </cell>
          <cell r="F29">
            <v>29147.946550276913</v>
          </cell>
          <cell r="G29">
            <v>25252.849006322474</v>
          </cell>
          <cell r="H29">
            <v>26722.536029075389</v>
          </cell>
          <cell r="I29">
            <v>23668.423152753403</v>
          </cell>
          <cell r="J29">
            <v>23110.930558609147</v>
          </cell>
          <cell r="K29">
            <v>23842.214279391264</v>
          </cell>
          <cell r="L29">
            <v>24365.265045738852</v>
          </cell>
          <cell r="M29">
            <v>21628.559564772666</v>
          </cell>
          <cell r="N29">
            <v>27199.358230433492</v>
          </cell>
          <cell r="O29">
            <v>304397.84241737361</v>
          </cell>
        </row>
        <row r="30">
          <cell r="D30">
            <v>155363.70000000001</v>
          </cell>
          <cell r="E30">
            <v>233417.42000000004</v>
          </cell>
          <cell r="F30">
            <v>193748.11530478182</v>
          </cell>
          <cell r="G30">
            <v>167857.17280673175</v>
          </cell>
          <cell r="H30">
            <v>177626.26889914818</v>
          </cell>
          <cell r="I30">
            <v>157325.40095653734</v>
          </cell>
          <cell r="J30">
            <v>153619.71488957846</v>
          </cell>
          <cell r="K30">
            <v>158480.60079830667</v>
          </cell>
          <cell r="L30">
            <v>161957.3500099112</v>
          </cell>
          <cell r="M30">
            <v>143766.30769525361</v>
          </cell>
          <cell r="N30">
            <v>180795.73411994029</v>
          </cell>
          <cell r="O30">
            <v>2040107.2354801893</v>
          </cell>
        </row>
        <row r="31">
          <cell r="D31">
            <v>3718.59</v>
          </cell>
          <cell r="E31">
            <v>6206.2599999999993</v>
          </cell>
          <cell r="F31">
            <v>5524.7741827322252</v>
          </cell>
          <cell r="G31">
            <v>4786.487720152626</v>
          </cell>
          <cell r="H31">
            <v>5065.055848648276</v>
          </cell>
          <cell r="I31">
            <v>4486.1717086918216</v>
          </cell>
          <cell r="J31">
            <v>4380.5031777755903</v>
          </cell>
          <cell r="K31">
            <v>4519.1125104728544</v>
          </cell>
          <cell r="L31">
            <v>4618.2528518067102</v>
          </cell>
          <cell r="M31">
            <v>4099.5308978980866</v>
          </cell>
          <cell r="N31">
            <v>5155.4339129579821</v>
          </cell>
          <cell r="O31">
            <v>56067.812811136173</v>
          </cell>
        </row>
        <row r="32">
          <cell r="D32">
            <v>7829.44</v>
          </cell>
          <cell r="E32">
            <v>11803.849999999999</v>
          </cell>
          <cell r="F32">
            <v>9906.4916380026116</v>
          </cell>
          <cell r="G32">
            <v>8582.6676361357422</v>
          </cell>
          <cell r="H32">
            <v>9082.1691079210468</v>
          </cell>
          <cell r="I32">
            <v>8044.1699604129217</v>
          </cell>
          <cell r="J32">
            <v>7854.6953532527823</v>
          </cell>
          <cell r="K32">
            <v>8103.2362256754632</v>
          </cell>
          <cell r="L32">
            <v>8281.005113584446</v>
          </cell>
          <cell r="M32">
            <v>7350.882989334501</v>
          </cell>
          <cell r="N32">
            <v>9244.2263266832779</v>
          </cell>
          <cell r="O32">
            <v>103936.67435100279</v>
          </cell>
        </row>
        <row r="33">
          <cell r="D33">
            <v>159133.88</v>
          </cell>
          <cell r="E33">
            <v>239006.74000000002</v>
          </cell>
          <cell r="F33">
            <v>208798.36221636273</v>
          </cell>
          <cell r="G33">
            <v>180896.2255616303</v>
          </cell>
          <cell r="H33">
            <v>191424.17965925901</v>
          </cell>
          <cell r="I33">
            <v>169546.3514733185</v>
          </cell>
          <cell r="J33">
            <v>165552.80975317405</v>
          </cell>
          <cell r="K33">
            <v>170791.28660269824</v>
          </cell>
          <cell r="L33">
            <v>174538.10777862603</v>
          </cell>
          <cell r="M33">
            <v>154933.99531366565</v>
          </cell>
          <cell r="N33">
            <v>194839.84719317066</v>
          </cell>
          <cell r="O33">
            <v>2169428.315551905</v>
          </cell>
        </row>
        <row r="34">
          <cell r="D34">
            <v>14364.5</v>
          </cell>
          <cell r="E34">
            <v>23941.1</v>
          </cell>
          <cell r="F34">
            <v>-6001.0478191746588</v>
          </cell>
          <cell r="G34">
            <v>-5199.1159718899216</v>
          </cell>
          <cell r="H34">
            <v>-5501.6985942214042</v>
          </cell>
          <cell r="I34">
            <v>-4872.9106490962895</v>
          </cell>
          <cell r="J34">
            <v>-4758.1327620665897</v>
          </cell>
          <cell r="K34">
            <v>-4908.6911751687903</v>
          </cell>
          <cell r="L34">
            <v>-5016.3780976521166</v>
          </cell>
          <cell r="M34">
            <v>-4452.9387339237846</v>
          </cell>
          <cell r="N34">
            <v>-5599.8678709716014</v>
          </cell>
          <cell r="O34">
            <v>5556.648325834838</v>
          </cell>
        </row>
        <row r="35">
          <cell r="D35">
            <v>372150.85</v>
          </cell>
          <cell r="E35">
            <v>566723.86999999988</v>
          </cell>
          <cell r="F35">
            <v>468367.49407748884</v>
          </cell>
          <cell r="G35">
            <v>405778.62275845627</v>
          </cell>
          <cell r="H35">
            <v>429394.47599661339</v>
          </cell>
          <cell r="I35">
            <v>380319.07399375323</v>
          </cell>
          <cell r="J35">
            <v>371360.93319176859</v>
          </cell>
          <cell r="K35">
            <v>383111.65886198322</v>
          </cell>
          <cell r="L35">
            <v>391516.36676437239</v>
          </cell>
          <cell r="M35">
            <v>347541.26594767062</v>
          </cell>
          <cell r="N35">
            <v>437056.3543105931</v>
          </cell>
          <cell r="O35">
            <v>4924532.5659026988</v>
          </cell>
        </row>
        <row r="36">
          <cell r="I36">
            <v>1.0000000009313226E-2</v>
          </cell>
        </row>
        <row r="37">
          <cell r="D37">
            <v>744580.39</v>
          </cell>
          <cell r="E37">
            <v>1132836.3199999998</v>
          </cell>
          <cell r="F37">
            <v>952547.27288486646</v>
          </cell>
          <cell r="G37">
            <v>825256.50347459072</v>
          </cell>
          <cell r="H37">
            <v>873285.49114625459</v>
          </cell>
          <cell r="I37">
            <v>773477.89080893481</v>
          </cell>
          <cell r="J37">
            <v>755259.16858199832</v>
          </cell>
          <cell r="K37">
            <v>779157.32939187158</v>
          </cell>
          <cell r="L37">
            <v>796250.49169081217</v>
          </cell>
          <cell r="M37">
            <v>706815.67205139436</v>
          </cell>
          <cell r="N37">
            <v>888867.91602723836</v>
          </cell>
          <cell r="O37">
            <v>9971419.8660579622</v>
          </cell>
        </row>
        <row r="39">
          <cell r="D39">
            <v>215573.08</v>
          </cell>
          <cell r="E39">
            <v>334877.63</v>
          </cell>
          <cell r="F39">
            <v>287688.42164732411</v>
          </cell>
          <cell r="G39">
            <v>248411.38481959535</v>
          </cell>
          <cell r="H39">
            <v>262932.95340446365</v>
          </cell>
          <cell r="I39">
            <v>231409.97256565964</v>
          </cell>
          <cell r="J39">
            <v>226212.36819668612</v>
          </cell>
          <cell r="K39">
            <v>233297.24000615612</v>
          </cell>
          <cell r="L39">
            <v>238136.0744682682</v>
          </cell>
          <cell r="M39">
            <v>210904.73777697407</v>
          </cell>
          <cell r="N39">
            <v>265790.57332922745</v>
          </cell>
          <cell r="O39">
            <v>2967985.6462143548</v>
          </cell>
        </row>
        <row r="40">
          <cell r="D40">
            <v>660504.43000000005</v>
          </cell>
          <cell r="E40">
            <v>1011564.21</v>
          </cell>
          <cell r="F40">
            <v>833030.01094840677</v>
          </cell>
          <cell r="G40">
            <v>719299.50267395878</v>
          </cell>
          <cell r="H40">
            <v>761348.12725180294</v>
          </cell>
          <cell r="I40">
            <v>670070.24779140949</v>
          </cell>
          <cell r="J40">
            <v>655020.07510945387</v>
          </cell>
          <cell r="K40">
            <v>675535.01556905278</v>
          </cell>
          <cell r="L40">
            <v>689546.3348354646</v>
          </cell>
          <cell r="M40">
            <v>610695.33147497009</v>
          </cell>
          <cell r="N40">
            <v>769622.64571723703</v>
          </cell>
          <cell r="O40">
            <v>8713436.4513717555</v>
          </cell>
        </row>
        <row r="41">
          <cell r="I41">
            <v>0</v>
          </cell>
        </row>
        <row r="42">
          <cell r="D42">
            <v>876077.51</v>
          </cell>
          <cell r="E42">
            <v>1346441.8399999999</v>
          </cell>
          <cell r="F42">
            <v>1120718.4325957308</v>
          </cell>
          <cell r="G42">
            <v>967710.88749355415</v>
          </cell>
          <cell r="H42">
            <v>1024281.0806562665</v>
          </cell>
          <cell r="I42">
            <v>901480.22035706916</v>
          </cell>
          <cell r="J42">
            <v>881232.44330614002</v>
          </cell>
          <cell r="K42">
            <v>908832.25557520892</v>
          </cell>
          <cell r="L42">
            <v>927682.4093037328</v>
          </cell>
          <cell r="M42">
            <v>821600.06925194419</v>
          </cell>
          <cell r="N42">
            <v>1035413.2190464644</v>
          </cell>
          <cell r="O42">
            <v>11681422.09758611</v>
          </cell>
        </row>
        <row r="44">
          <cell r="D44">
            <v>704939.58</v>
          </cell>
          <cell r="E44">
            <v>1086024.7899999998</v>
          </cell>
          <cell r="F44">
            <v>898788.50534280122</v>
          </cell>
          <cell r="G44">
            <v>774475.5219967661</v>
          </cell>
          <cell r="H44">
            <v>821683.07223646494</v>
          </cell>
          <cell r="I44">
            <v>721656.17888807668</v>
          </cell>
          <cell r="J44">
            <v>706654.23831165547</v>
          </cell>
          <cell r="K44">
            <v>729402.74921866611</v>
          </cell>
          <cell r="L44">
            <v>744663.16213840316</v>
          </cell>
          <cell r="M44">
            <v>659525.21258545562</v>
          </cell>
          <cell r="N44">
            <v>825232.07909347222</v>
          </cell>
          <cell r="O44">
            <v>9371637.2898117602</v>
          </cell>
        </row>
        <row r="46">
          <cell r="D46">
            <v>3715023.91</v>
          </cell>
          <cell r="E46">
            <v>5667935.370000001</v>
          </cell>
          <cell r="F46">
            <v>4775862.6621503104</v>
          </cell>
          <cell r="G46">
            <v>4145996.3940296988</v>
          </cell>
          <cell r="H46">
            <v>4383431.6112989513</v>
          </cell>
          <cell r="I46">
            <v>3876978.877820726</v>
          </cell>
          <cell r="J46">
            <v>3783503.2951304074</v>
          </cell>
          <cell r="K46">
            <v>3902721.724434895</v>
          </cell>
          <cell r="L46">
            <v>3988131.2148977411</v>
          </cell>
          <cell r="M46">
            <v>3533812.2709170454</v>
          </cell>
          <cell r="N46">
            <v>4481894.2693663947</v>
          </cell>
          <cell r="O46">
            <v>49944838.880046174</v>
          </cell>
        </row>
        <row r="48">
          <cell r="D48">
            <v>683838.95</v>
          </cell>
          <cell r="E48">
            <v>1163537.0899999999</v>
          </cell>
          <cell r="F48">
            <v>874217.1162832774</v>
          </cell>
          <cell r="G48">
            <v>728016.72928432014</v>
          </cell>
          <cell r="H48">
            <v>785236.58354149084</v>
          </cell>
          <cell r="I48">
            <v>641723.67373446736</v>
          </cell>
          <cell r="J48">
            <v>645913.65717964084</v>
          </cell>
          <cell r="K48">
            <v>667193.55026051635</v>
          </cell>
          <cell r="L48">
            <v>666098.39729330677</v>
          </cell>
          <cell r="M48">
            <v>587668.04954265605</v>
          </cell>
          <cell r="N48">
            <v>692373.53382642078</v>
          </cell>
          <cell r="O48">
            <v>8790369.7109460961</v>
          </cell>
        </row>
        <row r="50">
          <cell r="D50">
            <v>79349.899999999994</v>
          </cell>
          <cell r="E50">
            <v>177568.97</v>
          </cell>
          <cell r="F50">
            <v>97515.057021226981</v>
          </cell>
          <cell r="G50">
            <v>76495.395848986358</v>
          </cell>
          <cell r="H50">
            <v>76466.997150015683</v>
          </cell>
          <cell r="I50">
            <v>53067.710794988248</v>
          </cell>
          <cell r="J50">
            <v>55835.100807430528</v>
          </cell>
          <cell r="K50">
            <v>55151.047436060253</v>
          </cell>
          <cell r="L50">
            <v>53244.676314260163</v>
          </cell>
          <cell r="M50">
            <v>42540.339040100713</v>
          </cell>
          <cell r="N50">
            <v>54668.452065628175</v>
          </cell>
          <cell r="O50">
            <v>889295.78647869709</v>
          </cell>
        </row>
        <row r="52">
          <cell r="D52">
            <v>31986.19</v>
          </cell>
          <cell r="E52">
            <v>45834.799999999996</v>
          </cell>
          <cell r="F52">
            <v>39348.180903302113</v>
          </cell>
          <cell r="G52">
            <v>30866.563237310282</v>
          </cell>
          <cell r="H52">
            <v>30855.104113164223</v>
          </cell>
          <cell r="I52">
            <v>21413.286812012801</v>
          </cell>
          <cell r="J52">
            <v>22529.952957384245</v>
          </cell>
          <cell r="K52">
            <v>22253.93142156817</v>
          </cell>
          <cell r="L52">
            <v>21484.693951368135</v>
          </cell>
          <cell r="M52">
            <v>17165.399963549407</v>
          </cell>
          <cell r="N52">
            <v>22059.199956306104</v>
          </cell>
          <cell r="O52">
            <v>317310.12331596547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X Control Email"/>
      <sheetName val="PTB (ESSBASE)"/>
      <sheetName val="Proj PBT Walk"/>
      <sheetName val="Discontinued Ops"/>
      <sheetName val="ETR w Disc Ops"/>
      <sheetName val="Consol ETR"/>
      <sheetName val="ETR Recon"/>
      <sheetName val="Perm Diff Calc"/>
      <sheetName val="Perm Diff (Essbase) "/>
      <sheetName val="Def St Alloc"/>
      <sheetName val="Calc Def Exp"/>
      <sheetName val="Def Exp (Essbase)"/>
      <sheetName val="Tax Depr"/>
      <sheetName val="Book Depr (ESSBASE)"/>
      <sheetName val="C-NC Split"/>
      <sheetName val="OCI"/>
      <sheetName val="State ETR Recon"/>
      <sheetName val="TX Margin"/>
      <sheetName val="Gross Sales (ESSBASE)"/>
      <sheetName val="COGS (ESSBASE)"/>
      <sheetName val="Calc Tax Components"/>
      <sheetName val="Calc JE"/>
      <sheetName val="Non Reg PTB (Essbase) "/>
      <sheetName val="Non Reg Alloc"/>
      <sheetName val="JE to Accounting"/>
      <sheetName val="Recon"/>
      <sheetName val="EPS"/>
      <sheetName val="IS (Essbase)"/>
      <sheetName val="IS 2 (Essbase)"/>
      <sheetName val="IS BU (Essbase)"/>
      <sheetName val="BS (Essbase)"/>
      <sheetName val="BS BU BOY (Essbase)"/>
      <sheetName val="BS BU EOY (Essbase)"/>
      <sheetName val="EOY BS By Co"/>
      <sheetName val="Index"/>
      <sheetName val="Sheet1"/>
      <sheetName val="Sheet2"/>
    </sheetNames>
    <sheetDataSet>
      <sheetData sheetId="0">
        <row r="1">
          <cell r="A1" t="str">
            <v>Atmos Energy Corporation, Inc. &amp; Subsidiaries</v>
          </cell>
        </row>
        <row r="46">
          <cell r="A46" t="str">
            <v>**DRAFT**</v>
          </cell>
        </row>
        <row r="47">
          <cell r="A47" t="str">
            <v>**AS BOOKED**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ADIT-August 17"/>
      <sheetName val="Tax Additions"/>
      <sheetName val="Repairs-FY16 actuals"/>
      <sheetName val="Piv - Embedded Depr"/>
      <sheetName val="Asset Grid - Proj 2017-2019 (KY"/>
      <sheetName val="ADIT 002"/>
      <sheetName val="ADIT 012"/>
      <sheetName val="ADIT 009"/>
      <sheetName val="ADIT 091"/>
      <sheetName val="CWIP"/>
      <sheetName val="CPR Actuals"/>
      <sheetName val="Gross Plant"/>
      <sheetName val="Reserve"/>
      <sheetName val="Net Plant"/>
      <sheetName val="Capital Spending"/>
      <sheetName val="2018 Capital Budget"/>
      <sheetName val="Plant Balances ESS"/>
      <sheetName val="FERC to Tax Life"/>
      <sheetName val="MACRS"/>
    </sheetNames>
    <sheetDataSet>
      <sheetData sheetId="0"/>
      <sheetData sheetId="1">
        <row r="132">
          <cell r="L132">
            <v>18770.5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8">
          <cell r="AJ108">
            <v>37541</v>
          </cell>
          <cell r="AK108">
            <v>0</v>
          </cell>
        </row>
      </sheetData>
      <sheetData sheetId="12">
        <row r="46">
          <cell r="AJ46">
            <v>1189854.81</v>
          </cell>
          <cell r="AK46">
            <v>1190023.9900000002</v>
          </cell>
        </row>
        <row r="78">
          <cell r="AJ78">
            <v>0</v>
          </cell>
          <cell r="AK78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>
        <row r="2">
          <cell r="A2">
            <v>3</v>
          </cell>
          <cell r="B2">
            <v>301</v>
          </cell>
          <cell r="G2">
            <v>1784921.04</v>
          </cell>
        </row>
        <row r="3">
          <cell r="A3">
            <v>3</v>
          </cell>
          <cell r="B3">
            <v>20</v>
          </cell>
          <cell r="G3">
            <v>416597.05</v>
          </cell>
        </row>
        <row r="4">
          <cell r="A4">
            <v>4</v>
          </cell>
          <cell r="B4">
            <v>20</v>
          </cell>
          <cell r="G4">
            <v>244284.62</v>
          </cell>
        </row>
        <row r="5">
          <cell r="A5">
            <v>4</v>
          </cell>
          <cell r="B5">
            <v>30</v>
          </cell>
          <cell r="G5">
            <v>110148.99</v>
          </cell>
        </row>
        <row r="6">
          <cell r="A6">
            <v>5</v>
          </cell>
          <cell r="B6">
            <v>30</v>
          </cell>
          <cell r="G6">
            <v>244284.64</v>
          </cell>
        </row>
        <row r="7">
          <cell r="A7">
            <v>5</v>
          </cell>
          <cell r="B7">
            <v>50</v>
          </cell>
          <cell r="G7">
            <v>110148.99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1</v>
          </cell>
          <cell r="B11">
            <v>20</v>
          </cell>
          <cell r="G11">
            <v>-2.18278728425503E-11</v>
          </cell>
        </row>
        <row r="12">
          <cell r="A12">
            <v>1</v>
          </cell>
          <cell r="B12">
            <v>20</v>
          </cell>
          <cell r="G12">
            <v>0</v>
          </cell>
        </row>
        <row r="13">
          <cell r="A13">
            <v>1</v>
          </cell>
          <cell r="B13">
            <v>30</v>
          </cell>
          <cell r="G13">
            <v>7.2759576141834308E-12</v>
          </cell>
        </row>
        <row r="14">
          <cell r="A14">
            <v>1</v>
          </cell>
          <cell r="B14">
            <v>30</v>
          </cell>
          <cell r="G14">
            <v>1.06581410364015E-14</v>
          </cell>
        </row>
        <row r="15">
          <cell r="A15">
            <v>1</v>
          </cell>
          <cell r="B15">
            <v>50</v>
          </cell>
          <cell r="G15">
            <v>3.6379788070917097E-11</v>
          </cell>
        </row>
        <row r="16">
          <cell r="A16">
            <v>1</v>
          </cell>
          <cell r="B16">
            <v>50</v>
          </cell>
          <cell r="G16">
            <v>-4.2632564145605999E-14</v>
          </cell>
        </row>
        <row r="17">
          <cell r="A17">
            <v>1</v>
          </cell>
          <cell r="B17">
            <v>50</v>
          </cell>
          <cell r="G17">
            <v>1.0800249583553501E-12</v>
          </cell>
        </row>
        <row r="18">
          <cell r="A18">
            <v>1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1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1</v>
          </cell>
          <cell r="B24">
            <v>40</v>
          </cell>
          <cell r="G24">
            <v>633.86</v>
          </cell>
        </row>
        <row r="25">
          <cell r="A25">
            <v>1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2</v>
          </cell>
          <cell r="B27">
            <v>50</v>
          </cell>
          <cell r="G27">
            <v>11967.42</v>
          </cell>
        </row>
        <row r="28">
          <cell r="A28">
            <v>2</v>
          </cell>
          <cell r="B28">
            <v>60</v>
          </cell>
          <cell r="G28">
            <v>13458.65</v>
          </cell>
        </row>
        <row r="29">
          <cell r="A29">
            <v>2</v>
          </cell>
          <cell r="B29">
            <v>70</v>
          </cell>
          <cell r="G29">
            <v>17838.400000000001</v>
          </cell>
        </row>
        <row r="30">
          <cell r="A30">
            <v>2</v>
          </cell>
          <cell r="B30">
            <v>180</v>
          </cell>
          <cell r="G30">
            <v>150088.01999999999</v>
          </cell>
        </row>
        <row r="31">
          <cell r="A31">
            <v>2</v>
          </cell>
          <cell r="B31">
            <v>232</v>
          </cell>
          <cell r="G31">
            <v>12735.7</v>
          </cell>
        </row>
        <row r="32">
          <cell r="A32">
            <v>2</v>
          </cell>
          <cell r="B32">
            <v>233</v>
          </cell>
          <cell r="G32">
            <v>22212.41</v>
          </cell>
        </row>
        <row r="33">
          <cell r="A33">
            <v>2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2</v>
          </cell>
          <cell r="B41">
            <v>20</v>
          </cell>
          <cell r="G41">
            <v>16441.22</v>
          </cell>
        </row>
        <row r="42">
          <cell r="A42">
            <v>2</v>
          </cell>
          <cell r="B42">
            <v>30</v>
          </cell>
          <cell r="G42">
            <v>18527.669999999998</v>
          </cell>
        </row>
        <row r="43">
          <cell r="A43">
            <v>2</v>
          </cell>
          <cell r="B43">
            <v>40</v>
          </cell>
          <cell r="G43">
            <v>29660.82</v>
          </cell>
        </row>
        <row r="44">
          <cell r="A44">
            <v>2</v>
          </cell>
          <cell r="B44">
            <v>50</v>
          </cell>
          <cell r="G44">
            <v>60448.23</v>
          </cell>
        </row>
        <row r="45">
          <cell r="A45">
            <v>2</v>
          </cell>
          <cell r="B45">
            <v>60</v>
          </cell>
          <cell r="G45">
            <v>18114</v>
          </cell>
        </row>
        <row r="46">
          <cell r="A46">
            <v>3</v>
          </cell>
          <cell r="B46">
            <v>70</v>
          </cell>
          <cell r="G46">
            <v>58806.6</v>
          </cell>
        </row>
        <row r="47">
          <cell r="A47">
            <v>3</v>
          </cell>
          <cell r="B47">
            <v>180</v>
          </cell>
          <cell r="G47">
            <v>898805.72</v>
          </cell>
        </row>
        <row r="48">
          <cell r="A48">
            <v>3</v>
          </cell>
          <cell r="B48">
            <v>303</v>
          </cell>
          <cell r="G48">
            <v>49808.480000000003</v>
          </cell>
        </row>
        <row r="49">
          <cell r="A49">
            <v>3</v>
          </cell>
          <cell r="B49">
            <v>20</v>
          </cell>
          <cell r="G49">
            <v>16717.16</v>
          </cell>
        </row>
        <row r="50">
          <cell r="A50">
            <v>3</v>
          </cell>
          <cell r="B50">
            <v>30</v>
          </cell>
          <cell r="G50">
            <v>18514.52</v>
          </cell>
        </row>
        <row r="51">
          <cell r="A51">
            <v>3</v>
          </cell>
          <cell r="B51">
            <v>40</v>
          </cell>
          <cell r="G51">
            <v>29669.58</v>
          </cell>
        </row>
        <row r="52">
          <cell r="A52">
            <v>3</v>
          </cell>
          <cell r="B52">
            <v>50</v>
          </cell>
          <cell r="G52">
            <v>60448.23</v>
          </cell>
        </row>
        <row r="53">
          <cell r="A53">
            <v>3</v>
          </cell>
          <cell r="B53">
            <v>60</v>
          </cell>
          <cell r="G53">
            <v>18114</v>
          </cell>
        </row>
        <row r="54">
          <cell r="A54">
            <v>3</v>
          </cell>
          <cell r="B54">
            <v>70</v>
          </cell>
          <cell r="G54">
            <v>59259.26</v>
          </cell>
        </row>
        <row r="55">
          <cell r="A55">
            <v>3</v>
          </cell>
          <cell r="B55">
            <v>303</v>
          </cell>
          <cell r="G55">
            <v>49808.480000000003</v>
          </cell>
        </row>
        <row r="56">
          <cell r="A56">
            <v>3</v>
          </cell>
          <cell r="B56">
            <v>20</v>
          </cell>
          <cell r="G56">
            <v>1328879.06</v>
          </cell>
        </row>
        <row r="57">
          <cell r="A57">
            <v>3</v>
          </cell>
          <cell r="B57">
            <v>30</v>
          </cell>
          <cell r="G57">
            <v>760292.42</v>
          </cell>
        </row>
        <row r="58">
          <cell r="A58">
            <v>3</v>
          </cell>
          <cell r="B58">
            <v>40</v>
          </cell>
          <cell r="G58">
            <v>733457.48</v>
          </cell>
        </row>
        <row r="59">
          <cell r="A59">
            <v>3</v>
          </cell>
          <cell r="B59">
            <v>50</v>
          </cell>
          <cell r="G59">
            <v>1476490.75</v>
          </cell>
        </row>
        <row r="60">
          <cell r="A60">
            <v>3</v>
          </cell>
          <cell r="B60">
            <v>60</v>
          </cell>
          <cell r="G60">
            <v>818049.8</v>
          </cell>
        </row>
        <row r="61">
          <cell r="A61">
            <v>3</v>
          </cell>
          <cell r="B61">
            <v>70</v>
          </cell>
          <cell r="G61">
            <v>369202.87</v>
          </cell>
        </row>
        <row r="62">
          <cell r="A62">
            <v>3</v>
          </cell>
          <cell r="B62">
            <v>180</v>
          </cell>
          <cell r="G62">
            <v>31840.09</v>
          </cell>
        </row>
        <row r="63">
          <cell r="A63">
            <v>3</v>
          </cell>
          <cell r="B63">
            <v>212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212</v>
          </cell>
          <cell r="G71">
            <v>11991.98</v>
          </cell>
        </row>
        <row r="72">
          <cell r="A72">
            <v>4</v>
          </cell>
          <cell r="B72">
            <v>303</v>
          </cell>
          <cell r="G72">
            <v>6462.72</v>
          </cell>
        </row>
        <row r="73">
          <cell r="A73">
            <v>4</v>
          </cell>
          <cell r="B73">
            <v>10</v>
          </cell>
          <cell r="G73">
            <v>1009214.23</v>
          </cell>
        </row>
        <row r="74">
          <cell r="A74">
            <v>4</v>
          </cell>
          <cell r="B74">
            <v>20</v>
          </cell>
          <cell r="G74">
            <v>128461.51</v>
          </cell>
        </row>
        <row r="75">
          <cell r="A75">
            <v>4</v>
          </cell>
          <cell r="B75">
            <v>30</v>
          </cell>
          <cell r="G75">
            <v>91271.73</v>
          </cell>
        </row>
        <row r="76">
          <cell r="A76">
            <v>4</v>
          </cell>
          <cell r="B76">
            <v>40</v>
          </cell>
          <cell r="G76">
            <v>70475.399999999994</v>
          </cell>
        </row>
        <row r="77">
          <cell r="A77">
            <v>4</v>
          </cell>
          <cell r="B77">
            <v>50</v>
          </cell>
          <cell r="G77">
            <v>74877.899999999994</v>
          </cell>
        </row>
        <row r="78">
          <cell r="A78">
            <v>4</v>
          </cell>
          <cell r="B78">
            <v>60</v>
          </cell>
          <cell r="G78">
            <v>101847.09</v>
          </cell>
        </row>
        <row r="79">
          <cell r="A79">
            <v>4</v>
          </cell>
          <cell r="B79">
            <v>70</v>
          </cell>
          <cell r="G79">
            <v>44540.22</v>
          </cell>
        </row>
        <row r="80">
          <cell r="A80">
            <v>4</v>
          </cell>
          <cell r="B80">
            <v>212</v>
          </cell>
          <cell r="G80">
            <v>23.01</v>
          </cell>
        </row>
        <row r="81">
          <cell r="A81">
            <v>4</v>
          </cell>
          <cell r="B81">
            <v>303</v>
          </cell>
          <cell r="G81">
            <v>23.92</v>
          </cell>
        </row>
        <row r="82">
          <cell r="A82">
            <v>4</v>
          </cell>
          <cell r="B82">
            <v>10</v>
          </cell>
          <cell r="G82">
            <v>1022767.54</v>
          </cell>
        </row>
        <row r="83">
          <cell r="A83">
            <v>4</v>
          </cell>
          <cell r="B83">
            <v>20</v>
          </cell>
          <cell r="G83">
            <v>129203.5</v>
          </cell>
        </row>
        <row r="84">
          <cell r="A84">
            <v>5</v>
          </cell>
          <cell r="B84">
            <v>30</v>
          </cell>
          <cell r="G84">
            <v>89083.4</v>
          </cell>
        </row>
        <row r="85">
          <cell r="A85">
            <v>5</v>
          </cell>
          <cell r="B85">
            <v>40</v>
          </cell>
          <cell r="G85">
            <v>72001.64</v>
          </cell>
        </row>
        <row r="86">
          <cell r="A86">
            <v>5</v>
          </cell>
          <cell r="B86">
            <v>50</v>
          </cell>
          <cell r="G86">
            <v>73445.23</v>
          </cell>
        </row>
        <row r="87">
          <cell r="A87">
            <v>5</v>
          </cell>
          <cell r="B87">
            <v>60</v>
          </cell>
          <cell r="G87">
            <v>103090.68</v>
          </cell>
        </row>
        <row r="88">
          <cell r="A88">
            <v>5</v>
          </cell>
          <cell r="B88">
            <v>70</v>
          </cell>
          <cell r="G88">
            <v>44677.72</v>
          </cell>
        </row>
        <row r="89">
          <cell r="A89">
            <v>5</v>
          </cell>
          <cell r="B89">
            <v>212</v>
          </cell>
          <cell r="G89">
            <v>23.01</v>
          </cell>
        </row>
        <row r="90">
          <cell r="A90">
            <v>5</v>
          </cell>
          <cell r="B90">
            <v>303</v>
          </cell>
          <cell r="G90">
            <v>23.92</v>
          </cell>
        </row>
        <row r="91">
          <cell r="A91">
            <v>5</v>
          </cell>
          <cell r="B91">
            <v>221</v>
          </cell>
          <cell r="G91">
            <v>66.95</v>
          </cell>
        </row>
        <row r="92">
          <cell r="A92">
            <v>5</v>
          </cell>
          <cell r="B92">
            <v>221</v>
          </cell>
          <cell r="G92">
            <v>66.95</v>
          </cell>
        </row>
        <row r="93">
          <cell r="A93">
            <v>5</v>
          </cell>
          <cell r="B93">
            <v>40</v>
          </cell>
          <cell r="G93">
            <v>3.59</v>
          </cell>
        </row>
        <row r="94">
          <cell r="A94">
            <v>5</v>
          </cell>
          <cell r="B94">
            <v>40</v>
          </cell>
          <cell r="G94">
            <v>3.59</v>
          </cell>
        </row>
        <row r="95">
          <cell r="A95">
            <v>5</v>
          </cell>
          <cell r="B95">
            <v>10</v>
          </cell>
          <cell r="G95">
            <v>163477.16</v>
          </cell>
        </row>
        <row r="96">
          <cell r="A96">
            <v>5</v>
          </cell>
          <cell r="B96">
            <v>10</v>
          </cell>
          <cell r="G96">
            <v>57147.56</v>
          </cell>
        </row>
        <row r="97">
          <cell r="A97">
            <v>5</v>
          </cell>
          <cell r="B97">
            <v>20</v>
          </cell>
          <cell r="G97">
            <v>191.52</v>
          </cell>
        </row>
        <row r="98">
          <cell r="A98">
            <v>5</v>
          </cell>
          <cell r="B98">
            <v>20</v>
          </cell>
          <cell r="G98">
            <v>104747.45</v>
          </cell>
        </row>
        <row r="99">
          <cell r="A99">
            <v>5</v>
          </cell>
          <cell r="B99">
            <v>30</v>
          </cell>
          <cell r="G99">
            <v>2078.36</v>
          </cell>
        </row>
        <row r="100">
          <cell r="A100">
            <v>5</v>
          </cell>
          <cell r="B100">
            <v>30</v>
          </cell>
          <cell r="G100">
            <v>9103.9</v>
          </cell>
        </row>
        <row r="101">
          <cell r="A101">
            <v>5</v>
          </cell>
          <cell r="B101">
            <v>40</v>
          </cell>
          <cell r="G101">
            <v>958.32</v>
          </cell>
        </row>
        <row r="102">
          <cell r="A102">
            <v>5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166.68</v>
          </cell>
        </row>
        <row r="104">
          <cell r="A104">
            <v>4</v>
          </cell>
          <cell r="B104">
            <v>60</v>
          </cell>
          <cell r="G104">
            <v>166.68</v>
          </cell>
        </row>
        <row r="105">
          <cell r="A105">
            <v>5</v>
          </cell>
          <cell r="B105">
            <v>60</v>
          </cell>
          <cell r="G105">
            <v>166.68</v>
          </cell>
        </row>
        <row r="106">
          <cell r="A106">
            <v>1</v>
          </cell>
          <cell r="B106">
            <v>70</v>
          </cell>
          <cell r="G106">
            <v>0</v>
          </cell>
        </row>
        <row r="107">
          <cell r="A107">
            <v>1</v>
          </cell>
          <cell r="B107">
            <v>212</v>
          </cell>
          <cell r="G107">
            <v>2.2737367544323201E-13</v>
          </cell>
        </row>
        <row r="108">
          <cell r="A108">
            <v>1</v>
          </cell>
          <cell r="B108">
            <v>10</v>
          </cell>
          <cell r="G108">
            <v>-7.2759576141834308E-12</v>
          </cell>
        </row>
        <row r="109">
          <cell r="A109">
            <v>1</v>
          </cell>
          <cell r="B109">
            <v>10</v>
          </cell>
          <cell r="G109">
            <v>6742.97</v>
          </cell>
        </row>
        <row r="110">
          <cell r="A110">
            <v>1</v>
          </cell>
          <cell r="B110">
            <v>20</v>
          </cell>
          <cell r="G110">
            <v>-4.1836756281554699E-11</v>
          </cell>
        </row>
        <row r="111">
          <cell r="A111">
            <v>1</v>
          </cell>
          <cell r="B111">
            <v>20</v>
          </cell>
          <cell r="G111">
            <v>0</v>
          </cell>
        </row>
        <row r="112">
          <cell r="A112">
            <v>1</v>
          </cell>
          <cell r="B112">
            <v>30</v>
          </cell>
          <cell r="G112">
            <v>1.7053025658242399E-13</v>
          </cell>
        </row>
        <row r="113">
          <cell r="A113">
            <v>1</v>
          </cell>
          <cell r="B113">
            <v>30</v>
          </cell>
          <cell r="G113">
            <v>0</v>
          </cell>
        </row>
        <row r="114">
          <cell r="A114">
            <v>2</v>
          </cell>
          <cell r="B114">
            <v>40</v>
          </cell>
          <cell r="G114">
            <v>-2.91038304567337E-11</v>
          </cell>
        </row>
        <row r="115">
          <cell r="A115">
            <v>2</v>
          </cell>
          <cell r="B115">
            <v>40</v>
          </cell>
          <cell r="G115">
            <v>0</v>
          </cell>
        </row>
        <row r="116">
          <cell r="A116">
            <v>2</v>
          </cell>
          <cell r="B116">
            <v>50</v>
          </cell>
          <cell r="G116">
            <v>3.6379788070917097E-11</v>
          </cell>
        </row>
        <row r="117">
          <cell r="A117">
            <v>2</v>
          </cell>
          <cell r="B117">
            <v>60</v>
          </cell>
          <cell r="G117">
            <v>1.06581410364015E-14</v>
          </cell>
        </row>
        <row r="118">
          <cell r="A118">
            <v>2</v>
          </cell>
          <cell r="B118">
            <v>60</v>
          </cell>
          <cell r="G118">
            <v>3.6379788070917097E-11</v>
          </cell>
        </row>
        <row r="119">
          <cell r="A119">
            <v>2</v>
          </cell>
          <cell r="B119">
            <v>70</v>
          </cell>
          <cell r="G119">
            <v>-4.2632564145605999E-14</v>
          </cell>
        </row>
        <row r="120">
          <cell r="A120">
            <v>2</v>
          </cell>
          <cell r="B120">
            <v>212</v>
          </cell>
          <cell r="G120">
            <v>1.9895196601282801E-12</v>
          </cell>
        </row>
        <row r="121">
          <cell r="A121">
            <v>2</v>
          </cell>
          <cell r="B121">
            <v>20</v>
          </cell>
          <cell r="G121">
            <v>0</v>
          </cell>
        </row>
        <row r="122">
          <cell r="A122">
            <v>3</v>
          </cell>
          <cell r="B122">
            <v>50</v>
          </cell>
          <cell r="G122">
            <v>-7.2759576141834308E-12</v>
          </cell>
        </row>
        <row r="123">
          <cell r="A123">
            <v>3</v>
          </cell>
          <cell r="B123">
            <v>60</v>
          </cell>
          <cell r="G123">
            <v>2.2737367544323201E-13</v>
          </cell>
        </row>
        <row r="124">
          <cell r="A124">
            <v>3</v>
          </cell>
          <cell r="B124">
            <v>180</v>
          </cell>
          <cell r="G124">
            <v>2.91038304567337E-11</v>
          </cell>
        </row>
        <row r="125">
          <cell r="A125">
            <v>3</v>
          </cell>
          <cell r="B125">
            <v>180</v>
          </cell>
          <cell r="G125">
            <v>0</v>
          </cell>
        </row>
        <row r="126">
          <cell r="A126">
            <v>3</v>
          </cell>
          <cell r="B126">
            <v>20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60</v>
          </cell>
          <cell r="G128">
            <v>1.7053025658242399E-13</v>
          </cell>
        </row>
        <row r="129">
          <cell r="A129">
            <v>3</v>
          </cell>
          <cell r="B129">
            <v>212</v>
          </cell>
          <cell r="G129">
            <v>1.45519152283669E-11</v>
          </cell>
        </row>
        <row r="130">
          <cell r="A130">
            <v>4</v>
          </cell>
          <cell r="B130">
            <v>221</v>
          </cell>
          <cell r="G130">
            <v>-4.5474735088646402E-13</v>
          </cell>
        </row>
        <row r="131">
          <cell r="A131">
            <v>4</v>
          </cell>
          <cell r="B131">
            <v>212</v>
          </cell>
          <cell r="G131">
            <v>0</v>
          </cell>
        </row>
        <row r="132">
          <cell r="A132">
            <v>4</v>
          </cell>
          <cell r="B132">
            <v>221</v>
          </cell>
          <cell r="G132">
            <v>-9.0949470177292804E-13</v>
          </cell>
        </row>
        <row r="133">
          <cell r="A133">
            <v>4</v>
          </cell>
          <cell r="B133">
            <v>180</v>
          </cell>
          <cell r="G133">
            <v>-6742.97</v>
          </cell>
        </row>
        <row r="134">
          <cell r="A134">
            <v>4</v>
          </cell>
          <cell r="B134">
            <v>212</v>
          </cell>
          <cell r="G134">
            <v>1.02318153949454E-12</v>
          </cell>
        </row>
        <row r="135">
          <cell r="A135">
            <v>4</v>
          </cell>
          <cell r="B135">
            <v>212</v>
          </cell>
          <cell r="G135">
            <v>1.7053025658242399E-13</v>
          </cell>
        </row>
        <row r="136">
          <cell r="A136">
            <v>4</v>
          </cell>
          <cell r="B136">
            <v>180</v>
          </cell>
          <cell r="G136">
            <v>3.6379788070917101E-12</v>
          </cell>
        </row>
        <row r="137">
          <cell r="A137">
            <v>5</v>
          </cell>
          <cell r="B137">
            <v>301</v>
          </cell>
          <cell r="G137">
            <v>0</v>
          </cell>
        </row>
        <row r="138">
          <cell r="A138">
            <v>5</v>
          </cell>
          <cell r="B138">
            <v>212</v>
          </cell>
          <cell r="G138">
            <v>4.0927261579781803E-12</v>
          </cell>
        </row>
        <row r="139">
          <cell r="A139">
            <v>5</v>
          </cell>
          <cell r="B139">
            <v>212</v>
          </cell>
          <cell r="G139">
            <v>0</v>
          </cell>
        </row>
        <row r="140">
          <cell r="A140">
            <v>5</v>
          </cell>
          <cell r="B140">
            <v>212</v>
          </cell>
          <cell r="G140">
            <v>1.8189894035458601E-12</v>
          </cell>
        </row>
        <row r="141">
          <cell r="A141">
            <v>5</v>
          </cell>
          <cell r="B141">
            <v>212</v>
          </cell>
          <cell r="G141">
            <v>1.7053025658242399E-13</v>
          </cell>
        </row>
        <row r="142">
          <cell r="A142">
            <v>5</v>
          </cell>
          <cell r="B142">
            <v>221</v>
          </cell>
          <cell r="G142">
            <v>-2.0463630789890902E-12</v>
          </cell>
        </row>
        <row r="143">
          <cell r="A143">
            <v>1</v>
          </cell>
          <cell r="B143">
            <v>221</v>
          </cell>
          <cell r="G143">
            <v>3651.35</v>
          </cell>
        </row>
        <row r="144">
          <cell r="A144">
            <v>2</v>
          </cell>
          <cell r="B144">
            <v>301</v>
          </cell>
          <cell r="G144">
            <v>3651.35</v>
          </cell>
        </row>
        <row r="145">
          <cell r="A145">
            <v>3</v>
          </cell>
          <cell r="B145">
            <v>20</v>
          </cell>
          <cell r="G145">
            <v>3651.35</v>
          </cell>
        </row>
        <row r="146">
          <cell r="A146">
            <v>4</v>
          </cell>
          <cell r="B146">
            <v>30</v>
          </cell>
          <cell r="G146">
            <v>3640.63</v>
          </cell>
        </row>
        <row r="147">
          <cell r="A147">
            <v>5</v>
          </cell>
          <cell r="B147">
            <v>40</v>
          </cell>
          <cell r="G147">
            <v>3640.63</v>
          </cell>
        </row>
        <row r="148">
          <cell r="A148">
            <v>1</v>
          </cell>
          <cell r="B148">
            <v>50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70</v>
          </cell>
          <cell r="G150">
            <v>192142.89</v>
          </cell>
        </row>
        <row r="151">
          <cell r="A151">
            <v>2</v>
          </cell>
          <cell r="B151">
            <v>20</v>
          </cell>
          <cell r="G151">
            <v>633.86</v>
          </cell>
        </row>
        <row r="152">
          <cell r="A152">
            <v>2</v>
          </cell>
          <cell r="B152">
            <v>30</v>
          </cell>
          <cell r="G152">
            <v>7663.37</v>
          </cell>
        </row>
        <row r="153">
          <cell r="A153">
            <v>2</v>
          </cell>
          <cell r="B153">
            <v>40</v>
          </cell>
          <cell r="G153">
            <v>193688.72</v>
          </cell>
        </row>
        <row r="154">
          <cell r="A154">
            <v>3</v>
          </cell>
          <cell r="B154">
            <v>50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70</v>
          </cell>
          <cell r="G156">
            <v>193869.2</v>
          </cell>
        </row>
        <row r="157">
          <cell r="A157">
            <v>4</v>
          </cell>
          <cell r="B157">
            <v>20</v>
          </cell>
          <cell r="G157">
            <v>7712.83</v>
          </cell>
        </row>
        <row r="158">
          <cell r="A158">
            <v>4</v>
          </cell>
          <cell r="B158">
            <v>30</v>
          </cell>
          <cell r="G158">
            <v>193997.82</v>
          </cell>
        </row>
        <row r="159">
          <cell r="A159">
            <v>5</v>
          </cell>
          <cell r="B159">
            <v>40</v>
          </cell>
          <cell r="G159">
            <v>7712.83</v>
          </cell>
        </row>
        <row r="160">
          <cell r="A160">
            <v>5</v>
          </cell>
          <cell r="B160">
            <v>50</v>
          </cell>
          <cell r="G160">
            <v>194024.14</v>
          </cell>
        </row>
        <row r="161">
          <cell r="A161">
            <v>1</v>
          </cell>
          <cell r="B161">
            <v>60</v>
          </cell>
          <cell r="G161">
            <v>9094.9500000000007</v>
          </cell>
        </row>
        <row r="162">
          <cell r="A162">
            <v>1</v>
          </cell>
          <cell r="B162">
            <v>70</v>
          </cell>
          <cell r="G162">
            <v>11967.42</v>
          </cell>
        </row>
        <row r="163">
          <cell r="A163">
            <v>1</v>
          </cell>
          <cell r="B163">
            <v>20</v>
          </cell>
          <cell r="G163">
            <v>13458.65</v>
          </cell>
        </row>
        <row r="164">
          <cell r="A164">
            <v>1</v>
          </cell>
          <cell r="B164">
            <v>30</v>
          </cell>
          <cell r="G164">
            <v>17838.400000000001</v>
          </cell>
        </row>
        <row r="165">
          <cell r="A165">
            <v>1</v>
          </cell>
          <cell r="B165">
            <v>40</v>
          </cell>
          <cell r="G165">
            <v>150088.01999999999</v>
          </cell>
        </row>
        <row r="166">
          <cell r="A166">
            <v>1</v>
          </cell>
          <cell r="B166">
            <v>50</v>
          </cell>
          <cell r="G166">
            <v>12735.7</v>
          </cell>
        </row>
        <row r="167">
          <cell r="A167">
            <v>1</v>
          </cell>
          <cell r="B167">
            <v>60</v>
          </cell>
          <cell r="G167">
            <v>22212.41</v>
          </cell>
        </row>
        <row r="168">
          <cell r="A168">
            <v>1</v>
          </cell>
          <cell r="B168">
            <v>70</v>
          </cell>
          <cell r="G168">
            <v>17248.28</v>
          </cell>
        </row>
        <row r="169">
          <cell r="A169">
            <v>2</v>
          </cell>
          <cell r="B169">
            <v>20</v>
          </cell>
          <cell r="G169">
            <v>9094.9500000000007</v>
          </cell>
        </row>
        <row r="170">
          <cell r="A170">
            <v>2</v>
          </cell>
          <cell r="B170">
            <v>30</v>
          </cell>
          <cell r="G170">
            <v>11967.42</v>
          </cell>
        </row>
        <row r="171">
          <cell r="A171">
            <v>2</v>
          </cell>
          <cell r="B171">
            <v>40</v>
          </cell>
          <cell r="G171">
            <v>13458.65</v>
          </cell>
        </row>
        <row r="172">
          <cell r="A172">
            <v>2</v>
          </cell>
          <cell r="B172">
            <v>50</v>
          </cell>
          <cell r="G172">
            <v>17838.400000000001</v>
          </cell>
        </row>
        <row r="173">
          <cell r="A173">
            <v>2</v>
          </cell>
          <cell r="B173">
            <v>60</v>
          </cell>
          <cell r="G173">
            <v>150105.88</v>
          </cell>
        </row>
        <row r="174">
          <cell r="A174">
            <v>2</v>
          </cell>
          <cell r="B174">
            <v>70</v>
          </cell>
          <cell r="G174">
            <v>12755.89</v>
          </cell>
        </row>
        <row r="175">
          <cell r="A175">
            <v>2</v>
          </cell>
          <cell r="B175">
            <v>20</v>
          </cell>
          <cell r="G175">
            <v>22212.41</v>
          </cell>
        </row>
        <row r="176">
          <cell r="A176">
            <v>2</v>
          </cell>
          <cell r="B176">
            <v>30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20</v>
          </cell>
          <cell r="G181">
            <v>151210.74</v>
          </cell>
        </row>
        <row r="182">
          <cell r="A182">
            <v>3</v>
          </cell>
          <cell r="B182">
            <v>30</v>
          </cell>
          <cell r="G182">
            <v>12755.89</v>
          </cell>
        </row>
        <row r="183">
          <cell r="A183">
            <v>3</v>
          </cell>
          <cell r="B183">
            <v>40</v>
          </cell>
          <cell r="G183">
            <v>22212.41</v>
          </cell>
        </row>
        <row r="184">
          <cell r="A184">
            <v>3</v>
          </cell>
          <cell r="B184">
            <v>50</v>
          </cell>
          <cell r="G184">
            <v>17248.28</v>
          </cell>
        </row>
        <row r="185">
          <cell r="A185">
            <v>4</v>
          </cell>
          <cell r="B185">
            <v>60</v>
          </cell>
          <cell r="G185">
            <v>28356.34</v>
          </cell>
        </row>
        <row r="186">
          <cell r="A186">
            <v>4</v>
          </cell>
          <cell r="B186">
            <v>70</v>
          </cell>
          <cell r="G186">
            <v>13728.76</v>
          </cell>
        </row>
        <row r="187">
          <cell r="A187">
            <v>4</v>
          </cell>
          <cell r="B187">
            <v>20</v>
          </cell>
          <cell r="G187">
            <v>13458.65</v>
          </cell>
        </row>
        <row r="188">
          <cell r="A188">
            <v>4</v>
          </cell>
          <cell r="B188">
            <v>30</v>
          </cell>
          <cell r="G188">
            <v>17818.14</v>
          </cell>
        </row>
        <row r="189">
          <cell r="A189">
            <v>4</v>
          </cell>
          <cell r="B189">
            <v>40</v>
          </cell>
          <cell r="G189">
            <v>151324.56</v>
          </cell>
        </row>
        <row r="190">
          <cell r="A190">
            <v>4</v>
          </cell>
          <cell r="B190">
            <v>50</v>
          </cell>
          <cell r="G190">
            <v>12755.89</v>
          </cell>
        </row>
        <row r="191">
          <cell r="A191">
            <v>4</v>
          </cell>
          <cell r="B191">
            <v>60</v>
          </cell>
          <cell r="G191">
            <v>22212.41</v>
          </cell>
        </row>
        <row r="192">
          <cell r="A192">
            <v>4</v>
          </cell>
          <cell r="B192">
            <v>70</v>
          </cell>
          <cell r="G192">
            <v>17248.28</v>
          </cell>
        </row>
        <row r="193">
          <cell r="A193">
            <v>5</v>
          </cell>
          <cell r="B193">
            <v>20</v>
          </cell>
          <cell r="G193">
            <v>8666.74</v>
          </cell>
        </row>
        <row r="194">
          <cell r="A194">
            <v>5</v>
          </cell>
          <cell r="B194">
            <v>20</v>
          </cell>
          <cell r="G194">
            <v>13728.76</v>
          </cell>
        </row>
        <row r="195">
          <cell r="A195">
            <v>5</v>
          </cell>
          <cell r="B195">
            <v>20</v>
          </cell>
          <cell r="G195">
            <v>13458.65</v>
          </cell>
        </row>
        <row r="196">
          <cell r="A196">
            <v>5</v>
          </cell>
          <cell r="B196">
            <v>20</v>
          </cell>
          <cell r="G196">
            <v>17408.099999999999</v>
          </cell>
        </row>
        <row r="197">
          <cell r="A197">
            <v>5</v>
          </cell>
          <cell r="B197">
            <v>20</v>
          </cell>
          <cell r="G197">
            <v>151578.96</v>
          </cell>
        </row>
        <row r="198">
          <cell r="A198">
            <v>5</v>
          </cell>
          <cell r="B198">
            <v>20</v>
          </cell>
          <cell r="G198">
            <v>12755.89</v>
          </cell>
        </row>
        <row r="199">
          <cell r="A199">
            <v>5</v>
          </cell>
          <cell r="B199">
            <v>10</v>
          </cell>
          <cell r="G199">
            <v>22212.41</v>
          </cell>
        </row>
        <row r="200">
          <cell r="A200">
            <v>5</v>
          </cell>
          <cell r="B200">
            <v>70</v>
          </cell>
          <cell r="G200">
            <v>17248.28</v>
          </cell>
        </row>
        <row r="201">
          <cell r="A201">
            <v>1</v>
          </cell>
          <cell r="B201">
            <v>80</v>
          </cell>
          <cell r="G201">
            <v>16441.22</v>
          </cell>
        </row>
        <row r="202">
          <cell r="A202">
            <v>1</v>
          </cell>
          <cell r="B202">
            <v>80</v>
          </cell>
          <cell r="G202">
            <v>18527.669999999998</v>
          </cell>
        </row>
        <row r="203">
          <cell r="A203">
            <v>1</v>
          </cell>
          <cell r="B203">
            <v>80</v>
          </cell>
          <cell r="G203">
            <v>29660.82</v>
          </cell>
        </row>
        <row r="204">
          <cell r="A204">
            <v>1</v>
          </cell>
          <cell r="B204">
            <v>80</v>
          </cell>
          <cell r="G204">
            <v>60448.23</v>
          </cell>
        </row>
        <row r="205">
          <cell r="A205">
            <v>1</v>
          </cell>
          <cell r="B205">
            <v>180</v>
          </cell>
          <cell r="G205">
            <v>18114</v>
          </cell>
        </row>
        <row r="206">
          <cell r="A206">
            <v>1</v>
          </cell>
          <cell r="B206">
            <v>180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10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80</v>
          </cell>
          <cell r="G215">
            <v>902958.07999999996</v>
          </cell>
        </row>
        <row r="216">
          <cell r="A216">
            <v>2</v>
          </cell>
          <cell r="B216">
            <v>80</v>
          </cell>
          <cell r="G216">
            <v>49808.480000000003</v>
          </cell>
        </row>
        <row r="217">
          <cell r="A217">
            <v>3</v>
          </cell>
          <cell r="B217">
            <v>80</v>
          </cell>
          <cell r="G217">
            <v>16662.009999999998</v>
          </cell>
        </row>
        <row r="218">
          <cell r="A218">
            <v>3</v>
          </cell>
          <cell r="B218">
            <v>80</v>
          </cell>
          <cell r="G218">
            <v>18521.5</v>
          </cell>
        </row>
        <row r="219">
          <cell r="A219">
            <v>3</v>
          </cell>
          <cell r="B219">
            <v>180</v>
          </cell>
          <cell r="G219">
            <v>29667.1</v>
          </cell>
        </row>
        <row r="220">
          <cell r="A220">
            <v>3</v>
          </cell>
          <cell r="B220">
            <v>180</v>
          </cell>
          <cell r="G220">
            <v>60448.23</v>
          </cell>
        </row>
        <row r="221">
          <cell r="A221">
            <v>3</v>
          </cell>
          <cell r="B221">
            <v>180</v>
          </cell>
          <cell r="G221">
            <v>18114</v>
          </cell>
        </row>
        <row r="222">
          <cell r="A222">
            <v>3</v>
          </cell>
          <cell r="B222">
            <v>212</v>
          </cell>
          <cell r="G222">
            <v>59316.56</v>
          </cell>
        </row>
        <row r="223">
          <cell r="A223">
            <v>3</v>
          </cell>
          <cell r="B223">
            <v>221</v>
          </cell>
          <cell r="G223">
            <v>904779.28</v>
          </cell>
        </row>
        <row r="224">
          <cell r="A224">
            <v>3</v>
          </cell>
          <cell r="B224">
            <v>232</v>
          </cell>
          <cell r="G224">
            <v>49808.480000000003</v>
          </cell>
        </row>
        <row r="225">
          <cell r="A225">
            <v>4</v>
          </cell>
          <cell r="B225">
            <v>233</v>
          </cell>
          <cell r="G225">
            <v>16681.38</v>
          </cell>
        </row>
        <row r="226">
          <cell r="A226">
            <v>4</v>
          </cell>
          <cell r="B226">
            <v>234</v>
          </cell>
          <cell r="G226">
            <v>18512.18</v>
          </cell>
        </row>
        <row r="227">
          <cell r="A227">
            <v>4</v>
          </cell>
          <cell r="B227">
            <v>303</v>
          </cell>
          <cell r="G227">
            <v>43148.69</v>
          </cell>
        </row>
        <row r="228">
          <cell r="A228">
            <v>4</v>
          </cell>
          <cell r="B228">
            <v>10</v>
          </cell>
          <cell r="G228">
            <v>61175.79</v>
          </cell>
        </row>
        <row r="229">
          <cell r="A229">
            <v>4</v>
          </cell>
          <cell r="B229">
            <v>20</v>
          </cell>
          <cell r="G229">
            <v>18114.02</v>
          </cell>
        </row>
        <row r="230">
          <cell r="A230">
            <v>4</v>
          </cell>
          <cell r="B230">
            <v>30</v>
          </cell>
          <cell r="G230">
            <v>59209.42</v>
          </cell>
        </row>
        <row r="231">
          <cell r="A231">
            <v>4</v>
          </cell>
          <cell r="B231">
            <v>40</v>
          </cell>
          <cell r="G231">
            <v>923579.84</v>
          </cell>
        </row>
        <row r="232">
          <cell r="A232">
            <v>4</v>
          </cell>
          <cell r="B232">
            <v>50</v>
          </cell>
          <cell r="G232">
            <v>49808.480000000003</v>
          </cell>
        </row>
        <row r="233">
          <cell r="A233">
            <v>5</v>
          </cell>
          <cell r="B233">
            <v>60</v>
          </cell>
          <cell r="G233">
            <v>16681.38</v>
          </cell>
        </row>
        <row r="234">
          <cell r="A234">
            <v>5</v>
          </cell>
          <cell r="B234">
            <v>70</v>
          </cell>
          <cell r="G234">
            <v>18512.18</v>
          </cell>
        </row>
        <row r="235">
          <cell r="A235">
            <v>5</v>
          </cell>
          <cell r="B235">
            <v>80</v>
          </cell>
          <cell r="G235">
            <v>29654.61</v>
          </cell>
        </row>
        <row r="236">
          <cell r="A236">
            <v>5</v>
          </cell>
          <cell r="B236">
            <v>80</v>
          </cell>
          <cell r="G236">
            <v>61175.79</v>
          </cell>
        </row>
        <row r="237">
          <cell r="A237">
            <v>5</v>
          </cell>
          <cell r="B237">
            <v>80</v>
          </cell>
          <cell r="G237">
            <v>18114.02</v>
          </cell>
        </row>
        <row r="238">
          <cell r="A238">
            <v>5</v>
          </cell>
          <cell r="B238">
            <v>80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180</v>
          </cell>
          <cell r="G240">
            <v>49808.480000000003</v>
          </cell>
        </row>
        <row r="241">
          <cell r="A241">
            <v>1</v>
          </cell>
          <cell r="B241">
            <v>180</v>
          </cell>
          <cell r="G241">
            <v>1328879.06</v>
          </cell>
        </row>
        <row r="242">
          <cell r="A242">
            <v>1</v>
          </cell>
          <cell r="B242">
            <v>212</v>
          </cell>
          <cell r="G242">
            <v>760292.42</v>
          </cell>
        </row>
        <row r="243">
          <cell r="A243">
            <v>1</v>
          </cell>
          <cell r="B243">
            <v>221</v>
          </cell>
          <cell r="G243">
            <v>733457.48</v>
          </cell>
        </row>
        <row r="244">
          <cell r="A244">
            <v>1</v>
          </cell>
          <cell r="B244">
            <v>232</v>
          </cell>
          <cell r="G244">
            <v>1476490.75</v>
          </cell>
        </row>
        <row r="245">
          <cell r="A245">
            <v>1</v>
          </cell>
          <cell r="B245">
            <v>233</v>
          </cell>
          <cell r="G245">
            <v>818049.8</v>
          </cell>
        </row>
        <row r="246">
          <cell r="A246">
            <v>1</v>
          </cell>
          <cell r="B246">
            <v>234</v>
          </cell>
          <cell r="G246">
            <v>369202.87</v>
          </cell>
        </row>
        <row r="247">
          <cell r="A247">
            <v>1</v>
          </cell>
          <cell r="B247">
            <v>303</v>
          </cell>
          <cell r="G247">
            <v>4744747.01</v>
          </cell>
        </row>
        <row r="248">
          <cell r="A248">
            <v>1</v>
          </cell>
          <cell r="B248">
            <v>60</v>
          </cell>
          <cell r="G248">
            <v>31840.09</v>
          </cell>
        </row>
        <row r="249">
          <cell r="A249">
            <v>1</v>
          </cell>
          <cell r="B249">
            <v>60</v>
          </cell>
          <cell r="G249">
            <v>11958.43</v>
          </cell>
        </row>
        <row r="250">
          <cell r="A250">
            <v>1</v>
          </cell>
          <cell r="B250">
            <v>60</v>
          </cell>
          <cell r="G250">
            <v>6462.72</v>
          </cell>
        </row>
        <row r="251">
          <cell r="A251">
            <v>2</v>
          </cell>
          <cell r="B251">
            <v>60</v>
          </cell>
          <cell r="G251">
            <v>1315587.95</v>
          </cell>
        </row>
        <row r="252">
          <cell r="A252">
            <v>2</v>
          </cell>
          <cell r="B252">
            <v>60</v>
          </cell>
          <cell r="G252">
            <v>752005.98</v>
          </cell>
        </row>
        <row r="253">
          <cell r="A253">
            <v>2</v>
          </cell>
          <cell r="B253">
            <v>60</v>
          </cell>
          <cell r="G253">
            <v>704344.2</v>
          </cell>
        </row>
        <row r="254">
          <cell r="A254">
            <v>2</v>
          </cell>
          <cell r="B254">
            <v>60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60</v>
          </cell>
          <cell r="G256">
            <v>683633.73</v>
          </cell>
        </row>
        <row r="257">
          <cell r="A257">
            <v>2</v>
          </cell>
          <cell r="B257">
            <v>60</v>
          </cell>
          <cell r="G257">
            <v>4755579.7499999898</v>
          </cell>
        </row>
        <row r="258">
          <cell r="A258">
            <v>2</v>
          </cell>
          <cell r="B258">
            <v>60</v>
          </cell>
          <cell r="G258">
            <v>31840.09</v>
          </cell>
        </row>
        <row r="259">
          <cell r="A259">
            <v>2</v>
          </cell>
          <cell r="B259">
            <v>60</v>
          </cell>
          <cell r="G259">
            <v>11991.98</v>
          </cell>
        </row>
        <row r="260">
          <cell r="A260">
            <v>2</v>
          </cell>
          <cell r="B260">
            <v>60</v>
          </cell>
          <cell r="G260">
            <v>6462.72</v>
          </cell>
        </row>
        <row r="261">
          <cell r="A261">
            <v>3</v>
          </cell>
          <cell r="B261">
            <v>70</v>
          </cell>
          <cell r="G261">
            <v>1328847.02</v>
          </cell>
        </row>
        <row r="262">
          <cell r="A262">
            <v>3</v>
          </cell>
          <cell r="B262">
            <v>70</v>
          </cell>
          <cell r="G262">
            <v>744879.44</v>
          </cell>
        </row>
        <row r="263">
          <cell r="A263">
            <v>3</v>
          </cell>
          <cell r="B263">
            <v>70</v>
          </cell>
          <cell r="G263">
            <v>713648.25</v>
          </cell>
        </row>
        <row r="264">
          <cell r="A264">
            <v>3</v>
          </cell>
          <cell r="B264">
            <v>70</v>
          </cell>
          <cell r="G264">
            <v>1494106.9</v>
          </cell>
        </row>
        <row r="265">
          <cell r="A265">
            <v>3</v>
          </cell>
          <cell r="B265">
            <v>70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70</v>
          </cell>
          <cell r="G267">
            <v>4774858.24</v>
          </cell>
        </row>
        <row r="268">
          <cell r="A268">
            <v>3</v>
          </cell>
          <cell r="B268">
            <v>70</v>
          </cell>
          <cell r="G268">
            <v>30617.41</v>
          </cell>
        </row>
        <row r="269">
          <cell r="A269">
            <v>3</v>
          </cell>
          <cell r="B269">
            <v>70</v>
          </cell>
          <cell r="G269">
            <v>11961.56</v>
          </cell>
        </row>
        <row r="270">
          <cell r="A270">
            <v>3</v>
          </cell>
          <cell r="B270">
            <v>70</v>
          </cell>
          <cell r="G270">
            <v>6462.72</v>
          </cell>
        </row>
        <row r="271">
          <cell r="A271">
            <v>4</v>
          </cell>
          <cell r="B271">
            <v>80</v>
          </cell>
          <cell r="G271">
            <v>1315716.02</v>
          </cell>
        </row>
        <row r="272">
          <cell r="A272">
            <v>4</v>
          </cell>
          <cell r="B272">
            <v>80</v>
          </cell>
          <cell r="G272">
            <v>731652.65</v>
          </cell>
        </row>
        <row r="273">
          <cell r="A273">
            <v>4</v>
          </cell>
          <cell r="B273">
            <v>80</v>
          </cell>
          <cell r="G273">
            <v>493044.12</v>
          </cell>
        </row>
        <row r="274">
          <cell r="A274">
            <v>4</v>
          </cell>
          <cell r="B274">
            <v>80</v>
          </cell>
          <cell r="G274">
            <v>1448741.62</v>
          </cell>
        </row>
        <row r="275">
          <cell r="A275">
            <v>4</v>
          </cell>
          <cell r="B275">
            <v>80</v>
          </cell>
          <cell r="G275">
            <v>778700.99</v>
          </cell>
        </row>
        <row r="276">
          <cell r="A276">
            <v>4</v>
          </cell>
          <cell r="B276">
            <v>80</v>
          </cell>
          <cell r="G276">
            <v>535386.69999999995</v>
          </cell>
        </row>
        <row r="277">
          <cell r="A277">
            <v>4</v>
          </cell>
          <cell r="B277">
            <v>180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180</v>
          </cell>
          <cell r="G279">
            <v>11945.16</v>
          </cell>
        </row>
        <row r="280">
          <cell r="A280">
            <v>4</v>
          </cell>
          <cell r="B280">
            <v>180</v>
          </cell>
          <cell r="G280">
            <v>6462.72</v>
          </cell>
        </row>
        <row r="281">
          <cell r="A281">
            <v>5</v>
          </cell>
          <cell r="B281">
            <v>180</v>
          </cell>
          <cell r="G281">
            <v>1321419.3799999999</v>
          </cell>
        </row>
        <row r="282">
          <cell r="A282">
            <v>5</v>
          </cell>
          <cell r="B282">
            <v>180</v>
          </cell>
          <cell r="G282">
            <v>740612.77</v>
          </cell>
        </row>
        <row r="283">
          <cell r="A283">
            <v>5</v>
          </cell>
          <cell r="B283">
            <v>180</v>
          </cell>
          <cell r="G283">
            <v>700490.55</v>
          </cell>
        </row>
        <row r="284">
          <cell r="A284">
            <v>5</v>
          </cell>
          <cell r="B284">
            <v>180</v>
          </cell>
          <cell r="G284">
            <v>1455893.74</v>
          </cell>
        </row>
        <row r="285">
          <cell r="A285">
            <v>5</v>
          </cell>
          <cell r="B285">
            <v>212</v>
          </cell>
          <cell r="G285">
            <v>780506.43</v>
          </cell>
        </row>
        <row r="286">
          <cell r="A286">
            <v>5</v>
          </cell>
          <cell r="B286">
            <v>212</v>
          </cell>
          <cell r="G286">
            <v>535954.4</v>
          </cell>
        </row>
        <row r="287">
          <cell r="A287">
            <v>5</v>
          </cell>
          <cell r="B287">
            <v>212</v>
          </cell>
          <cell r="G287">
            <v>4838267.54</v>
          </cell>
        </row>
        <row r="288">
          <cell r="A288">
            <v>5</v>
          </cell>
          <cell r="B288">
            <v>212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212</v>
          </cell>
          <cell r="G290">
            <v>6462.72</v>
          </cell>
        </row>
        <row r="291">
          <cell r="A291">
            <v>1</v>
          </cell>
          <cell r="B291">
            <v>212</v>
          </cell>
          <cell r="G291">
            <v>1009214.23</v>
          </cell>
        </row>
        <row r="292">
          <cell r="A292">
            <v>1</v>
          </cell>
          <cell r="B292">
            <v>221</v>
          </cell>
          <cell r="G292">
            <v>128461.51</v>
          </cell>
        </row>
        <row r="293">
          <cell r="A293">
            <v>1</v>
          </cell>
          <cell r="B293">
            <v>221</v>
          </cell>
          <cell r="G293">
            <v>91271.73</v>
          </cell>
        </row>
        <row r="294">
          <cell r="A294">
            <v>1</v>
          </cell>
          <cell r="B294">
            <v>221</v>
          </cell>
          <cell r="G294">
            <v>70475.399999999994</v>
          </cell>
        </row>
        <row r="295">
          <cell r="A295">
            <v>1</v>
          </cell>
          <cell r="B295">
            <v>232</v>
          </cell>
          <cell r="G295">
            <v>74877.899999999994</v>
          </cell>
        </row>
        <row r="296">
          <cell r="A296">
            <v>1</v>
          </cell>
          <cell r="B296">
            <v>233</v>
          </cell>
          <cell r="G296">
            <v>101847.09</v>
          </cell>
        </row>
        <row r="297">
          <cell r="A297">
            <v>1</v>
          </cell>
          <cell r="B297">
            <v>234</v>
          </cell>
          <cell r="G297">
            <v>44540.22</v>
          </cell>
        </row>
        <row r="298">
          <cell r="A298">
            <v>1</v>
          </cell>
          <cell r="B298">
            <v>301</v>
          </cell>
          <cell r="G298">
            <v>23.01</v>
          </cell>
        </row>
        <row r="299">
          <cell r="A299">
            <v>1</v>
          </cell>
          <cell r="B299">
            <v>301</v>
          </cell>
          <cell r="G299">
            <v>23.92</v>
          </cell>
        </row>
        <row r="300">
          <cell r="A300">
            <v>2</v>
          </cell>
          <cell r="B300">
            <v>303</v>
          </cell>
          <cell r="G300">
            <v>1022767.54</v>
          </cell>
        </row>
        <row r="301">
          <cell r="A301">
            <v>2</v>
          </cell>
          <cell r="B301">
            <v>303</v>
          </cell>
          <cell r="G301">
            <v>129203.5</v>
          </cell>
        </row>
        <row r="302">
          <cell r="A302">
            <v>2</v>
          </cell>
          <cell r="B302">
            <v>303</v>
          </cell>
          <cell r="G302">
            <v>89083.4</v>
          </cell>
        </row>
        <row r="303">
          <cell r="A303">
            <v>2</v>
          </cell>
          <cell r="B303">
            <v>10</v>
          </cell>
          <cell r="G303">
            <v>72001.64</v>
          </cell>
        </row>
        <row r="304">
          <cell r="A304">
            <v>2</v>
          </cell>
          <cell r="B304">
            <v>10</v>
          </cell>
          <cell r="G304">
            <v>73445.23</v>
          </cell>
        </row>
        <row r="305">
          <cell r="A305">
            <v>2</v>
          </cell>
          <cell r="B305">
            <v>10</v>
          </cell>
          <cell r="G305">
            <v>103090.68</v>
          </cell>
        </row>
        <row r="306">
          <cell r="A306">
            <v>2</v>
          </cell>
          <cell r="B306">
            <v>10</v>
          </cell>
          <cell r="G306">
            <v>44677.72</v>
          </cell>
        </row>
        <row r="307">
          <cell r="A307">
            <v>2</v>
          </cell>
          <cell r="B307">
            <v>10</v>
          </cell>
          <cell r="G307">
            <v>23.01</v>
          </cell>
        </row>
        <row r="308">
          <cell r="A308">
            <v>2</v>
          </cell>
          <cell r="B308">
            <v>10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10</v>
          </cell>
          <cell r="G310">
            <v>129040.22</v>
          </cell>
        </row>
        <row r="311">
          <cell r="A311">
            <v>3</v>
          </cell>
          <cell r="B311">
            <v>10</v>
          </cell>
          <cell r="G311">
            <v>106351.7</v>
          </cell>
        </row>
        <row r="312">
          <cell r="A312">
            <v>3</v>
          </cell>
          <cell r="B312">
            <v>20</v>
          </cell>
          <cell r="G312">
            <v>71510.36</v>
          </cell>
        </row>
        <row r="313">
          <cell r="A313">
            <v>3</v>
          </cell>
          <cell r="B313">
            <v>20</v>
          </cell>
          <cell r="G313">
            <v>73426.52</v>
          </cell>
        </row>
        <row r="314">
          <cell r="A314">
            <v>3</v>
          </cell>
          <cell r="B314">
            <v>20</v>
          </cell>
          <cell r="G314">
            <v>107176.62</v>
          </cell>
        </row>
        <row r="315">
          <cell r="A315">
            <v>3</v>
          </cell>
          <cell r="B315">
            <v>20</v>
          </cell>
          <cell r="G315">
            <v>44671.33</v>
          </cell>
        </row>
        <row r="316">
          <cell r="A316">
            <v>3</v>
          </cell>
          <cell r="B316">
            <v>20</v>
          </cell>
          <cell r="G316">
            <v>23.01</v>
          </cell>
        </row>
        <row r="317">
          <cell r="A317">
            <v>3</v>
          </cell>
          <cell r="B317">
            <v>20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20</v>
          </cell>
          <cell r="G319">
            <v>322740.57</v>
          </cell>
        </row>
        <row r="320">
          <cell r="A320">
            <v>4</v>
          </cell>
          <cell r="B320">
            <v>20</v>
          </cell>
          <cell r="G320">
            <v>366388.22</v>
          </cell>
        </row>
        <row r="321">
          <cell r="A321">
            <v>4</v>
          </cell>
          <cell r="B321">
            <v>20</v>
          </cell>
          <cell r="G321">
            <v>383534.95</v>
          </cell>
        </row>
        <row r="322">
          <cell r="A322">
            <v>4</v>
          </cell>
          <cell r="B322">
            <v>20</v>
          </cell>
          <cell r="G322">
            <v>280671.84000000003</v>
          </cell>
        </row>
        <row r="323">
          <cell r="A323">
            <v>4</v>
          </cell>
          <cell r="B323">
            <v>20</v>
          </cell>
          <cell r="G323">
            <v>322725.84999999998</v>
          </cell>
        </row>
        <row r="324">
          <cell r="A324">
            <v>4</v>
          </cell>
          <cell r="B324">
            <v>20</v>
          </cell>
          <cell r="G324">
            <v>23.01</v>
          </cell>
        </row>
        <row r="325">
          <cell r="A325">
            <v>4</v>
          </cell>
          <cell r="B325">
            <v>20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20</v>
          </cell>
          <cell r="G327">
            <v>323648.68</v>
          </cell>
        </row>
        <row r="328">
          <cell r="A328">
            <v>5</v>
          </cell>
          <cell r="B328">
            <v>30</v>
          </cell>
          <cell r="G328">
            <v>252841.81</v>
          </cell>
        </row>
        <row r="329">
          <cell r="A329">
            <v>5</v>
          </cell>
          <cell r="B329">
            <v>30</v>
          </cell>
          <cell r="G329">
            <v>383140.52</v>
          </cell>
        </row>
        <row r="330">
          <cell r="A330">
            <v>5</v>
          </cell>
          <cell r="B330">
            <v>30</v>
          </cell>
          <cell r="G330">
            <v>280022.95</v>
          </cell>
        </row>
        <row r="331">
          <cell r="A331">
            <v>5</v>
          </cell>
          <cell r="B331">
            <v>30</v>
          </cell>
          <cell r="G331">
            <v>322328.09999999998</v>
          </cell>
        </row>
        <row r="332">
          <cell r="A332">
            <v>5</v>
          </cell>
          <cell r="B332">
            <v>30</v>
          </cell>
          <cell r="G332">
            <v>23.01</v>
          </cell>
        </row>
        <row r="333">
          <cell r="A333">
            <v>5</v>
          </cell>
          <cell r="B333">
            <v>30</v>
          </cell>
          <cell r="G333">
            <v>23.92</v>
          </cell>
        </row>
        <row r="334">
          <cell r="A334">
            <v>1</v>
          </cell>
          <cell r="B334">
            <v>30</v>
          </cell>
          <cell r="G334">
            <v>66.95</v>
          </cell>
        </row>
        <row r="335">
          <cell r="A335">
            <v>2</v>
          </cell>
          <cell r="B335">
            <v>30</v>
          </cell>
          <cell r="G335">
            <v>66.95</v>
          </cell>
        </row>
        <row r="336">
          <cell r="A336">
            <v>3</v>
          </cell>
          <cell r="B336">
            <v>30</v>
          </cell>
          <cell r="G336">
            <v>66.95</v>
          </cell>
        </row>
        <row r="337">
          <cell r="A337">
            <v>4</v>
          </cell>
          <cell r="B337">
            <v>30</v>
          </cell>
          <cell r="G337">
            <v>66.95</v>
          </cell>
        </row>
        <row r="338">
          <cell r="A338">
            <v>5</v>
          </cell>
          <cell r="B338">
            <v>30</v>
          </cell>
          <cell r="G338">
            <v>66.95</v>
          </cell>
        </row>
        <row r="339">
          <cell r="A339">
            <v>1</v>
          </cell>
          <cell r="B339">
            <v>30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40</v>
          </cell>
          <cell r="G344">
            <v>163477.16</v>
          </cell>
        </row>
        <row r="345">
          <cell r="A345">
            <v>1</v>
          </cell>
          <cell r="B345">
            <v>40</v>
          </cell>
          <cell r="G345">
            <v>57147.56</v>
          </cell>
        </row>
        <row r="346">
          <cell r="A346">
            <v>1</v>
          </cell>
          <cell r="B346">
            <v>40</v>
          </cell>
          <cell r="G346">
            <v>191.52</v>
          </cell>
        </row>
        <row r="347">
          <cell r="A347">
            <v>1</v>
          </cell>
          <cell r="B347">
            <v>40</v>
          </cell>
          <cell r="G347">
            <v>104747.45</v>
          </cell>
        </row>
        <row r="348">
          <cell r="A348">
            <v>1</v>
          </cell>
          <cell r="B348">
            <v>40</v>
          </cell>
          <cell r="G348">
            <v>2078.36</v>
          </cell>
        </row>
        <row r="349">
          <cell r="A349">
            <v>1</v>
          </cell>
          <cell r="B349">
            <v>40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40</v>
          </cell>
          <cell r="G352">
            <v>32444.46</v>
          </cell>
        </row>
        <row r="353">
          <cell r="A353">
            <v>1</v>
          </cell>
          <cell r="B353">
            <v>50</v>
          </cell>
          <cell r="G353">
            <v>66.81</v>
          </cell>
        </row>
        <row r="354">
          <cell r="A354">
            <v>1</v>
          </cell>
          <cell r="B354">
            <v>50</v>
          </cell>
          <cell r="G354">
            <v>3637.48</v>
          </cell>
        </row>
        <row r="355">
          <cell r="A355">
            <v>1</v>
          </cell>
          <cell r="B355">
            <v>50</v>
          </cell>
          <cell r="G355">
            <v>45444.81</v>
          </cell>
        </row>
        <row r="356">
          <cell r="A356">
            <v>1</v>
          </cell>
          <cell r="B356">
            <v>50</v>
          </cell>
          <cell r="G356">
            <v>9199.1</v>
          </cell>
        </row>
        <row r="357">
          <cell r="A357">
            <v>2</v>
          </cell>
          <cell r="B357">
            <v>50</v>
          </cell>
          <cell r="G357">
            <v>163477.16</v>
          </cell>
        </row>
        <row r="358">
          <cell r="A358">
            <v>2</v>
          </cell>
          <cell r="B358">
            <v>50</v>
          </cell>
          <cell r="G358">
            <v>57514.7</v>
          </cell>
        </row>
        <row r="359">
          <cell r="A359">
            <v>2</v>
          </cell>
          <cell r="B359">
            <v>50</v>
          </cell>
          <cell r="G359">
            <v>191.52</v>
          </cell>
        </row>
        <row r="360">
          <cell r="A360">
            <v>2</v>
          </cell>
          <cell r="B360">
            <v>50</v>
          </cell>
          <cell r="G360">
            <v>104779.2</v>
          </cell>
        </row>
        <row r="361">
          <cell r="A361">
            <v>2</v>
          </cell>
          <cell r="B361">
            <v>50</v>
          </cell>
          <cell r="G361">
            <v>2078.36</v>
          </cell>
        </row>
        <row r="362">
          <cell r="A362">
            <v>2</v>
          </cell>
          <cell r="B362">
            <v>50</v>
          </cell>
          <cell r="G362">
            <v>9102.4500000000007</v>
          </cell>
        </row>
        <row r="363">
          <cell r="A363">
            <v>2</v>
          </cell>
          <cell r="B363">
            <v>50</v>
          </cell>
          <cell r="G363">
            <v>958.32</v>
          </cell>
        </row>
        <row r="364">
          <cell r="A364">
            <v>2</v>
          </cell>
          <cell r="B364">
            <v>50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50</v>
          </cell>
          <cell r="G366">
            <v>22.2</v>
          </cell>
        </row>
        <row r="367">
          <cell r="A367">
            <v>2</v>
          </cell>
          <cell r="B367">
            <v>50</v>
          </cell>
          <cell r="G367">
            <v>3690.99</v>
          </cell>
        </row>
        <row r="368">
          <cell r="A368">
            <v>2</v>
          </cell>
          <cell r="B368">
            <v>60</v>
          </cell>
          <cell r="G368">
            <v>45450.86</v>
          </cell>
        </row>
        <row r="369">
          <cell r="A369">
            <v>2</v>
          </cell>
          <cell r="B369">
            <v>60</v>
          </cell>
          <cell r="G369">
            <v>9199.11</v>
          </cell>
        </row>
        <row r="370">
          <cell r="A370">
            <v>3</v>
          </cell>
          <cell r="B370">
            <v>60</v>
          </cell>
          <cell r="G370">
            <v>163477.16</v>
          </cell>
        </row>
        <row r="371">
          <cell r="A371">
            <v>3</v>
          </cell>
          <cell r="B371">
            <v>60</v>
          </cell>
          <cell r="G371">
            <v>57514.7</v>
          </cell>
        </row>
        <row r="372">
          <cell r="A372">
            <v>3</v>
          </cell>
          <cell r="B372">
            <v>60</v>
          </cell>
          <cell r="G372">
            <v>191.52</v>
          </cell>
        </row>
        <row r="373">
          <cell r="A373">
            <v>3</v>
          </cell>
          <cell r="B373">
            <v>60</v>
          </cell>
          <cell r="G373">
            <v>104779.2</v>
          </cell>
        </row>
        <row r="374">
          <cell r="A374">
            <v>3</v>
          </cell>
          <cell r="B374">
            <v>60</v>
          </cell>
          <cell r="G374">
            <v>2078.36</v>
          </cell>
        </row>
        <row r="375">
          <cell r="A375">
            <v>3</v>
          </cell>
          <cell r="B375">
            <v>60</v>
          </cell>
          <cell r="G375">
            <v>9102.4500000000007</v>
          </cell>
        </row>
        <row r="376">
          <cell r="A376">
            <v>3</v>
          </cell>
          <cell r="B376">
            <v>60</v>
          </cell>
          <cell r="G376">
            <v>958.32</v>
          </cell>
        </row>
        <row r="377">
          <cell r="A377">
            <v>3</v>
          </cell>
          <cell r="B377">
            <v>60</v>
          </cell>
          <cell r="G377">
            <v>5679.37</v>
          </cell>
        </row>
        <row r="378">
          <cell r="A378">
            <v>3</v>
          </cell>
          <cell r="B378">
            <v>60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45450.86</v>
          </cell>
        </row>
        <row r="382">
          <cell r="A382">
            <v>3</v>
          </cell>
          <cell r="B382">
            <v>70</v>
          </cell>
          <cell r="G382">
            <v>10279.450000000001</v>
          </cell>
        </row>
        <row r="383">
          <cell r="A383">
            <v>4</v>
          </cell>
          <cell r="B383">
            <v>70</v>
          </cell>
          <cell r="G383">
            <v>9559.2199999999993</v>
          </cell>
        </row>
        <row r="384">
          <cell r="A384">
            <v>5</v>
          </cell>
          <cell r="B384">
            <v>70</v>
          </cell>
          <cell r="G384">
            <v>9559.23</v>
          </cell>
        </row>
        <row r="385">
          <cell r="A385">
            <v>1</v>
          </cell>
          <cell r="B385">
            <v>70</v>
          </cell>
          <cell r="G385">
            <v>-4732.8599999999997</v>
          </cell>
        </row>
        <row r="386">
          <cell r="A386">
            <v>1</v>
          </cell>
          <cell r="B386">
            <v>70</v>
          </cell>
          <cell r="G386">
            <v>47207.23</v>
          </cell>
        </row>
        <row r="387">
          <cell r="A387">
            <v>1</v>
          </cell>
          <cell r="B387">
            <v>70</v>
          </cell>
          <cell r="G387">
            <v>31438.55</v>
          </cell>
        </row>
        <row r="388">
          <cell r="A388">
            <v>1</v>
          </cell>
          <cell r="B388">
            <v>70</v>
          </cell>
          <cell r="G388">
            <v>62127.74</v>
          </cell>
        </row>
        <row r="389">
          <cell r="A389">
            <v>1</v>
          </cell>
          <cell r="B389">
            <v>70</v>
          </cell>
          <cell r="G389">
            <v>532736.51</v>
          </cell>
        </row>
        <row r="390">
          <cell r="A390">
            <v>1</v>
          </cell>
          <cell r="B390">
            <v>70</v>
          </cell>
          <cell r="G390">
            <v>52991.02</v>
          </cell>
        </row>
        <row r="391">
          <cell r="A391">
            <v>1</v>
          </cell>
          <cell r="B391">
            <v>70</v>
          </cell>
          <cell r="G391">
            <v>152768.95000000001</v>
          </cell>
        </row>
        <row r="392">
          <cell r="A392">
            <v>1</v>
          </cell>
          <cell r="B392">
            <v>80</v>
          </cell>
          <cell r="G392">
            <v>-68641.850000000006</v>
          </cell>
        </row>
        <row r="393">
          <cell r="A393">
            <v>2</v>
          </cell>
          <cell r="B393">
            <v>80</v>
          </cell>
          <cell r="G393">
            <v>-4732.8599999999997</v>
          </cell>
        </row>
        <row r="394">
          <cell r="A394">
            <v>2</v>
          </cell>
          <cell r="B394">
            <v>80</v>
          </cell>
          <cell r="G394">
            <v>47207.23</v>
          </cell>
        </row>
        <row r="395">
          <cell r="A395">
            <v>2</v>
          </cell>
          <cell r="B395">
            <v>80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180</v>
          </cell>
          <cell r="G401">
            <v>-4732.8599999999997</v>
          </cell>
        </row>
        <row r="402">
          <cell r="A402">
            <v>3</v>
          </cell>
          <cell r="B402">
            <v>180</v>
          </cell>
          <cell r="G402">
            <v>47207.23</v>
          </cell>
        </row>
        <row r="403">
          <cell r="A403">
            <v>3</v>
          </cell>
          <cell r="B403">
            <v>180</v>
          </cell>
          <cell r="G403">
            <v>31438.55</v>
          </cell>
        </row>
        <row r="404">
          <cell r="A404">
            <v>3</v>
          </cell>
          <cell r="B404">
            <v>180</v>
          </cell>
          <cell r="G404">
            <v>-124255.47</v>
          </cell>
        </row>
        <row r="405">
          <cell r="A405">
            <v>3</v>
          </cell>
          <cell r="B405">
            <v>180</v>
          </cell>
          <cell r="G405">
            <v>-1065637.17</v>
          </cell>
        </row>
        <row r="406">
          <cell r="A406">
            <v>3</v>
          </cell>
          <cell r="B406">
            <v>180</v>
          </cell>
          <cell r="G406">
            <v>-1132812.51</v>
          </cell>
        </row>
        <row r="407">
          <cell r="A407">
            <v>3</v>
          </cell>
          <cell r="B407">
            <v>180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212</v>
          </cell>
          <cell r="G409">
            <v>-68641.850000000006</v>
          </cell>
        </row>
        <row r="410">
          <cell r="A410">
            <v>4</v>
          </cell>
          <cell r="B410">
            <v>212</v>
          </cell>
          <cell r="G410">
            <v>-4732.8599999999997</v>
          </cell>
        </row>
        <row r="411">
          <cell r="A411">
            <v>4</v>
          </cell>
          <cell r="B411">
            <v>212</v>
          </cell>
          <cell r="G411">
            <v>47207.23</v>
          </cell>
        </row>
        <row r="412">
          <cell r="A412">
            <v>4</v>
          </cell>
          <cell r="B412">
            <v>212</v>
          </cell>
          <cell r="G412">
            <v>31438.55</v>
          </cell>
        </row>
        <row r="413">
          <cell r="A413">
            <v>4</v>
          </cell>
          <cell r="B413">
            <v>212</v>
          </cell>
          <cell r="G413">
            <v>75520.83</v>
          </cell>
        </row>
        <row r="414">
          <cell r="A414">
            <v>4</v>
          </cell>
          <cell r="B414">
            <v>212</v>
          </cell>
          <cell r="G414">
            <v>515611.14</v>
          </cell>
        </row>
        <row r="415">
          <cell r="A415">
            <v>4</v>
          </cell>
          <cell r="B415">
            <v>212</v>
          </cell>
          <cell r="G415">
            <v>-453125</v>
          </cell>
        </row>
        <row r="416">
          <cell r="A416">
            <v>4</v>
          </cell>
          <cell r="B416">
            <v>221</v>
          </cell>
          <cell r="G416">
            <v>-68641.850000000006</v>
          </cell>
        </row>
        <row r="417">
          <cell r="A417">
            <v>5</v>
          </cell>
          <cell r="B417">
            <v>221</v>
          </cell>
          <cell r="G417">
            <v>-4732.8599999999997</v>
          </cell>
        </row>
        <row r="418">
          <cell r="A418">
            <v>5</v>
          </cell>
          <cell r="B418">
            <v>221</v>
          </cell>
          <cell r="G418">
            <v>47207.23</v>
          </cell>
        </row>
        <row r="419">
          <cell r="A419">
            <v>5</v>
          </cell>
          <cell r="B419">
            <v>232</v>
          </cell>
          <cell r="G419">
            <v>31438.55</v>
          </cell>
        </row>
        <row r="420">
          <cell r="A420">
            <v>5</v>
          </cell>
          <cell r="B420">
            <v>233</v>
          </cell>
          <cell r="G420">
            <v>620383.53</v>
          </cell>
        </row>
        <row r="421">
          <cell r="A421">
            <v>5</v>
          </cell>
          <cell r="B421">
            <v>234</v>
          </cell>
          <cell r="G421">
            <v>-264322.92</v>
          </cell>
        </row>
        <row r="422">
          <cell r="A422">
            <v>5</v>
          </cell>
          <cell r="B422">
            <v>301</v>
          </cell>
          <cell r="G422">
            <v>555066.78</v>
          </cell>
        </row>
        <row r="423">
          <cell r="A423">
            <v>5</v>
          </cell>
          <cell r="B423">
            <v>301</v>
          </cell>
          <cell r="G423">
            <v>-113281.25</v>
          </cell>
        </row>
        <row r="424">
          <cell r="A424">
            <v>5</v>
          </cell>
          <cell r="B424">
            <v>303</v>
          </cell>
          <cell r="G424">
            <v>-68641.850000000006</v>
          </cell>
        </row>
        <row r="425">
          <cell r="A425">
            <v>1</v>
          </cell>
          <cell r="B425">
            <v>303</v>
          </cell>
          <cell r="G425">
            <v>8394</v>
          </cell>
        </row>
        <row r="426">
          <cell r="A426">
            <v>1</v>
          </cell>
          <cell r="B426">
            <v>303</v>
          </cell>
          <cell r="G426">
            <v>7755</v>
          </cell>
        </row>
        <row r="427">
          <cell r="A427">
            <v>2</v>
          </cell>
          <cell r="B427">
            <v>20</v>
          </cell>
          <cell r="G427">
            <v>8394</v>
          </cell>
        </row>
        <row r="428">
          <cell r="A428">
            <v>2</v>
          </cell>
          <cell r="B428">
            <v>20</v>
          </cell>
          <cell r="G428">
            <v>7755</v>
          </cell>
        </row>
        <row r="429">
          <cell r="A429">
            <v>3</v>
          </cell>
          <cell r="B429">
            <v>20</v>
          </cell>
          <cell r="G429">
            <v>8394</v>
          </cell>
        </row>
        <row r="430">
          <cell r="A430">
            <v>3</v>
          </cell>
          <cell r="B430">
            <v>20</v>
          </cell>
          <cell r="G430">
            <v>7755</v>
          </cell>
        </row>
        <row r="431">
          <cell r="A431">
            <v>4</v>
          </cell>
          <cell r="B431">
            <v>20</v>
          </cell>
          <cell r="G431">
            <v>8394</v>
          </cell>
        </row>
        <row r="432">
          <cell r="A432">
            <v>4</v>
          </cell>
          <cell r="B432">
            <v>20</v>
          </cell>
          <cell r="G432">
            <v>7755</v>
          </cell>
        </row>
        <row r="433">
          <cell r="A433">
            <v>5</v>
          </cell>
          <cell r="B433">
            <v>20</v>
          </cell>
          <cell r="G433">
            <v>8394</v>
          </cell>
        </row>
        <row r="434">
          <cell r="A434">
            <v>5</v>
          </cell>
          <cell r="B434">
            <v>20</v>
          </cell>
          <cell r="G434">
            <v>7755</v>
          </cell>
        </row>
        <row r="435">
          <cell r="A435">
            <v>1</v>
          </cell>
          <cell r="B435">
            <v>20</v>
          </cell>
          <cell r="G435">
            <v>5724.59</v>
          </cell>
        </row>
        <row r="436">
          <cell r="A436">
            <v>1</v>
          </cell>
          <cell r="B436">
            <v>20</v>
          </cell>
          <cell r="G436">
            <v>13755.75</v>
          </cell>
        </row>
        <row r="437">
          <cell r="A437">
            <v>1</v>
          </cell>
          <cell r="B437">
            <v>20</v>
          </cell>
          <cell r="G437">
            <v>71983.679999999993</v>
          </cell>
        </row>
        <row r="438">
          <cell r="A438">
            <v>2</v>
          </cell>
          <cell r="B438">
            <v>20</v>
          </cell>
          <cell r="G438">
            <v>5724.59</v>
          </cell>
        </row>
        <row r="439">
          <cell r="A439">
            <v>2</v>
          </cell>
          <cell r="B439">
            <v>20</v>
          </cell>
          <cell r="G439">
            <v>13755.75</v>
          </cell>
        </row>
        <row r="440">
          <cell r="A440">
            <v>2</v>
          </cell>
          <cell r="B440">
            <v>20</v>
          </cell>
          <cell r="G440">
            <v>72969.84</v>
          </cell>
        </row>
        <row r="441">
          <cell r="A441">
            <v>3</v>
          </cell>
          <cell r="B441">
            <v>30</v>
          </cell>
          <cell r="G441">
            <v>5724.59</v>
          </cell>
        </row>
        <row r="442">
          <cell r="A442">
            <v>3</v>
          </cell>
          <cell r="B442">
            <v>30</v>
          </cell>
          <cell r="G442">
            <v>13755.75</v>
          </cell>
        </row>
        <row r="443">
          <cell r="A443">
            <v>3</v>
          </cell>
          <cell r="B443">
            <v>30</v>
          </cell>
          <cell r="G443">
            <v>73228.5</v>
          </cell>
        </row>
        <row r="444">
          <cell r="A444">
            <v>4</v>
          </cell>
          <cell r="B444">
            <v>30</v>
          </cell>
          <cell r="G444">
            <v>5724.59</v>
          </cell>
        </row>
        <row r="445">
          <cell r="A445">
            <v>4</v>
          </cell>
          <cell r="B445">
            <v>30</v>
          </cell>
          <cell r="G445">
            <v>13755.75</v>
          </cell>
        </row>
        <row r="446">
          <cell r="A446">
            <v>4</v>
          </cell>
          <cell r="B446">
            <v>30</v>
          </cell>
          <cell r="G446">
            <v>73246.240000000005</v>
          </cell>
        </row>
        <row r="447">
          <cell r="A447">
            <v>5</v>
          </cell>
          <cell r="B447">
            <v>30</v>
          </cell>
          <cell r="G447">
            <v>5724.59</v>
          </cell>
        </row>
        <row r="448">
          <cell r="A448">
            <v>5</v>
          </cell>
          <cell r="B448">
            <v>30</v>
          </cell>
          <cell r="G448">
            <v>13755.75</v>
          </cell>
        </row>
        <row r="449">
          <cell r="A449">
            <v>5</v>
          </cell>
          <cell r="B449">
            <v>30</v>
          </cell>
          <cell r="G449">
            <v>73247</v>
          </cell>
        </row>
        <row r="450">
          <cell r="A450">
            <v>1</v>
          </cell>
          <cell r="B450">
            <v>30</v>
          </cell>
          <cell r="G450">
            <v>1288.1500000000001</v>
          </cell>
        </row>
        <row r="451">
          <cell r="A451">
            <v>1</v>
          </cell>
          <cell r="B451">
            <v>30</v>
          </cell>
          <cell r="G451">
            <v>1133.5</v>
          </cell>
        </row>
        <row r="452">
          <cell r="A452">
            <v>2</v>
          </cell>
          <cell r="B452">
            <v>40</v>
          </cell>
          <cell r="G452">
            <v>1300.6500000000001</v>
          </cell>
        </row>
        <row r="453">
          <cell r="A453">
            <v>2</v>
          </cell>
          <cell r="B453">
            <v>40</v>
          </cell>
          <cell r="G453">
            <v>1133.5</v>
          </cell>
        </row>
        <row r="454">
          <cell r="A454">
            <v>2</v>
          </cell>
          <cell r="B454">
            <v>40</v>
          </cell>
          <cell r="G454">
            <v>81</v>
          </cell>
        </row>
        <row r="455">
          <cell r="A455">
            <v>3</v>
          </cell>
          <cell r="B455">
            <v>40</v>
          </cell>
          <cell r="G455">
            <v>1300.6500000000001</v>
          </cell>
        </row>
        <row r="456">
          <cell r="A456">
            <v>3</v>
          </cell>
          <cell r="B456">
            <v>40</v>
          </cell>
          <cell r="G456">
            <v>1133.9100000000001</v>
          </cell>
        </row>
        <row r="457">
          <cell r="A457">
            <v>3</v>
          </cell>
          <cell r="B457">
            <v>40</v>
          </cell>
          <cell r="G457">
            <v>81</v>
          </cell>
        </row>
        <row r="458">
          <cell r="A458">
            <v>4</v>
          </cell>
          <cell r="B458">
            <v>40</v>
          </cell>
          <cell r="G458">
            <v>1324.15</v>
          </cell>
        </row>
        <row r="459">
          <cell r="A459">
            <v>4</v>
          </cell>
          <cell r="B459">
            <v>40</v>
          </cell>
          <cell r="G459">
            <v>1133.9100000000001</v>
          </cell>
        </row>
        <row r="460">
          <cell r="A460">
            <v>4</v>
          </cell>
          <cell r="B460">
            <v>40</v>
          </cell>
          <cell r="G460">
            <v>81</v>
          </cell>
        </row>
        <row r="461">
          <cell r="A461">
            <v>5</v>
          </cell>
          <cell r="B461">
            <v>40</v>
          </cell>
          <cell r="G461">
            <v>1324.15</v>
          </cell>
        </row>
        <row r="462">
          <cell r="A462">
            <v>5</v>
          </cell>
          <cell r="B462">
            <v>40</v>
          </cell>
          <cell r="G462">
            <v>1133.9100000000001</v>
          </cell>
        </row>
        <row r="463">
          <cell r="A463">
            <v>5</v>
          </cell>
          <cell r="B463">
            <v>50</v>
          </cell>
          <cell r="G463">
            <v>81</v>
          </cell>
        </row>
        <row r="464">
          <cell r="A464">
            <v>1</v>
          </cell>
          <cell r="B464">
            <v>50</v>
          </cell>
          <cell r="G464">
            <v>16875</v>
          </cell>
        </row>
        <row r="465">
          <cell r="A465">
            <v>2</v>
          </cell>
          <cell r="B465">
            <v>50</v>
          </cell>
          <cell r="G465">
            <v>16875</v>
          </cell>
        </row>
        <row r="466">
          <cell r="A466">
            <v>3</v>
          </cell>
          <cell r="B466">
            <v>50</v>
          </cell>
          <cell r="G466">
            <v>16875</v>
          </cell>
        </row>
        <row r="467">
          <cell r="A467">
            <v>4</v>
          </cell>
          <cell r="B467">
            <v>50</v>
          </cell>
          <cell r="G467">
            <v>16875</v>
          </cell>
        </row>
        <row r="468">
          <cell r="A468">
            <v>5</v>
          </cell>
          <cell r="B468">
            <v>50</v>
          </cell>
          <cell r="G468">
            <v>452.83</v>
          </cell>
        </row>
        <row r="469">
          <cell r="A469">
            <v>1</v>
          </cell>
          <cell r="B469">
            <v>50</v>
          </cell>
          <cell r="G469">
            <v>48711.5</v>
          </cell>
        </row>
        <row r="470">
          <cell r="A470">
            <v>2</v>
          </cell>
          <cell r="B470">
            <v>50</v>
          </cell>
          <cell r="G470">
            <v>48711.5</v>
          </cell>
        </row>
        <row r="471">
          <cell r="A471">
            <v>3</v>
          </cell>
          <cell r="B471">
            <v>50</v>
          </cell>
          <cell r="G471">
            <v>48711.5</v>
          </cell>
        </row>
        <row r="472">
          <cell r="A472">
            <v>4</v>
          </cell>
          <cell r="B472">
            <v>50</v>
          </cell>
          <cell r="G472">
            <v>48711.5</v>
          </cell>
        </row>
        <row r="473">
          <cell r="A473">
            <v>5</v>
          </cell>
          <cell r="B473">
            <v>50</v>
          </cell>
          <cell r="G473">
            <v>48711.5</v>
          </cell>
        </row>
        <row r="474">
          <cell r="A474">
            <v>1</v>
          </cell>
          <cell r="B474">
            <v>50</v>
          </cell>
          <cell r="G474">
            <v>1578.13</v>
          </cell>
        </row>
        <row r="475">
          <cell r="A475">
            <v>2</v>
          </cell>
          <cell r="B475">
            <v>50</v>
          </cell>
          <cell r="G475">
            <v>1578.13</v>
          </cell>
        </row>
        <row r="476">
          <cell r="A476">
            <v>3</v>
          </cell>
          <cell r="B476">
            <v>50</v>
          </cell>
          <cell r="G476">
            <v>1578.13</v>
          </cell>
        </row>
        <row r="477">
          <cell r="A477">
            <v>4</v>
          </cell>
          <cell r="B477">
            <v>50</v>
          </cell>
          <cell r="G477">
            <v>1578.13</v>
          </cell>
        </row>
        <row r="478">
          <cell r="A478">
            <v>5</v>
          </cell>
          <cell r="B478">
            <v>50</v>
          </cell>
          <cell r="G478">
            <v>1578.13</v>
          </cell>
        </row>
        <row r="479">
          <cell r="A479">
            <v>2</v>
          </cell>
          <cell r="B479">
            <v>50</v>
          </cell>
          <cell r="G479">
            <v>166.68</v>
          </cell>
        </row>
        <row r="480">
          <cell r="A480">
            <v>3</v>
          </cell>
          <cell r="B480">
            <v>50</v>
          </cell>
          <cell r="G480">
            <v>166.68</v>
          </cell>
        </row>
        <row r="481">
          <cell r="A481">
            <v>1</v>
          </cell>
          <cell r="B481">
            <v>60</v>
          </cell>
          <cell r="G481">
            <v>14816.16</v>
          </cell>
        </row>
        <row r="482">
          <cell r="A482">
            <v>1</v>
          </cell>
          <cell r="B482">
            <v>60</v>
          </cell>
          <cell r="G482">
            <v>2010.59</v>
          </cell>
        </row>
        <row r="483">
          <cell r="A483">
            <v>1</v>
          </cell>
          <cell r="B483">
            <v>60</v>
          </cell>
          <cell r="G483">
            <v>3483.88</v>
          </cell>
        </row>
        <row r="484">
          <cell r="A484">
            <v>1</v>
          </cell>
          <cell r="B484">
            <v>60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60</v>
          </cell>
          <cell r="G486">
            <v>17527.84</v>
          </cell>
        </row>
        <row r="487">
          <cell r="A487">
            <v>2</v>
          </cell>
          <cell r="B487">
            <v>60</v>
          </cell>
          <cell r="G487">
            <v>14516.12</v>
          </cell>
        </row>
        <row r="488">
          <cell r="A488">
            <v>2</v>
          </cell>
          <cell r="B488">
            <v>60</v>
          </cell>
          <cell r="G488">
            <v>1357.44</v>
          </cell>
        </row>
        <row r="489">
          <cell r="A489">
            <v>2</v>
          </cell>
          <cell r="B489">
            <v>60</v>
          </cell>
          <cell r="G489">
            <v>3320.32</v>
          </cell>
        </row>
        <row r="490">
          <cell r="A490">
            <v>2</v>
          </cell>
          <cell r="B490">
            <v>60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60</v>
          </cell>
          <cell r="G492">
            <v>16695.68</v>
          </cell>
        </row>
        <row r="493">
          <cell r="A493">
            <v>3</v>
          </cell>
          <cell r="B493">
            <v>60</v>
          </cell>
          <cell r="G493">
            <v>14525.78</v>
          </cell>
        </row>
        <row r="494">
          <cell r="A494">
            <v>3</v>
          </cell>
          <cell r="B494">
            <v>60</v>
          </cell>
          <cell r="G494">
            <v>1321.61</v>
          </cell>
        </row>
        <row r="495">
          <cell r="A495">
            <v>3</v>
          </cell>
          <cell r="B495">
            <v>60</v>
          </cell>
          <cell r="G495">
            <v>6219.84</v>
          </cell>
        </row>
        <row r="496">
          <cell r="A496">
            <v>3</v>
          </cell>
          <cell r="B496">
            <v>60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70</v>
          </cell>
          <cell r="G499">
            <v>2533.4499999999998</v>
          </cell>
        </row>
        <row r="500">
          <cell r="A500">
            <v>4</v>
          </cell>
          <cell r="B500">
            <v>70</v>
          </cell>
          <cell r="G500">
            <v>4574.57</v>
          </cell>
        </row>
        <row r="501">
          <cell r="A501">
            <v>4</v>
          </cell>
          <cell r="B501">
            <v>70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70</v>
          </cell>
          <cell r="G503">
            <v>3077.08</v>
          </cell>
        </row>
        <row r="504">
          <cell r="A504">
            <v>5</v>
          </cell>
          <cell r="B504">
            <v>70</v>
          </cell>
          <cell r="G504">
            <v>4719.8900000000003</v>
          </cell>
        </row>
        <row r="505">
          <cell r="A505">
            <v>5</v>
          </cell>
          <cell r="B505">
            <v>70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70</v>
          </cell>
          <cell r="G507">
            <v>-8343.3799999999992</v>
          </cell>
        </row>
        <row r="508">
          <cell r="A508">
            <v>1</v>
          </cell>
          <cell r="B508">
            <v>70</v>
          </cell>
          <cell r="G508">
            <v>-1736.68</v>
          </cell>
        </row>
        <row r="509">
          <cell r="A509">
            <v>1</v>
          </cell>
          <cell r="B509">
            <v>70</v>
          </cell>
          <cell r="G509">
            <v>-3483.88</v>
          </cell>
        </row>
        <row r="510">
          <cell r="A510">
            <v>1</v>
          </cell>
          <cell r="B510">
            <v>70</v>
          </cell>
          <cell r="G510">
            <v>-5110.24</v>
          </cell>
        </row>
        <row r="511">
          <cell r="A511">
            <v>1</v>
          </cell>
          <cell r="B511">
            <v>70</v>
          </cell>
          <cell r="G511">
            <v>-2955.12</v>
          </cell>
        </row>
        <row r="512">
          <cell r="A512">
            <v>1</v>
          </cell>
          <cell r="B512">
            <v>80</v>
          </cell>
          <cell r="G512">
            <v>-17527.84</v>
          </cell>
        </row>
        <row r="513">
          <cell r="A513">
            <v>2</v>
          </cell>
          <cell r="B513">
            <v>80</v>
          </cell>
          <cell r="G513">
            <v>-7973</v>
          </cell>
        </row>
        <row r="514">
          <cell r="A514">
            <v>2</v>
          </cell>
          <cell r="B514">
            <v>80</v>
          </cell>
          <cell r="G514">
            <v>-1054.8800000000001</v>
          </cell>
        </row>
        <row r="515">
          <cell r="A515">
            <v>2</v>
          </cell>
          <cell r="B515">
            <v>80</v>
          </cell>
          <cell r="G515">
            <v>-3320.32</v>
          </cell>
        </row>
        <row r="516">
          <cell r="A516">
            <v>2</v>
          </cell>
          <cell r="B516">
            <v>80</v>
          </cell>
          <cell r="G516">
            <v>-3625.29</v>
          </cell>
        </row>
        <row r="517">
          <cell r="A517">
            <v>2</v>
          </cell>
          <cell r="B517">
            <v>80</v>
          </cell>
          <cell r="G517">
            <v>-2706.7</v>
          </cell>
        </row>
        <row r="518">
          <cell r="A518">
            <v>2</v>
          </cell>
          <cell r="B518">
            <v>180</v>
          </cell>
          <cell r="G518">
            <v>-16695.68</v>
          </cell>
        </row>
        <row r="519">
          <cell r="A519">
            <v>3</v>
          </cell>
          <cell r="B519">
            <v>180</v>
          </cell>
          <cell r="G519">
            <v>-7997.94</v>
          </cell>
        </row>
        <row r="520">
          <cell r="A520">
            <v>3</v>
          </cell>
          <cell r="B520">
            <v>180</v>
          </cell>
          <cell r="G520">
            <v>-984.95</v>
          </cell>
        </row>
        <row r="521">
          <cell r="A521">
            <v>3</v>
          </cell>
          <cell r="B521">
            <v>180</v>
          </cell>
          <cell r="G521">
            <v>-6219.84</v>
          </cell>
        </row>
        <row r="522">
          <cell r="A522">
            <v>3</v>
          </cell>
          <cell r="B522">
            <v>180</v>
          </cell>
          <cell r="G522">
            <v>-3589.86</v>
          </cell>
        </row>
        <row r="523">
          <cell r="A523">
            <v>3</v>
          </cell>
          <cell r="B523">
            <v>180</v>
          </cell>
          <cell r="G523">
            <v>-2458.59</v>
          </cell>
        </row>
        <row r="524">
          <cell r="A524">
            <v>3</v>
          </cell>
          <cell r="B524">
            <v>180</v>
          </cell>
          <cell r="G524">
            <v>-14940.81</v>
          </cell>
        </row>
        <row r="525">
          <cell r="A525">
            <v>4</v>
          </cell>
          <cell r="B525">
            <v>180</v>
          </cell>
          <cell r="G525">
            <v>-2533.4499999999998</v>
          </cell>
        </row>
        <row r="526">
          <cell r="A526">
            <v>4</v>
          </cell>
          <cell r="B526">
            <v>180</v>
          </cell>
          <cell r="G526">
            <v>-4574.57</v>
          </cell>
        </row>
        <row r="527">
          <cell r="A527">
            <v>4</v>
          </cell>
          <cell r="B527">
            <v>212</v>
          </cell>
          <cell r="G527">
            <v>-1858.79</v>
          </cell>
        </row>
        <row r="528">
          <cell r="A528">
            <v>4</v>
          </cell>
          <cell r="B528">
            <v>212</v>
          </cell>
          <cell r="G528">
            <v>-16335.72</v>
          </cell>
        </row>
        <row r="529">
          <cell r="A529">
            <v>5</v>
          </cell>
          <cell r="B529">
            <v>212</v>
          </cell>
          <cell r="G529">
            <v>-3077.08</v>
          </cell>
        </row>
        <row r="530">
          <cell r="A530">
            <v>5</v>
          </cell>
          <cell r="B530">
            <v>212</v>
          </cell>
          <cell r="G530">
            <v>-4719.8900000000003</v>
          </cell>
        </row>
        <row r="531">
          <cell r="A531">
            <v>5</v>
          </cell>
          <cell r="B531">
            <v>212</v>
          </cell>
          <cell r="G531">
            <v>-1852.86</v>
          </cell>
        </row>
        <row r="532">
          <cell r="A532">
            <v>5</v>
          </cell>
          <cell r="B532">
            <v>212</v>
          </cell>
          <cell r="G532">
            <v>-16656.060000000001</v>
          </cell>
        </row>
        <row r="533">
          <cell r="A533">
            <v>1</v>
          </cell>
          <cell r="B533">
            <v>212</v>
          </cell>
          <cell r="G533">
            <v>20297.93</v>
          </cell>
        </row>
        <row r="534">
          <cell r="A534">
            <v>1</v>
          </cell>
          <cell r="B534">
            <v>221</v>
          </cell>
          <cell r="G534">
            <v>4144.99</v>
          </cell>
        </row>
        <row r="535">
          <cell r="A535">
            <v>1</v>
          </cell>
          <cell r="B535">
            <v>221</v>
          </cell>
          <cell r="G535">
            <v>2080.63</v>
          </cell>
        </row>
        <row r="536">
          <cell r="A536">
            <v>1</v>
          </cell>
          <cell r="B536">
            <v>221</v>
          </cell>
          <cell r="G536">
            <v>16579.77</v>
          </cell>
        </row>
        <row r="537">
          <cell r="A537">
            <v>1</v>
          </cell>
          <cell r="B537">
            <v>232</v>
          </cell>
          <cell r="G537">
            <v>7705.52</v>
          </cell>
        </row>
        <row r="538">
          <cell r="A538">
            <v>1</v>
          </cell>
          <cell r="B538">
            <v>233</v>
          </cell>
          <cell r="G538">
            <v>7805.63</v>
          </cell>
        </row>
        <row r="539">
          <cell r="A539">
            <v>2</v>
          </cell>
          <cell r="B539">
            <v>234</v>
          </cell>
          <cell r="G539">
            <v>20518.09</v>
          </cell>
        </row>
        <row r="540">
          <cell r="A540">
            <v>2</v>
          </cell>
          <cell r="B540">
            <v>301</v>
          </cell>
          <cell r="G540">
            <v>4126.1000000000004</v>
          </cell>
        </row>
        <row r="541">
          <cell r="A541">
            <v>2</v>
          </cell>
          <cell r="B541">
            <v>301</v>
          </cell>
          <cell r="G541">
            <v>2075.4</v>
          </cell>
        </row>
        <row r="542">
          <cell r="A542">
            <v>2</v>
          </cell>
          <cell r="B542">
            <v>303</v>
          </cell>
          <cell r="G542">
            <v>16701.580000000002</v>
          </cell>
        </row>
        <row r="543">
          <cell r="A543">
            <v>2</v>
          </cell>
          <cell r="B543">
            <v>303</v>
          </cell>
          <cell r="G543">
            <v>7828.88</v>
          </cell>
        </row>
        <row r="544">
          <cell r="A544">
            <v>2</v>
          </cell>
          <cell r="B544">
            <v>303</v>
          </cell>
          <cell r="G544">
            <v>7512.24</v>
          </cell>
        </row>
        <row r="545">
          <cell r="A545">
            <v>3</v>
          </cell>
          <cell r="B545">
            <v>10</v>
          </cell>
          <cell r="G545">
            <v>20518.09</v>
          </cell>
        </row>
        <row r="546">
          <cell r="A546">
            <v>3</v>
          </cell>
          <cell r="B546">
            <v>10</v>
          </cell>
          <cell r="G546">
            <v>4559.26</v>
          </cell>
        </row>
        <row r="547">
          <cell r="A547">
            <v>3</v>
          </cell>
          <cell r="B547">
            <v>20</v>
          </cell>
          <cell r="G547">
            <v>2325.15</v>
          </cell>
        </row>
        <row r="548">
          <cell r="A548">
            <v>3</v>
          </cell>
          <cell r="B548">
            <v>30</v>
          </cell>
          <cell r="G548">
            <v>16700.150000000001</v>
          </cell>
        </row>
        <row r="549">
          <cell r="A549">
            <v>3</v>
          </cell>
          <cell r="B549">
            <v>40</v>
          </cell>
          <cell r="G549">
            <v>7828.88</v>
          </cell>
        </row>
        <row r="550">
          <cell r="A550">
            <v>3</v>
          </cell>
          <cell r="B550">
            <v>50</v>
          </cell>
          <cell r="G550">
            <v>7461.7</v>
          </cell>
        </row>
        <row r="551">
          <cell r="A551">
            <v>4</v>
          </cell>
          <cell r="B551">
            <v>60</v>
          </cell>
          <cell r="G551">
            <v>25421.86</v>
          </cell>
        </row>
        <row r="552">
          <cell r="A552">
            <v>4</v>
          </cell>
          <cell r="B552">
            <v>70</v>
          </cell>
          <cell r="G552">
            <v>5552.59</v>
          </cell>
        </row>
        <row r="553">
          <cell r="A553">
            <v>4</v>
          </cell>
          <cell r="B553">
            <v>20</v>
          </cell>
          <cell r="G553">
            <v>1542.93</v>
          </cell>
        </row>
        <row r="554">
          <cell r="A554">
            <v>4</v>
          </cell>
          <cell r="B554">
            <v>30</v>
          </cell>
          <cell r="G554">
            <v>26173.3</v>
          </cell>
        </row>
        <row r="555">
          <cell r="A555">
            <v>4</v>
          </cell>
          <cell r="B555">
            <v>40</v>
          </cell>
          <cell r="G555">
            <v>12142</v>
          </cell>
        </row>
        <row r="556">
          <cell r="A556">
            <v>4</v>
          </cell>
          <cell r="B556">
            <v>50</v>
          </cell>
          <cell r="G556">
            <v>8779.93</v>
          </cell>
        </row>
        <row r="557">
          <cell r="A557">
            <v>5</v>
          </cell>
          <cell r="B557">
            <v>60</v>
          </cell>
          <cell r="G557">
            <v>25421.86</v>
          </cell>
        </row>
        <row r="558">
          <cell r="A558">
            <v>5</v>
          </cell>
          <cell r="B558">
            <v>70</v>
          </cell>
          <cell r="G558">
            <v>5552.59</v>
          </cell>
        </row>
        <row r="559">
          <cell r="A559">
            <v>5</v>
          </cell>
          <cell r="B559">
            <v>20</v>
          </cell>
          <cell r="G559">
            <v>1542.93</v>
          </cell>
        </row>
        <row r="560">
          <cell r="A560">
            <v>5</v>
          </cell>
          <cell r="B560">
            <v>30</v>
          </cell>
          <cell r="G560">
            <v>26156.7</v>
          </cell>
        </row>
        <row r="561">
          <cell r="A561">
            <v>5</v>
          </cell>
          <cell r="B561">
            <v>40</v>
          </cell>
          <cell r="G561">
            <v>12142</v>
          </cell>
        </row>
        <row r="562">
          <cell r="A562">
            <v>5</v>
          </cell>
          <cell r="B562">
            <v>50</v>
          </cell>
          <cell r="G562">
            <v>8779.93</v>
          </cell>
        </row>
        <row r="563">
          <cell r="A563">
            <v>1</v>
          </cell>
          <cell r="B563">
            <v>60</v>
          </cell>
          <cell r="G563">
            <v>-20297.93</v>
          </cell>
        </row>
        <row r="564">
          <cell r="A564">
            <v>1</v>
          </cell>
          <cell r="B564">
            <v>70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IS"/>
      <sheetName val="SCHED"/>
      <sheetName val="Interest"/>
      <sheetName val="BONDS"/>
      <sheetName val="UW_SUMM"/>
      <sheetName val="WC_ALAB"/>
      <sheetName val="WC_KENT"/>
      <sheetName val="GL_PL"/>
      <sheetName val="3RD PARTY"/>
      <sheetName val="PAID"/>
      <sheetName val="OSLR"/>
      <sheetName val="IBNR"/>
      <sheetName val="JE"/>
      <sheetName val="Module2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 Deferrred Pool by Rate  (2"/>
      <sheetName val="#UTD# Unit Temp Diffs"/>
      <sheetName val="AUT Deferrred Pool by Rate Div"/>
      <sheetName val="Federal Tax Depr Sch M"/>
      <sheetName val="SATTD St AfterTax TempDiff"/>
      <sheetName val="State Tax Depr"/>
      <sheetName val="Book Depr  Accum Res"/>
      <sheetName val="Asset Grid (Final for Prov)"/>
      <sheetName val="PT Form 4562 "/>
      <sheetName val="ck for state record"/>
    </sheetNames>
    <sheetDataSet>
      <sheetData sheetId="0"/>
      <sheetData sheetId="1"/>
      <sheetData sheetId="2">
        <row r="13">
          <cell r="E13">
            <v>10552.99</v>
          </cell>
        </row>
      </sheetData>
      <sheetData sheetId="3"/>
      <sheetData sheetId="4"/>
      <sheetData sheetId="5"/>
      <sheetData sheetId="6">
        <row r="10">
          <cell r="H10" t="str">
            <v>010002</v>
          </cell>
          <cell r="I10" t="str">
            <v>Regulated</v>
          </cell>
          <cell r="J10" t="str">
            <v>010</v>
          </cell>
          <cell r="K10" t="str">
            <v>002</v>
          </cell>
          <cell r="L10">
            <v>127909848.45000002</v>
          </cell>
          <cell r="M10">
            <v>0</v>
          </cell>
          <cell r="N10">
            <v>129035264.94454548</v>
          </cell>
        </row>
        <row r="11">
          <cell r="H11" t="str">
            <v>010012</v>
          </cell>
          <cell r="I11" t="str">
            <v>Regulated</v>
          </cell>
          <cell r="J11" t="str">
            <v>010</v>
          </cell>
          <cell r="K11" t="str">
            <v>012</v>
          </cell>
          <cell r="L11">
            <v>58890090.040000007</v>
          </cell>
          <cell r="M11">
            <v>0</v>
          </cell>
          <cell r="N11">
            <v>59681795.206363633</v>
          </cell>
        </row>
        <row r="12">
          <cell r="H12" t="str">
            <v>010042</v>
          </cell>
          <cell r="I12" t="str">
            <v>Regulated</v>
          </cell>
          <cell r="J12" t="str">
            <v>010</v>
          </cell>
          <cell r="K12" t="str">
            <v>042</v>
          </cell>
          <cell r="L12">
            <v>0</v>
          </cell>
          <cell r="M12">
            <v>0</v>
          </cell>
          <cell r="N12">
            <v>0</v>
          </cell>
        </row>
        <row r="13">
          <cell r="H13" t="str">
            <v>010 Total</v>
          </cell>
          <cell r="I13" t="str">
            <v>Regulated</v>
          </cell>
          <cell r="J13" t="str">
            <v>010 Total</v>
          </cell>
          <cell r="K13">
            <v>0</v>
          </cell>
          <cell r="L13">
            <v>186799938.49000001</v>
          </cell>
          <cell r="M13">
            <v>0</v>
          </cell>
          <cell r="N13">
            <v>188717060.15090913</v>
          </cell>
        </row>
        <row r="14">
          <cell r="H14" t="str">
            <v>020007</v>
          </cell>
          <cell r="I14" t="str">
            <v>Regulated</v>
          </cell>
          <cell r="J14" t="str">
            <v>020</v>
          </cell>
          <cell r="K14" t="str">
            <v>007</v>
          </cell>
          <cell r="L14">
            <v>58948630.269999996</v>
          </cell>
          <cell r="M14">
            <v>-3383739.4400000004</v>
          </cell>
          <cell r="N14">
            <v>63180805.589999989</v>
          </cell>
        </row>
        <row r="15">
          <cell r="H15" t="str">
            <v>020023</v>
          </cell>
          <cell r="I15" t="str">
            <v>Regulated</v>
          </cell>
          <cell r="J15" t="str">
            <v>020</v>
          </cell>
          <cell r="K15" t="str">
            <v>023</v>
          </cell>
          <cell r="L15">
            <v>0</v>
          </cell>
          <cell r="M15">
            <v>0</v>
          </cell>
          <cell r="N15">
            <v>0</v>
          </cell>
        </row>
        <row r="16">
          <cell r="H16" t="str">
            <v>020047</v>
          </cell>
          <cell r="I16" t="str">
            <v>Regulated</v>
          </cell>
          <cell r="J16" t="str">
            <v>020</v>
          </cell>
          <cell r="K16" t="str">
            <v>047</v>
          </cell>
          <cell r="L16">
            <v>0</v>
          </cell>
          <cell r="M16">
            <v>0</v>
          </cell>
          <cell r="N16">
            <v>0</v>
          </cell>
        </row>
        <row r="17">
          <cell r="H17" t="str">
            <v>020077</v>
          </cell>
          <cell r="I17" t="str">
            <v>Regulated</v>
          </cell>
          <cell r="J17" t="str">
            <v>020</v>
          </cell>
          <cell r="K17" t="str">
            <v>077</v>
          </cell>
          <cell r="L17">
            <v>201414139.14999998</v>
          </cell>
          <cell r="M17">
            <v>-4236940.4499999983</v>
          </cell>
          <cell r="N17">
            <v>207184531.92818177</v>
          </cell>
        </row>
        <row r="18">
          <cell r="H18" t="str">
            <v>020107</v>
          </cell>
          <cell r="I18" t="str">
            <v>Regulated</v>
          </cell>
          <cell r="J18" t="str">
            <v>020</v>
          </cell>
          <cell r="K18" t="str">
            <v>107</v>
          </cell>
          <cell r="L18">
            <v>0</v>
          </cell>
          <cell r="M18">
            <v>0</v>
          </cell>
          <cell r="N18">
            <v>0</v>
          </cell>
        </row>
        <row r="19">
          <cell r="H19" t="str">
            <v>020 Total</v>
          </cell>
          <cell r="I19" t="str">
            <v>Regulated</v>
          </cell>
          <cell r="J19" t="str">
            <v>020 Total</v>
          </cell>
          <cell r="K19">
            <v>0</v>
          </cell>
          <cell r="L19">
            <v>260362769.41999996</v>
          </cell>
          <cell r="M19">
            <v>-7620679.8899999987</v>
          </cell>
          <cell r="N19">
            <v>270365337.5181818</v>
          </cell>
        </row>
        <row r="20">
          <cell r="H20" t="str">
            <v>030001</v>
          </cell>
          <cell r="I20" t="str">
            <v>Regulated</v>
          </cell>
          <cell r="J20" t="str">
            <v>030</v>
          </cell>
          <cell r="K20" t="str">
            <v>001</v>
          </cell>
          <cell r="L20">
            <v>0</v>
          </cell>
          <cell r="M20">
            <v>0</v>
          </cell>
          <cell r="N20">
            <v>0</v>
          </cell>
        </row>
        <row r="21">
          <cell r="H21" t="str">
            <v>030003</v>
          </cell>
          <cell r="I21" t="str">
            <v>Regulated</v>
          </cell>
          <cell r="J21" t="str">
            <v>030</v>
          </cell>
          <cell r="K21" t="str">
            <v>003</v>
          </cell>
          <cell r="L21">
            <v>20832773.679999996</v>
          </cell>
          <cell r="M21">
            <v>-1711387.1500000001</v>
          </cell>
          <cell r="N21">
            <v>22894269.769999996</v>
          </cell>
        </row>
        <row r="22">
          <cell r="H22" t="str">
            <v>030004</v>
          </cell>
          <cell r="I22" t="str">
            <v>Regulated</v>
          </cell>
          <cell r="J22" t="str">
            <v>030</v>
          </cell>
          <cell r="K22" t="str">
            <v>004</v>
          </cell>
          <cell r="L22">
            <v>620753.32000000007</v>
          </cell>
          <cell r="M22">
            <v>0</v>
          </cell>
          <cell r="N22">
            <v>624075.4800000001</v>
          </cell>
        </row>
        <row r="23">
          <cell r="H23" t="str">
            <v>030005</v>
          </cell>
          <cell r="I23" t="str">
            <v>Regulated</v>
          </cell>
          <cell r="J23" t="str">
            <v>030</v>
          </cell>
          <cell r="K23" t="str">
            <v>005</v>
          </cell>
          <cell r="L23">
            <v>83611158.649999976</v>
          </cell>
          <cell r="M23">
            <v>-4513389.5999999996</v>
          </cell>
          <cell r="N23">
            <v>89072554.286363602</v>
          </cell>
        </row>
        <row r="24">
          <cell r="H24" t="str">
            <v>030006</v>
          </cell>
          <cell r="I24" t="str">
            <v>Regulated</v>
          </cell>
          <cell r="J24" t="str">
            <v>030</v>
          </cell>
          <cell r="K24" t="str">
            <v>006</v>
          </cell>
          <cell r="L24">
            <v>178715.37999999998</v>
          </cell>
          <cell r="M24">
            <v>-182604.71999999997</v>
          </cell>
          <cell r="N24">
            <v>372617.90636363631</v>
          </cell>
        </row>
        <row r="25">
          <cell r="H25" t="str">
            <v>030008</v>
          </cell>
          <cell r="I25" t="str">
            <v>Regulated</v>
          </cell>
          <cell r="J25" t="str">
            <v>030</v>
          </cell>
          <cell r="K25" t="str">
            <v>008</v>
          </cell>
          <cell r="L25">
            <v>0</v>
          </cell>
          <cell r="M25">
            <v>0</v>
          </cell>
          <cell r="N25">
            <v>0</v>
          </cell>
        </row>
        <row r="26">
          <cell r="H26" t="str">
            <v>030010</v>
          </cell>
          <cell r="I26" t="str">
            <v>Regulated</v>
          </cell>
          <cell r="J26" t="str">
            <v>030</v>
          </cell>
          <cell r="K26" t="str">
            <v>010</v>
          </cell>
          <cell r="L26">
            <v>773168.9</v>
          </cell>
          <cell r="M26">
            <v>-1596855.3699999999</v>
          </cell>
          <cell r="N26">
            <v>2444174.623636364</v>
          </cell>
        </row>
        <row r="27">
          <cell r="H27" t="str">
            <v>030011</v>
          </cell>
          <cell r="I27" t="str">
            <v>Regulated</v>
          </cell>
          <cell r="J27" t="str">
            <v>030</v>
          </cell>
          <cell r="K27" t="str">
            <v>011</v>
          </cell>
          <cell r="L27">
            <v>0</v>
          </cell>
          <cell r="M27">
            <v>0</v>
          </cell>
          <cell r="N27">
            <v>0</v>
          </cell>
        </row>
        <row r="28">
          <cell r="H28" t="str">
            <v>030013</v>
          </cell>
          <cell r="I28" t="str">
            <v>Regulated</v>
          </cell>
          <cell r="J28" t="str">
            <v>030</v>
          </cell>
          <cell r="K28" t="str">
            <v>013</v>
          </cell>
          <cell r="L28">
            <v>3104921.08</v>
          </cell>
          <cell r="M28">
            <v>-292995.3299999999</v>
          </cell>
          <cell r="N28">
            <v>3417024.5454545454</v>
          </cell>
        </row>
        <row r="29">
          <cell r="H29" t="str">
            <v>030014</v>
          </cell>
          <cell r="I29" t="str">
            <v>Regulated</v>
          </cell>
          <cell r="J29" t="str">
            <v>030</v>
          </cell>
          <cell r="K29" t="str">
            <v>014</v>
          </cell>
          <cell r="L29">
            <v>0</v>
          </cell>
          <cell r="M29">
            <v>0</v>
          </cell>
          <cell r="N29">
            <v>0</v>
          </cell>
        </row>
        <row r="30">
          <cell r="H30" t="str">
            <v>030015</v>
          </cell>
          <cell r="I30" t="str">
            <v>Regulated</v>
          </cell>
          <cell r="J30" t="str">
            <v>030</v>
          </cell>
          <cell r="K30" t="str">
            <v>015</v>
          </cell>
          <cell r="L30">
            <v>0</v>
          </cell>
          <cell r="M30">
            <v>0</v>
          </cell>
          <cell r="N30">
            <v>0</v>
          </cell>
        </row>
        <row r="31">
          <cell r="H31" t="str">
            <v>030016</v>
          </cell>
          <cell r="I31" t="str">
            <v>Regulated</v>
          </cell>
          <cell r="J31" t="str">
            <v>030</v>
          </cell>
          <cell r="K31" t="str">
            <v>016</v>
          </cell>
          <cell r="L31">
            <v>35732953.060000002</v>
          </cell>
          <cell r="M31">
            <v>-2832602.39</v>
          </cell>
          <cell r="N31">
            <v>39013133.207272731</v>
          </cell>
        </row>
        <row r="32">
          <cell r="H32" t="str">
            <v>030017</v>
          </cell>
          <cell r="I32" t="str">
            <v>Regulated</v>
          </cell>
          <cell r="J32" t="str">
            <v>030</v>
          </cell>
          <cell r="K32" t="str">
            <v>017</v>
          </cell>
          <cell r="L32">
            <v>50024.5</v>
          </cell>
          <cell r="M32">
            <v>0</v>
          </cell>
          <cell r="N32">
            <v>50086.450000000004</v>
          </cell>
        </row>
        <row r="33">
          <cell r="H33" t="str">
            <v>030018</v>
          </cell>
          <cell r="I33" t="str">
            <v>Regulated</v>
          </cell>
          <cell r="J33" t="str">
            <v>030</v>
          </cell>
          <cell r="K33" t="str">
            <v>018</v>
          </cell>
          <cell r="L33">
            <v>319113.07</v>
          </cell>
          <cell r="M33">
            <v>-1481.29</v>
          </cell>
          <cell r="N33">
            <v>321490.79090909089</v>
          </cell>
        </row>
        <row r="34">
          <cell r="H34" t="str">
            <v>030019</v>
          </cell>
          <cell r="I34" t="str">
            <v>Regulated</v>
          </cell>
          <cell r="J34" t="str">
            <v>030</v>
          </cell>
          <cell r="K34" t="str">
            <v>019</v>
          </cell>
          <cell r="L34">
            <v>2160299.1100000003</v>
          </cell>
          <cell r="M34">
            <v>-174340.26</v>
          </cell>
          <cell r="N34">
            <v>2402793.3909090916</v>
          </cell>
        </row>
        <row r="35">
          <cell r="H35" t="str">
            <v>030020</v>
          </cell>
          <cell r="I35" t="str">
            <v>Regulated</v>
          </cell>
          <cell r="J35" t="str">
            <v>030</v>
          </cell>
          <cell r="K35" t="str">
            <v>020</v>
          </cell>
          <cell r="L35">
            <v>1898943.1700000002</v>
          </cell>
          <cell r="M35">
            <v>-64817.86</v>
          </cell>
          <cell r="N35">
            <v>1993709.071818182</v>
          </cell>
        </row>
        <row r="36">
          <cell r="H36" t="str">
            <v>030021</v>
          </cell>
          <cell r="I36" t="str">
            <v>Regulated</v>
          </cell>
          <cell r="J36" t="str">
            <v>030</v>
          </cell>
          <cell r="K36" t="str">
            <v>021</v>
          </cell>
          <cell r="L36">
            <v>-389939.46000000031</v>
          </cell>
          <cell r="M36">
            <v>-1247692.2500000002</v>
          </cell>
          <cell r="N36">
            <v>982879.58818181814</v>
          </cell>
        </row>
        <row r="37">
          <cell r="H37" t="str">
            <v>030022</v>
          </cell>
          <cell r="I37" t="str">
            <v>Regulated</v>
          </cell>
          <cell r="J37" t="str">
            <v>030</v>
          </cell>
          <cell r="K37" t="str">
            <v>022</v>
          </cell>
          <cell r="L37">
            <v>0</v>
          </cell>
          <cell r="M37">
            <v>0</v>
          </cell>
          <cell r="N37">
            <v>0</v>
          </cell>
        </row>
        <row r="38">
          <cell r="H38" t="str">
            <v>030040</v>
          </cell>
          <cell r="I38" t="str">
            <v>Regulated</v>
          </cell>
          <cell r="J38" t="str">
            <v>030</v>
          </cell>
          <cell r="K38" t="str">
            <v>040</v>
          </cell>
          <cell r="L38">
            <v>0</v>
          </cell>
          <cell r="M38">
            <v>0</v>
          </cell>
          <cell r="N38">
            <v>0</v>
          </cell>
        </row>
        <row r="39">
          <cell r="H39" t="str">
            <v>030 Total</v>
          </cell>
          <cell r="I39" t="str">
            <v>Regulated</v>
          </cell>
          <cell r="J39" t="str">
            <v>030 Total</v>
          </cell>
          <cell r="K39">
            <v>0</v>
          </cell>
          <cell r="L39">
            <v>148892884.45999998</v>
          </cell>
          <cell r="M39">
            <v>-12618166.219999999</v>
          </cell>
          <cell r="N39">
            <v>163588809.11090907</v>
          </cell>
        </row>
        <row r="40">
          <cell r="H40" t="str">
            <v>040009</v>
          </cell>
          <cell r="I40" t="str">
            <v>Regulated</v>
          </cell>
          <cell r="J40" t="str">
            <v>040</v>
          </cell>
          <cell r="K40" t="str">
            <v>009</v>
          </cell>
          <cell r="L40">
            <v>8.8817841970012523E-16</v>
          </cell>
          <cell r="M40">
            <v>0</v>
          </cell>
          <cell r="N40">
            <v>8.8817841970012523E-16</v>
          </cell>
        </row>
        <row r="41">
          <cell r="H41" t="str">
            <v>040049</v>
          </cell>
          <cell r="I41" t="str">
            <v>Regulated</v>
          </cell>
          <cell r="J41" t="str">
            <v>040</v>
          </cell>
          <cell r="K41" t="str">
            <v>049</v>
          </cell>
          <cell r="L41">
            <v>0</v>
          </cell>
          <cell r="M41">
            <v>0</v>
          </cell>
          <cell r="N41">
            <v>0</v>
          </cell>
        </row>
        <row r="42">
          <cell r="H42" t="str">
            <v>040 Total</v>
          </cell>
          <cell r="I42" t="str">
            <v>Regulated</v>
          </cell>
          <cell r="J42" t="str">
            <v>040 Total</v>
          </cell>
          <cell r="K42">
            <v>0</v>
          </cell>
          <cell r="L42">
            <v>8.8817841970012523E-16</v>
          </cell>
          <cell r="M42">
            <v>0</v>
          </cell>
          <cell r="N42">
            <v>8.8817841970012523E-16</v>
          </cell>
        </row>
        <row r="43">
          <cell r="H43" t="str">
            <v>050009</v>
          </cell>
          <cell r="I43" t="str">
            <v>Regulated</v>
          </cell>
          <cell r="J43" t="str">
            <v>050</v>
          </cell>
          <cell r="K43" t="str">
            <v>009</v>
          </cell>
          <cell r="L43">
            <v>171253644.78</v>
          </cell>
          <cell r="M43">
            <v>-8202788.6199999982</v>
          </cell>
          <cell r="N43">
            <v>180978423.9309091</v>
          </cell>
        </row>
        <row r="44">
          <cell r="H44" t="str">
            <v>050088</v>
          </cell>
          <cell r="I44" t="str">
            <v>Regulated</v>
          </cell>
          <cell r="J44" t="str">
            <v>050</v>
          </cell>
          <cell r="K44" t="str">
            <v>088</v>
          </cell>
          <cell r="L44">
            <v>0</v>
          </cell>
          <cell r="M44">
            <v>0</v>
          </cell>
          <cell r="N44">
            <v>0</v>
          </cell>
        </row>
        <row r="45">
          <cell r="H45" t="str">
            <v>050089</v>
          </cell>
          <cell r="I45" t="str">
            <v>Regulated</v>
          </cell>
          <cell r="J45" t="str">
            <v>050</v>
          </cell>
          <cell r="K45" t="str">
            <v>089</v>
          </cell>
          <cell r="L45">
            <v>0</v>
          </cell>
          <cell r="M45">
            <v>0</v>
          </cell>
          <cell r="N45">
            <v>0</v>
          </cell>
        </row>
        <row r="46">
          <cell r="H46" t="str">
            <v>050090</v>
          </cell>
          <cell r="I46" t="str">
            <v>Regulated</v>
          </cell>
          <cell r="J46" t="str">
            <v>050</v>
          </cell>
          <cell r="K46" t="str">
            <v>090</v>
          </cell>
          <cell r="L46">
            <v>0</v>
          </cell>
          <cell r="M46">
            <v>0</v>
          </cell>
          <cell r="N46">
            <v>0</v>
          </cell>
        </row>
        <row r="47">
          <cell r="H47" t="str">
            <v>050091</v>
          </cell>
          <cell r="I47" t="str">
            <v>Regulated</v>
          </cell>
          <cell r="J47" t="str">
            <v>050</v>
          </cell>
          <cell r="K47" t="str">
            <v>091</v>
          </cell>
          <cell r="L47">
            <v>4218500.4799999995</v>
          </cell>
          <cell r="M47">
            <v>-947406.54999999993</v>
          </cell>
          <cell r="N47">
            <v>5180652.0618181815</v>
          </cell>
        </row>
        <row r="48">
          <cell r="H48" t="str">
            <v>050093</v>
          </cell>
          <cell r="I48" t="str">
            <v>Regulated</v>
          </cell>
          <cell r="J48" t="str">
            <v>050</v>
          </cell>
          <cell r="K48" t="str">
            <v>093</v>
          </cell>
          <cell r="L48">
            <v>186185638.75</v>
          </cell>
          <cell r="M48">
            <v>-3342560.05</v>
          </cell>
          <cell r="N48">
            <v>190391943.81454548</v>
          </cell>
        </row>
        <row r="49">
          <cell r="H49" t="str">
            <v>050094</v>
          </cell>
          <cell r="I49" t="str">
            <v>Regulated</v>
          </cell>
          <cell r="J49" t="str">
            <v>050</v>
          </cell>
          <cell r="K49" t="str">
            <v>094</v>
          </cell>
          <cell r="L49">
            <v>0</v>
          </cell>
          <cell r="M49">
            <v>0</v>
          </cell>
          <cell r="N49">
            <v>0</v>
          </cell>
        </row>
        <row r="50">
          <cell r="H50" t="str">
            <v>050095</v>
          </cell>
          <cell r="I50" t="str">
            <v>Regulated</v>
          </cell>
          <cell r="J50" t="str">
            <v>050</v>
          </cell>
          <cell r="K50" t="str">
            <v>095</v>
          </cell>
          <cell r="L50">
            <v>66181.16</v>
          </cell>
          <cell r="M50">
            <v>0</v>
          </cell>
          <cell r="N50">
            <v>66181.16</v>
          </cell>
        </row>
        <row r="51">
          <cell r="H51" t="str">
            <v>050096</v>
          </cell>
          <cell r="I51" t="str">
            <v>Regulated</v>
          </cell>
          <cell r="J51" t="str">
            <v>050</v>
          </cell>
          <cell r="K51" t="str">
            <v>096</v>
          </cell>
          <cell r="L51">
            <v>25916047.170000006</v>
          </cell>
          <cell r="M51">
            <v>-1453707.36</v>
          </cell>
          <cell r="N51">
            <v>27557160.676363643</v>
          </cell>
        </row>
        <row r="52">
          <cell r="H52" t="str">
            <v>050 Total</v>
          </cell>
          <cell r="I52" t="str">
            <v>Regulated</v>
          </cell>
          <cell r="J52" t="str">
            <v>050 Total</v>
          </cell>
          <cell r="K52">
            <v>0</v>
          </cell>
          <cell r="L52">
            <v>387640012.34000003</v>
          </cell>
          <cell r="M52">
            <v>-13946462.579999998</v>
          </cell>
          <cell r="N52">
            <v>404174361.64363641</v>
          </cell>
        </row>
        <row r="53">
          <cell r="H53" t="str">
            <v>060024</v>
          </cell>
          <cell r="I53" t="str">
            <v>Regulated</v>
          </cell>
          <cell r="J53" t="str">
            <v>060</v>
          </cell>
          <cell r="K53" t="str">
            <v>024</v>
          </cell>
          <cell r="L53">
            <v>0</v>
          </cell>
          <cell r="M53">
            <v>0</v>
          </cell>
          <cell r="N53">
            <v>0</v>
          </cell>
        </row>
        <row r="54">
          <cell r="H54" t="str">
            <v>060029</v>
          </cell>
          <cell r="I54" t="str">
            <v>Regulated</v>
          </cell>
          <cell r="J54" t="str">
            <v>060</v>
          </cell>
          <cell r="K54" t="str">
            <v>029</v>
          </cell>
          <cell r="L54">
            <v>0</v>
          </cell>
          <cell r="M54">
            <v>0</v>
          </cell>
          <cell r="N54">
            <v>0</v>
          </cell>
        </row>
        <row r="55">
          <cell r="H55" t="str">
            <v>060030</v>
          </cell>
          <cell r="I55" t="str">
            <v>Regulated</v>
          </cell>
          <cell r="J55" t="str">
            <v>060</v>
          </cell>
          <cell r="K55" t="str">
            <v>030</v>
          </cell>
          <cell r="L55">
            <v>561318.42000000004</v>
          </cell>
          <cell r="M55">
            <v>-61115.54</v>
          </cell>
          <cell r="N55">
            <v>637047.08636363642</v>
          </cell>
        </row>
        <row r="56">
          <cell r="H56" t="str">
            <v>060031</v>
          </cell>
          <cell r="I56" t="str">
            <v>Regulated</v>
          </cell>
          <cell r="J56" t="str">
            <v>060</v>
          </cell>
          <cell r="K56" t="str">
            <v>031</v>
          </cell>
          <cell r="L56">
            <v>0</v>
          </cell>
          <cell r="M56">
            <v>0</v>
          </cell>
          <cell r="N56">
            <v>0</v>
          </cell>
        </row>
        <row r="57">
          <cell r="H57" t="str">
            <v>060032</v>
          </cell>
          <cell r="I57" t="str">
            <v>Regulated</v>
          </cell>
          <cell r="J57" t="str">
            <v>060</v>
          </cell>
          <cell r="K57" t="str">
            <v>032</v>
          </cell>
          <cell r="L57">
            <v>0</v>
          </cell>
          <cell r="M57">
            <v>0</v>
          </cell>
          <cell r="N57">
            <v>0</v>
          </cell>
        </row>
        <row r="58">
          <cell r="H58" t="str">
            <v>060033</v>
          </cell>
          <cell r="I58" t="str">
            <v>Regulated</v>
          </cell>
          <cell r="J58" t="str">
            <v>060</v>
          </cell>
          <cell r="K58" t="str">
            <v>033</v>
          </cell>
          <cell r="L58">
            <v>31354801.159999996</v>
          </cell>
          <cell r="M58">
            <v>-1002039.18</v>
          </cell>
          <cell r="N58">
            <v>32655858.07090909</v>
          </cell>
        </row>
        <row r="59">
          <cell r="H59" t="str">
            <v>060034</v>
          </cell>
          <cell r="I59" t="str">
            <v>Regulated</v>
          </cell>
          <cell r="J59" t="str">
            <v>060</v>
          </cell>
          <cell r="K59" t="str">
            <v>034</v>
          </cell>
          <cell r="L59">
            <v>22604008.839999996</v>
          </cell>
          <cell r="M59">
            <v>-228429.35000000003</v>
          </cell>
          <cell r="N59">
            <v>22975047.147272725</v>
          </cell>
        </row>
        <row r="60">
          <cell r="H60" t="str">
            <v>060035</v>
          </cell>
          <cell r="I60" t="str">
            <v>Regulated</v>
          </cell>
          <cell r="J60" t="str">
            <v>060</v>
          </cell>
          <cell r="K60" t="str">
            <v>035</v>
          </cell>
          <cell r="L60">
            <v>24754944.189999998</v>
          </cell>
          <cell r="M60">
            <v>-379920.56</v>
          </cell>
          <cell r="N60">
            <v>25278781.50636363</v>
          </cell>
        </row>
        <row r="61">
          <cell r="H61" t="str">
            <v>060036</v>
          </cell>
          <cell r="I61" t="str">
            <v>Regulated</v>
          </cell>
          <cell r="J61" t="str">
            <v>060</v>
          </cell>
          <cell r="K61" t="str">
            <v>036</v>
          </cell>
          <cell r="L61">
            <v>17440478.890000012</v>
          </cell>
          <cell r="M61">
            <v>-74090.139999999985</v>
          </cell>
          <cell r="N61">
            <v>17634263.212727282</v>
          </cell>
        </row>
        <row r="62">
          <cell r="H62" t="str">
            <v>060037</v>
          </cell>
          <cell r="I62" t="str">
            <v>Regulated</v>
          </cell>
          <cell r="J62" t="str">
            <v>060</v>
          </cell>
          <cell r="K62" t="str">
            <v>037</v>
          </cell>
          <cell r="L62">
            <v>0</v>
          </cell>
          <cell r="M62">
            <v>0</v>
          </cell>
          <cell r="N62">
            <v>0</v>
          </cell>
        </row>
        <row r="63">
          <cell r="H63" t="str">
            <v>060038</v>
          </cell>
          <cell r="I63" t="str">
            <v>Regulated</v>
          </cell>
          <cell r="J63" t="str">
            <v>060</v>
          </cell>
          <cell r="K63" t="str">
            <v>038</v>
          </cell>
          <cell r="L63">
            <v>0</v>
          </cell>
          <cell r="M63">
            <v>0</v>
          </cell>
          <cell r="N63">
            <v>0</v>
          </cell>
        </row>
        <row r="64">
          <cell r="H64" t="str">
            <v>060039</v>
          </cell>
          <cell r="I64" t="str">
            <v>Regulated</v>
          </cell>
          <cell r="J64" t="str">
            <v>060</v>
          </cell>
          <cell r="K64" t="str">
            <v>039</v>
          </cell>
          <cell r="L64">
            <v>0</v>
          </cell>
          <cell r="M64">
            <v>0</v>
          </cell>
          <cell r="N64">
            <v>0</v>
          </cell>
        </row>
        <row r="65">
          <cell r="H65" t="str">
            <v>060041</v>
          </cell>
          <cell r="I65" t="str">
            <v>Regulated</v>
          </cell>
          <cell r="J65" t="str">
            <v>060</v>
          </cell>
          <cell r="K65" t="str">
            <v>041</v>
          </cell>
          <cell r="L65">
            <v>0</v>
          </cell>
          <cell r="M65">
            <v>0</v>
          </cell>
          <cell r="N65">
            <v>0</v>
          </cell>
        </row>
        <row r="66">
          <cell r="H66" t="str">
            <v>060079</v>
          </cell>
          <cell r="I66" t="str">
            <v>Regulated</v>
          </cell>
          <cell r="J66" t="str">
            <v>060</v>
          </cell>
          <cell r="K66" t="str">
            <v>079</v>
          </cell>
          <cell r="L66">
            <v>0</v>
          </cell>
          <cell r="M66">
            <v>0</v>
          </cell>
          <cell r="N66">
            <v>0</v>
          </cell>
        </row>
        <row r="67">
          <cell r="H67" t="str">
            <v>060080</v>
          </cell>
          <cell r="I67" t="str">
            <v>Regulated</v>
          </cell>
          <cell r="J67" t="str">
            <v>060</v>
          </cell>
          <cell r="K67" t="str">
            <v>080</v>
          </cell>
          <cell r="L67">
            <v>0</v>
          </cell>
          <cell r="M67">
            <v>0</v>
          </cell>
          <cell r="N67">
            <v>0</v>
          </cell>
        </row>
        <row r="68">
          <cell r="H68" t="str">
            <v>060081</v>
          </cell>
          <cell r="I68" t="str">
            <v>Regulated</v>
          </cell>
          <cell r="J68" t="str">
            <v>060</v>
          </cell>
          <cell r="K68" t="str">
            <v>081</v>
          </cell>
          <cell r="L68">
            <v>109682761.13000001</v>
          </cell>
          <cell r="M68">
            <v>-3055559.9899999998</v>
          </cell>
          <cell r="N68">
            <v>113618401.21545456</v>
          </cell>
        </row>
        <row r="69">
          <cell r="H69" t="str">
            <v>060082</v>
          </cell>
          <cell r="I69" t="str">
            <v>Regulated</v>
          </cell>
          <cell r="J69" t="str">
            <v>060</v>
          </cell>
          <cell r="K69" t="str">
            <v>082</v>
          </cell>
          <cell r="L69">
            <v>0</v>
          </cell>
          <cell r="M69">
            <v>0</v>
          </cell>
          <cell r="N69">
            <v>0</v>
          </cell>
        </row>
        <row r="70">
          <cell r="H70" t="str">
            <v>060083</v>
          </cell>
          <cell r="I70" t="str">
            <v>Regulated</v>
          </cell>
          <cell r="J70" t="str">
            <v>060</v>
          </cell>
          <cell r="K70" t="str">
            <v>083</v>
          </cell>
          <cell r="L70">
            <v>0</v>
          </cell>
          <cell r="M70">
            <v>0</v>
          </cell>
          <cell r="N70">
            <v>0</v>
          </cell>
        </row>
        <row r="71">
          <cell r="H71" t="str">
            <v>060084</v>
          </cell>
          <cell r="I71" t="str">
            <v>Regulated</v>
          </cell>
          <cell r="J71" t="str">
            <v>060</v>
          </cell>
          <cell r="K71" t="str">
            <v>084</v>
          </cell>
          <cell r="L71">
            <v>0</v>
          </cell>
          <cell r="M71">
            <v>0</v>
          </cell>
          <cell r="N71">
            <v>0</v>
          </cell>
        </row>
        <row r="72">
          <cell r="H72" t="str">
            <v>060085</v>
          </cell>
          <cell r="I72" t="str">
            <v>Regulated</v>
          </cell>
          <cell r="J72" t="str">
            <v>060</v>
          </cell>
          <cell r="K72" t="str">
            <v>085</v>
          </cell>
          <cell r="L72">
            <v>0</v>
          </cell>
          <cell r="M72">
            <v>0</v>
          </cell>
          <cell r="N72">
            <v>0</v>
          </cell>
        </row>
        <row r="73">
          <cell r="H73" t="str">
            <v>060086</v>
          </cell>
          <cell r="I73" t="str">
            <v>Regulated</v>
          </cell>
          <cell r="J73" t="str">
            <v>060</v>
          </cell>
          <cell r="K73" t="str">
            <v>086</v>
          </cell>
          <cell r="L73">
            <v>0</v>
          </cell>
          <cell r="M73">
            <v>0</v>
          </cell>
          <cell r="N73">
            <v>0</v>
          </cell>
        </row>
        <row r="74">
          <cell r="H74" t="str">
            <v>060087</v>
          </cell>
          <cell r="I74" t="str">
            <v>Regulated</v>
          </cell>
          <cell r="J74" t="str">
            <v>060</v>
          </cell>
          <cell r="K74" t="str">
            <v>087</v>
          </cell>
          <cell r="L74">
            <v>0</v>
          </cell>
          <cell r="M74">
            <v>0</v>
          </cell>
          <cell r="N74">
            <v>0</v>
          </cell>
        </row>
        <row r="75">
          <cell r="H75" t="str">
            <v>060 Total</v>
          </cell>
          <cell r="I75" t="str">
            <v>Regulated</v>
          </cell>
          <cell r="J75" t="str">
            <v>060 Total</v>
          </cell>
          <cell r="K75">
            <v>0</v>
          </cell>
          <cell r="L75">
            <v>206398312.63</v>
          </cell>
          <cell r="M75">
            <v>-4801154.76</v>
          </cell>
          <cell r="N75">
            <v>212799398.23909089</v>
          </cell>
        </row>
        <row r="76">
          <cell r="H76" t="str">
            <v>070170</v>
          </cell>
          <cell r="I76" t="str">
            <v>Regulated</v>
          </cell>
          <cell r="J76" t="str">
            <v>070</v>
          </cell>
          <cell r="K76" t="str">
            <v>170</v>
          </cell>
          <cell r="L76">
            <v>145706663.61000004</v>
          </cell>
          <cell r="M76">
            <v>-14037539.689999999</v>
          </cell>
          <cell r="N76">
            <v>161044036.79363638</v>
          </cell>
        </row>
        <row r="77">
          <cell r="H77" t="str">
            <v>070171</v>
          </cell>
          <cell r="I77" t="str">
            <v>Regulated</v>
          </cell>
          <cell r="J77" t="str">
            <v>070</v>
          </cell>
          <cell r="K77" t="str">
            <v>171</v>
          </cell>
          <cell r="L77">
            <v>63279.859999999993</v>
          </cell>
          <cell r="M77">
            <v>0</v>
          </cell>
          <cell r="N77">
            <v>66251.199090909082</v>
          </cell>
        </row>
        <row r="78">
          <cell r="H78" t="str">
            <v>070 Total</v>
          </cell>
          <cell r="I78" t="str">
            <v>Regulated</v>
          </cell>
          <cell r="J78" t="str">
            <v>070 Total</v>
          </cell>
          <cell r="K78">
            <v>0</v>
          </cell>
          <cell r="L78">
            <v>145769943.47000006</v>
          </cell>
          <cell r="M78">
            <v>-14037539.689999999</v>
          </cell>
          <cell r="N78">
            <v>161110287.99272734</v>
          </cell>
        </row>
        <row r="79">
          <cell r="H79" t="str">
            <v>080190</v>
          </cell>
          <cell r="I79" t="str">
            <v>Regulated</v>
          </cell>
          <cell r="J79" t="str">
            <v>080</v>
          </cell>
          <cell r="K79" t="str">
            <v>190</v>
          </cell>
          <cell r="L79">
            <v>1185010212.9000003</v>
          </cell>
          <cell r="M79">
            <v>-36114381.890000001</v>
          </cell>
          <cell r="N79">
            <v>1230213847.0281823</v>
          </cell>
        </row>
        <row r="80">
          <cell r="H80" t="str">
            <v>080 Total</v>
          </cell>
          <cell r="I80" t="str">
            <v>Regulated</v>
          </cell>
          <cell r="J80" t="str">
            <v>080 Total</v>
          </cell>
          <cell r="K80">
            <v>0</v>
          </cell>
          <cell r="L80">
            <v>1185010212.9000003</v>
          </cell>
          <cell r="M80">
            <v>-36114381.890000001</v>
          </cell>
          <cell r="N80">
            <v>1230213847.0281823</v>
          </cell>
        </row>
        <row r="81">
          <cell r="H81" t="str">
            <v>180700</v>
          </cell>
          <cell r="I81" t="str">
            <v>Regulated</v>
          </cell>
          <cell r="J81" t="str">
            <v>180</v>
          </cell>
          <cell r="K81" t="str">
            <v>700</v>
          </cell>
          <cell r="L81">
            <v>462290053.81999993</v>
          </cell>
          <cell r="M81">
            <v>-16781464.010000002</v>
          </cell>
          <cell r="N81">
            <v>483296434.64454538</v>
          </cell>
        </row>
        <row r="82">
          <cell r="H82" t="str">
            <v>180 Total</v>
          </cell>
          <cell r="I82" t="str">
            <v>Regulated</v>
          </cell>
          <cell r="J82" t="str">
            <v>180 Total</v>
          </cell>
          <cell r="K82">
            <v>0</v>
          </cell>
          <cell r="L82">
            <v>462290053.81999993</v>
          </cell>
          <cell r="M82">
            <v>-16781464.010000002</v>
          </cell>
          <cell r="N82">
            <v>483296434.64454538</v>
          </cell>
        </row>
        <row r="83">
          <cell r="H83" t="str">
            <v/>
          </cell>
          <cell r="I83" t="str">
            <v>Regulated Total</v>
          </cell>
          <cell r="J83">
            <v>0</v>
          </cell>
          <cell r="K83">
            <v>0</v>
          </cell>
          <cell r="L83">
            <v>2983164127.5300007</v>
          </cell>
          <cell r="M83">
            <v>-105919849.04000001</v>
          </cell>
          <cell r="N83">
            <v>3114265536.3281822</v>
          </cell>
        </row>
        <row r="84">
          <cell r="H84" t="str">
            <v/>
          </cell>
          <cell r="I84" t="str">
            <v>Grand Total</v>
          </cell>
          <cell r="J84">
            <v>0</v>
          </cell>
          <cell r="K84">
            <v>0</v>
          </cell>
          <cell r="L84">
            <v>2983164127.5300007</v>
          </cell>
          <cell r="M84">
            <v>-105919849.04000001</v>
          </cell>
          <cell r="N84">
            <v>3114265536.3281822</v>
          </cell>
        </row>
        <row r="85">
          <cell r="N85">
            <v>0</v>
          </cell>
        </row>
        <row r="86">
          <cell r="N86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07"/>
  <sheetViews>
    <sheetView tabSelected="1" zoomScale="90" zoomScaleNormal="90"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Q2" sqref="Q2"/>
    </sheetView>
  </sheetViews>
  <sheetFormatPr defaultRowHeight="12.75" x14ac:dyDescent="0.2"/>
  <cols>
    <col min="1" max="1" width="32.42578125" customWidth="1"/>
    <col min="2" max="2" width="14" bestFit="1" customWidth="1"/>
    <col min="3" max="3" width="16.28515625" customWidth="1"/>
    <col min="4" max="4" width="14" hidden="1" customWidth="1"/>
    <col min="5" max="5" width="15" hidden="1" customWidth="1"/>
    <col min="6" max="6" width="14" bestFit="1" customWidth="1"/>
    <col min="7" max="7" width="14" hidden="1" customWidth="1"/>
    <col min="8" max="8" width="15" hidden="1" customWidth="1"/>
    <col min="9" max="9" width="15" bestFit="1" customWidth="1"/>
    <col min="10" max="10" width="17.42578125" customWidth="1"/>
    <col min="11" max="11" width="16.42578125" customWidth="1"/>
    <col min="12" max="12" width="15" bestFit="1" customWidth="1"/>
    <col min="13" max="13" width="17.7109375" customWidth="1"/>
    <col min="14" max="14" width="15" bestFit="1" customWidth="1"/>
    <col min="15" max="15" width="16.28515625" customWidth="1"/>
    <col min="16" max="16" width="16" customWidth="1"/>
    <col min="17" max="17" width="15" bestFit="1" customWidth="1"/>
    <col min="18" max="18" width="15.28515625" customWidth="1"/>
    <col min="19" max="19" width="14" customWidth="1"/>
    <col min="20" max="21" width="15" bestFit="1" customWidth="1"/>
    <col min="22" max="22" width="16.7109375" customWidth="1"/>
    <col min="23" max="23" width="16.42578125" customWidth="1"/>
    <col min="24" max="24" width="15" bestFit="1" customWidth="1"/>
    <col min="25" max="25" width="16.85546875" customWidth="1"/>
    <col min="26" max="27" width="15" bestFit="1" customWidth="1"/>
    <col min="28" max="28" width="15.85546875" customWidth="1"/>
    <col min="29" max="29" width="16.42578125" customWidth="1"/>
    <col min="30" max="30" width="15" bestFit="1" customWidth="1"/>
  </cols>
  <sheetData>
    <row r="1" spans="1:30" ht="15" x14ac:dyDescent="0.25">
      <c r="A1" s="1" t="s">
        <v>0</v>
      </c>
    </row>
    <row r="2" spans="1:30" ht="15.75" thickBot="1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6.5" thickBot="1" x14ac:dyDescent="0.3">
      <c r="A3" s="4" t="str">
        <f ca="1">CELL("filename")</f>
        <v>W:\Discovery\Kentucky\2017-00349 (2017 Kentucky Rate Case)\Staff Set 4 Attachments\[Staff_4-06_Att3 - KY projection for 2017-2019 (as of August) - updated for TCJA.xlsx]KY ADIT-August 17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95" t="s">
        <v>2</v>
      </c>
      <c r="T3" s="96"/>
      <c r="U3" s="96"/>
      <c r="V3" s="96"/>
      <c r="W3" s="96"/>
      <c r="X3" s="96"/>
      <c r="Y3" s="96"/>
      <c r="Z3" s="96"/>
      <c r="AA3" s="96"/>
      <c r="AB3" s="96"/>
      <c r="AC3" s="96"/>
      <c r="AD3" s="97"/>
    </row>
    <row r="4" spans="1:30" ht="45" x14ac:dyDescent="0.25">
      <c r="A4" s="2"/>
      <c r="B4" s="3"/>
      <c r="C4" s="2"/>
      <c r="D4" s="2"/>
      <c r="E4" s="2"/>
      <c r="F4" s="2"/>
      <c r="G4" s="2"/>
      <c r="H4" s="2"/>
      <c r="I4" s="2"/>
      <c r="J4" s="5" t="s">
        <v>3</v>
      </c>
      <c r="K4" s="6"/>
      <c r="L4" s="6"/>
      <c r="M4" s="7"/>
      <c r="N4" s="6"/>
      <c r="O4" s="6"/>
      <c r="P4" s="6"/>
      <c r="Q4" s="6"/>
      <c r="R4" s="6"/>
      <c r="S4" s="8" t="s">
        <v>4</v>
      </c>
      <c r="T4" s="9"/>
      <c r="U4" s="9"/>
      <c r="V4" s="9"/>
      <c r="W4" s="9"/>
      <c r="X4" s="9"/>
      <c r="Y4" s="9"/>
      <c r="Z4" s="9"/>
      <c r="AA4" s="9"/>
      <c r="AB4" s="9"/>
      <c r="AC4" s="9"/>
      <c r="AD4" s="10"/>
    </row>
    <row r="5" spans="1:30" ht="15" x14ac:dyDescent="0.25">
      <c r="A5" s="2"/>
      <c r="B5" s="11" t="s">
        <v>5</v>
      </c>
      <c r="C5" s="11" t="s">
        <v>5</v>
      </c>
      <c r="D5" s="11" t="s">
        <v>5</v>
      </c>
      <c r="E5" s="11" t="s">
        <v>5</v>
      </c>
      <c r="F5" s="11" t="s">
        <v>5</v>
      </c>
      <c r="G5" s="11" t="s">
        <v>5</v>
      </c>
      <c r="H5" s="11" t="s">
        <v>5</v>
      </c>
      <c r="I5" s="11" t="s">
        <v>5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</row>
    <row r="6" spans="1:30" ht="15" x14ac:dyDescent="0.25">
      <c r="A6" s="13"/>
      <c r="B6" s="1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30" ht="15" x14ac:dyDescent="0.25">
      <c r="A7" s="2"/>
      <c r="B7" s="14">
        <v>42629</v>
      </c>
      <c r="C7" s="14">
        <v>42720</v>
      </c>
      <c r="D7" s="14">
        <v>42752</v>
      </c>
      <c r="E7" s="14">
        <v>42783</v>
      </c>
      <c r="F7" s="14">
        <v>42811</v>
      </c>
      <c r="G7" s="14">
        <v>42842</v>
      </c>
      <c r="H7" s="14">
        <v>42872</v>
      </c>
      <c r="I7" s="14">
        <v>42903</v>
      </c>
      <c r="J7" s="14">
        <v>42933</v>
      </c>
      <c r="K7" s="14">
        <v>42964</v>
      </c>
      <c r="L7" s="14">
        <v>42995</v>
      </c>
      <c r="M7" s="14">
        <v>43025</v>
      </c>
      <c r="N7" s="14">
        <v>43056</v>
      </c>
      <c r="O7" s="14">
        <v>43086</v>
      </c>
      <c r="P7" s="14">
        <v>43101</v>
      </c>
      <c r="Q7" s="14">
        <v>43132</v>
      </c>
      <c r="R7" s="14">
        <v>43160</v>
      </c>
      <c r="S7" s="14">
        <v>43191</v>
      </c>
      <c r="T7" s="14">
        <v>43221</v>
      </c>
      <c r="U7" s="14">
        <v>43252</v>
      </c>
      <c r="V7" s="14">
        <v>43282</v>
      </c>
      <c r="W7" s="14">
        <v>43313</v>
      </c>
      <c r="X7" s="14">
        <v>43344</v>
      </c>
      <c r="Y7" s="14">
        <v>43374</v>
      </c>
      <c r="Z7" s="14">
        <v>43405</v>
      </c>
      <c r="AA7" s="14">
        <v>43435</v>
      </c>
      <c r="AB7" s="14">
        <v>43466</v>
      </c>
      <c r="AC7" s="14">
        <v>43497</v>
      </c>
      <c r="AD7" s="14">
        <v>43525</v>
      </c>
    </row>
    <row r="8" spans="1:30" ht="15" x14ac:dyDescent="0.25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5" x14ac:dyDescent="0.25">
      <c r="A9" s="17" t="s">
        <v>8</v>
      </c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15" x14ac:dyDescent="0.25">
      <c r="A10" s="20" t="s">
        <v>9</v>
      </c>
      <c r="B10" s="21"/>
      <c r="C10" s="21">
        <f>+C11-B11</f>
        <v>11548382.23999998</v>
      </c>
      <c r="D10" s="21">
        <f t="shared" ref="D10:I10" si="0">+D11-C11</f>
        <v>1567567.5800000131</v>
      </c>
      <c r="E10" s="21">
        <f t="shared" si="0"/>
        <v>54332.65000000596</v>
      </c>
      <c r="F10" s="21">
        <f t="shared" si="0"/>
        <v>-4518516.2000000179</v>
      </c>
      <c r="G10" s="21">
        <f t="shared" si="0"/>
        <v>22116.289999991655</v>
      </c>
      <c r="H10" s="21">
        <f t="shared" si="0"/>
        <v>260088.55000001192</v>
      </c>
      <c r="I10" s="21">
        <f t="shared" si="0"/>
        <v>-495329.63000002503</v>
      </c>
      <c r="J10" s="18">
        <v>795209.98</v>
      </c>
      <c r="K10" s="18">
        <v>572898.61</v>
      </c>
      <c r="L10" s="18">
        <v>978889.93</v>
      </c>
      <c r="M10" s="18">
        <v>1003230.1666666669</v>
      </c>
      <c r="N10" s="18">
        <v>1003230.1666666669</v>
      </c>
      <c r="O10" s="18">
        <v>1003230.1666666669</v>
      </c>
      <c r="P10" s="18">
        <v>1003230.1666666669</v>
      </c>
      <c r="Q10" s="18">
        <v>1003230.1666666669</v>
      </c>
      <c r="R10" s="18">
        <v>1003230.1666666669</v>
      </c>
      <c r="S10" s="18">
        <v>1003230.1666666669</v>
      </c>
      <c r="T10" s="18">
        <v>1003230.1666666669</v>
      </c>
      <c r="U10" s="18">
        <v>1003230.1666666669</v>
      </c>
      <c r="V10" s="18">
        <v>1003230.1666666669</v>
      </c>
      <c r="W10" s="18">
        <v>1003230.1666666669</v>
      </c>
      <c r="X10" s="18">
        <v>1003230.1666666669</v>
      </c>
      <c r="Y10" s="18">
        <v>1003230.1666666669</v>
      </c>
      <c r="Z10" s="18">
        <v>1003230.1666666669</v>
      </c>
      <c r="AA10" s="18">
        <v>1003230.1666666669</v>
      </c>
      <c r="AB10" s="18">
        <v>1003230.1666666669</v>
      </c>
      <c r="AC10" s="18">
        <v>1003230.1666666669</v>
      </c>
      <c r="AD10" s="18">
        <v>1003230.1666666669</v>
      </c>
    </row>
    <row r="11" spans="1:30" ht="15.75" thickBot="1" x14ac:dyDescent="0.3">
      <c r="A11" s="20" t="s">
        <v>10</v>
      </c>
      <c r="B11" s="22">
        <v>182216558.03</v>
      </c>
      <c r="C11" s="22">
        <v>193764940.26999998</v>
      </c>
      <c r="D11" s="22">
        <v>195332507.84999999</v>
      </c>
      <c r="E11" s="22">
        <v>195386840.5</v>
      </c>
      <c r="F11" s="22">
        <v>190868324.29999998</v>
      </c>
      <c r="G11" s="22">
        <v>190890440.58999997</v>
      </c>
      <c r="H11" s="22">
        <v>191150529.13999999</v>
      </c>
      <c r="I11" s="22">
        <v>190655199.50999996</v>
      </c>
      <c r="J11" s="22">
        <f>+J10+I11</f>
        <v>191450409.48999995</v>
      </c>
      <c r="K11" s="22">
        <f t="shared" ref="K11:AD11" si="1">+K10+J11</f>
        <v>192023308.09999996</v>
      </c>
      <c r="L11" s="22">
        <f t="shared" si="1"/>
        <v>193002198.02999997</v>
      </c>
      <c r="M11" s="22">
        <f t="shared" si="1"/>
        <v>194005428.19666663</v>
      </c>
      <c r="N11" s="22">
        <f t="shared" si="1"/>
        <v>195008658.36333328</v>
      </c>
      <c r="O11" s="22">
        <f t="shared" si="1"/>
        <v>196011888.52999994</v>
      </c>
      <c r="P11" s="22">
        <f t="shared" si="1"/>
        <v>197015118.6966666</v>
      </c>
      <c r="Q11" s="22">
        <f t="shared" si="1"/>
        <v>198018348.86333326</v>
      </c>
      <c r="R11" s="22">
        <f t="shared" si="1"/>
        <v>199021579.02999991</v>
      </c>
      <c r="S11" s="22">
        <f t="shared" si="1"/>
        <v>200024809.19666657</v>
      </c>
      <c r="T11" s="22">
        <f t="shared" si="1"/>
        <v>201028039.36333323</v>
      </c>
      <c r="U11" s="22">
        <f t="shared" si="1"/>
        <v>202031269.52999988</v>
      </c>
      <c r="V11" s="22">
        <f t="shared" si="1"/>
        <v>203034499.69666654</v>
      </c>
      <c r="W11" s="22">
        <f t="shared" si="1"/>
        <v>204037729.8633332</v>
      </c>
      <c r="X11" s="22">
        <f t="shared" si="1"/>
        <v>205040960.02999985</v>
      </c>
      <c r="Y11" s="22">
        <f t="shared" si="1"/>
        <v>206044190.19666651</v>
      </c>
      <c r="Z11" s="22">
        <f t="shared" si="1"/>
        <v>207047420.36333317</v>
      </c>
      <c r="AA11" s="22">
        <f t="shared" si="1"/>
        <v>208050650.52999982</v>
      </c>
      <c r="AB11" s="22">
        <f t="shared" si="1"/>
        <v>209053880.69666648</v>
      </c>
      <c r="AC11" s="22">
        <f t="shared" si="1"/>
        <v>210057110.86333314</v>
      </c>
      <c r="AD11" s="22">
        <f t="shared" si="1"/>
        <v>211060341.02999979</v>
      </c>
    </row>
    <row r="12" spans="1:30" s="31" customFormat="1" ht="15.75" thickTop="1" x14ac:dyDescent="0.25">
      <c r="A12" s="26"/>
      <c r="B12" s="27"/>
      <c r="C12" s="27"/>
      <c r="D12" s="27"/>
      <c r="E12" s="27"/>
      <c r="F12" s="27"/>
      <c r="G12" s="27"/>
      <c r="H12" s="26"/>
      <c r="I12" s="28"/>
      <c r="J12" s="27"/>
      <c r="K12" s="23"/>
      <c r="L12" s="9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9"/>
      <c r="X12" s="30"/>
      <c r="Y12" s="27"/>
      <c r="Z12" s="27"/>
      <c r="AA12" s="27"/>
      <c r="AB12" s="27"/>
      <c r="AC12" s="29"/>
      <c r="AD12" s="30"/>
    </row>
    <row r="13" spans="1:30" ht="15" x14ac:dyDescent="0.25">
      <c r="A13" s="32" t="s">
        <v>11</v>
      </c>
      <c r="B13" s="21"/>
      <c r="C13" s="21"/>
      <c r="D13" s="21"/>
      <c r="E13" s="21"/>
      <c r="F13" s="21"/>
      <c r="G13" s="21"/>
      <c r="H13" s="21"/>
      <c r="I13" s="33"/>
      <c r="J13" s="21"/>
      <c r="K13" s="23"/>
      <c r="L13" s="91"/>
      <c r="M13" s="21"/>
      <c r="N13" s="21"/>
      <c r="O13" s="21"/>
      <c r="P13" s="21"/>
      <c r="Q13" s="21"/>
      <c r="R13" s="21"/>
      <c r="S13" s="21"/>
      <c r="T13" s="21"/>
      <c r="U13" s="33"/>
      <c r="V13" s="21"/>
      <c r="W13" s="21"/>
      <c r="X13" s="21"/>
      <c r="Y13" s="21"/>
      <c r="Z13" s="21"/>
      <c r="AA13" s="33"/>
      <c r="AB13" s="21"/>
      <c r="AC13" s="21"/>
      <c r="AD13" s="21"/>
    </row>
    <row r="14" spans="1:30" ht="15" x14ac:dyDescent="0.25">
      <c r="A14" s="20" t="s">
        <v>12</v>
      </c>
      <c r="B14" s="35"/>
      <c r="C14" s="36"/>
      <c r="D14" s="36"/>
      <c r="E14" s="36"/>
      <c r="F14" s="36"/>
      <c r="G14" s="36"/>
      <c r="H14" s="36"/>
      <c r="I14" s="36"/>
      <c r="J14" s="37">
        <v>1276910.6218445713</v>
      </c>
      <c r="K14" s="37">
        <v>919933.52541801671</v>
      </c>
      <c r="L14" s="37">
        <v>1571855.2089017911</v>
      </c>
      <c r="M14" s="36">
        <v>1003230.1666666671</v>
      </c>
      <c r="N14" s="36">
        <v>1003230.1666666671</v>
      </c>
      <c r="O14" s="36">
        <v>1003230.1666666671</v>
      </c>
      <c r="P14" s="36">
        <v>1003230.1666666671</v>
      </c>
      <c r="Q14" s="36">
        <v>1003230.1666666671</v>
      </c>
      <c r="R14" s="36">
        <v>1003230.1666666671</v>
      </c>
      <c r="S14" s="36">
        <v>1003230.1666666671</v>
      </c>
      <c r="T14" s="36">
        <v>1003230.1666666671</v>
      </c>
      <c r="U14" s="36">
        <v>1003230.1666666671</v>
      </c>
      <c r="V14" s="36">
        <v>1003230.1666666671</v>
      </c>
      <c r="W14" s="36">
        <v>1003230.1666666671</v>
      </c>
      <c r="X14" s="36">
        <v>1003230.1666666671</v>
      </c>
      <c r="Y14" s="36">
        <v>1003230.1666666669</v>
      </c>
      <c r="Z14" s="36">
        <v>1003230.1666666669</v>
      </c>
      <c r="AA14" s="36">
        <v>1003230.1666666669</v>
      </c>
      <c r="AB14" s="36">
        <v>1003230.1666666669</v>
      </c>
      <c r="AC14" s="36">
        <v>1003230.1666666669</v>
      </c>
      <c r="AD14" s="36">
        <v>1003230.1666666669</v>
      </c>
    </row>
    <row r="15" spans="1:30" ht="15.75" thickBot="1" x14ac:dyDescent="0.3">
      <c r="A15" s="20" t="s">
        <v>13</v>
      </c>
      <c r="B15" s="38">
        <f>24485463/0.365</f>
        <v>67083460.273972601</v>
      </c>
      <c r="C15" s="38">
        <f>28152627/0.365</f>
        <v>77130484.931506857</v>
      </c>
      <c r="D15" s="38">
        <f>+D11+D16</f>
        <v>78698052.51150687</v>
      </c>
      <c r="E15" s="38">
        <f>+E11+E16</f>
        <v>78752385.161506876</v>
      </c>
      <c r="F15" s="38">
        <f>26440750/0.365</f>
        <v>72440410.958904117</v>
      </c>
      <c r="G15" s="38">
        <f>F15</f>
        <v>72440410.958904117</v>
      </c>
      <c r="H15" s="38">
        <f>G15</f>
        <v>72440410.958904117</v>
      </c>
      <c r="I15" s="38">
        <f>25155735/0.365</f>
        <v>68919821.91780822</v>
      </c>
      <c r="J15" s="38">
        <f>+J14+I15</f>
        <v>70196732.539652795</v>
      </c>
      <c r="K15" s="38">
        <f t="shared" ref="K15:AD15" si="2">+K14+J15</f>
        <v>71116666.065070808</v>
      </c>
      <c r="L15" s="38">
        <f t="shared" si="2"/>
        <v>72688521.273972601</v>
      </c>
      <c r="M15" s="38">
        <f t="shared" si="2"/>
        <v>73691751.440639272</v>
      </c>
      <c r="N15" s="38">
        <f t="shared" si="2"/>
        <v>74694981.607305944</v>
      </c>
      <c r="O15" s="38">
        <f t="shared" si="2"/>
        <v>75698211.773972616</v>
      </c>
      <c r="P15" s="38">
        <f t="shared" si="2"/>
        <v>76701441.940639287</v>
      </c>
      <c r="Q15" s="38">
        <f t="shared" si="2"/>
        <v>77704672.107305959</v>
      </c>
      <c r="R15" s="38">
        <f t="shared" si="2"/>
        <v>78707902.273972631</v>
      </c>
      <c r="S15" s="38">
        <f t="shared" si="2"/>
        <v>79711132.440639302</v>
      </c>
      <c r="T15" s="38">
        <f t="shared" si="2"/>
        <v>80714362.607305974</v>
      </c>
      <c r="U15" s="38">
        <f t="shared" si="2"/>
        <v>81717592.773972645</v>
      </c>
      <c r="V15" s="38">
        <f t="shared" si="2"/>
        <v>82720822.940639317</v>
      </c>
      <c r="W15" s="38">
        <f t="shared" si="2"/>
        <v>83724053.107305989</v>
      </c>
      <c r="X15" s="38">
        <f t="shared" si="2"/>
        <v>84727283.27397266</v>
      </c>
      <c r="Y15" s="38">
        <f t="shared" si="2"/>
        <v>85730513.440639332</v>
      </c>
      <c r="Z15" s="38">
        <f t="shared" si="2"/>
        <v>86733743.607306004</v>
      </c>
      <c r="AA15" s="38">
        <f t="shared" si="2"/>
        <v>87736973.773972675</v>
      </c>
      <c r="AB15" s="38">
        <f t="shared" si="2"/>
        <v>88740203.940639347</v>
      </c>
      <c r="AC15" s="38">
        <f t="shared" si="2"/>
        <v>89743434.107306018</v>
      </c>
      <c r="AD15" s="38">
        <f t="shared" si="2"/>
        <v>90746664.27397269</v>
      </c>
    </row>
    <row r="16" spans="1:30" ht="15.75" thickBot="1" x14ac:dyDescent="0.3">
      <c r="A16" s="39" t="s">
        <v>14</v>
      </c>
      <c r="B16" s="40">
        <f>B15-B11</f>
        <v>-115133097.7560274</v>
      </c>
      <c r="C16" s="41">
        <f>C15-C11</f>
        <v>-116634455.33849312</v>
      </c>
      <c r="D16" s="41">
        <f>C16</f>
        <v>-116634455.33849312</v>
      </c>
      <c r="E16" s="41">
        <f>D16</f>
        <v>-116634455.33849312</v>
      </c>
      <c r="F16" s="41">
        <f>F15-F11</f>
        <v>-118427913.34109586</v>
      </c>
      <c r="G16" s="41">
        <f>+G15-G11</f>
        <v>-118450029.63109586</v>
      </c>
      <c r="H16" s="41">
        <f>+H15-H11</f>
        <v>-118710118.18109587</v>
      </c>
      <c r="I16" s="41">
        <f t="shared" ref="I16:AD16" si="3">I15-I11</f>
        <v>-121735377.59219174</v>
      </c>
      <c r="J16" s="41">
        <f t="shared" si="3"/>
        <v>-121253676.95034716</v>
      </c>
      <c r="K16" s="41">
        <f t="shared" si="3"/>
        <v>-120906642.03492916</v>
      </c>
      <c r="L16" s="41">
        <f t="shared" si="3"/>
        <v>-120313676.75602737</v>
      </c>
      <c r="M16" s="41">
        <f t="shared" si="3"/>
        <v>-120313676.75602736</v>
      </c>
      <c r="N16" s="41">
        <f t="shared" si="3"/>
        <v>-120313676.75602734</v>
      </c>
      <c r="O16" s="41">
        <f t="shared" si="3"/>
        <v>-120313676.75602733</v>
      </c>
      <c r="P16" s="41">
        <f t="shared" si="3"/>
        <v>-120313676.75602731</v>
      </c>
      <c r="Q16" s="41">
        <f t="shared" si="3"/>
        <v>-120313676.7560273</v>
      </c>
      <c r="R16" s="41">
        <f t="shared" si="3"/>
        <v>-120313676.75602728</v>
      </c>
      <c r="S16" s="41">
        <f t="shared" si="3"/>
        <v>-120313676.75602727</v>
      </c>
      <c r="T16" s="41">
        <f t="shared" si="3"/>
        <v>-120313676.75602725</v>
      </c>
      <c r="U16" s="41">
        <f t="shared" si="3"/>
        <v>-120313676.75602724</v>
      </c>
      <c r="V16" s="41">
        <f t="shared" si="3"/>
        <v>-120313676.75602722</v>
      </c>
      <c r="W16" s="41">
        <f t="shared" si="3"/>
        <v>-120313676.75602721</v>
      </c>
      <c r="X16" s="41">
        <f t="shared" si="3"/>
        <v>-120313676.75602719</v>
      </c>
      <c r="Y16" s="41">
        <f t="shared" si="3"/>
        <v>-120313676.75602718</v>
      </c>
      <c r="Z16" s="41">
        <f t="shared" si="3"/>
        <v>-120313676.75602716</v>
      </c>
      <c r="AA16" s="41">
        <f t="shared" si="3"/>
        <v>-120313676.75602715</v>
      </c>
      <c r="AB16" s="41">
        <f t="shared" si="3"/>
        <v>-120313676.75602713</v>
      </c>
      <c r="AC16" s="41">
        <f t="shared" si="3"/>
        <v>-120313676.75602712</v>
      </c>
      <c r="AD16" s="41">
        <f t="shared" si="3"/>
        <v>-120313676.7560271</v>
      </c>
    </row>
    <row r="17" spans="1:30" ht="15.75" thickBot="1" x14ac:dyDescent="0.3">
      <c r="A17" s="20" t="s">
        <v>15</v>
      </c>
      <c r="B17" s="42">
        <v>0.36499999999999999</v>
      </c>
      <c r="C17" s="42">
        <v>0.36499999999999999</v>
      </c>
      <c r="D17" s="42">
        <v>0.36499999999999999</v>
      </c>
      <c r="E17" s="42">
        <v>0.36499999999999999</v>
      </c>
      <c r="F17" s="42">
        <v>0.36499999999999999</v>
      </c>
      <c r="G17" s="42">
        <v>0.36499999999999999</v>
      </c>
      <c r="H17" s="42">
        <v>0.36499999999999999</v>
      </c>
      <c r="I17" s="42">
        <v>0.36499999999999999</v>
      </c>
      <c r="J17" s="42">
        <v>0.36499999999999999</v>
      </c>
      <c r="K17" s="42">
        <v>0.36499999999999999</v>
      </c>
      <c r="L17" s="42">
        <v>0.36499999999999999</v>
      </c>
      <c r="M17" s="42">
        <v>0.36499999999999999</v>
      </c>
      <c r="N17" s="42">
        <v>0.36499999999999999</v>
      </c>
      <c r="O17" s="42">
        <v>0.36499999999999999</v>
      </c>
      <c r="P17" s="42">
        <v>0.22819999999999999</v>
      </c>
      <c r="Q17" s="42">
        <v>0.22819999999999999</v>
      </c>
      <c r="R17" s="42">
        <v>0.22819999999999999</v>
      </c>
      <c r="S17" s="42">
        <v>0.22819999999999999</v>
      </c>
      <c r="T17" s="42">
        <v>0.22819999999999999</v>
      </c>
      <c r="U17" s="42">
        <v>0.22819999999999999</v>
      </c>
      <c r="V17" s="42">
        <v>0.22819999999999999</v>
      </c>
      <c r="W17" s="42">
        <v>0.22819999999999999</v>
      </c>
      <c r="X17" s="42">
        <v>0.22819999999999999</v>
      </c>
      <c r="Y17" s="42">
        <v>0.22819999999999999</v>
      </c>
      <c r="Z17" s="42">
        <v>0.22819999999999999</v>
      </c>
      <c r="AA17" s="42">
        <v>0.22819999999999999</v>
      </c>
      <c r="AB17" s="42">
        <v>0.22819999999999999</v>
      </c>
      <c r="AC17" s="42">
        <v>0.22819999999999999</v>
      </c>
      <c r="AD17" s="42">
        <v>0.22819999999999999</v>
      </c>
    </row>
    <row r="18" spans="1:30" ht="15.75" thickBot="1" x14ac:dyDescent="0.3">
      <c r="A18" s="43" t="s">
        <v>16</v>
      </c>
      <c r="B18" s="44">
        <f>B16*B17</f>
        <v>-42023580.680950001</v>
      </c>
      <c r="C18" s="45">
        <f t="shared" ref="C18" si="4">C16*C17</f>
        <v>-42571576.198549986</v>
      </c>
      <c r="D18" s="45">
        <f>C18</f>
        <v>-42571576.198549986</v>
      </c>
      <c r="E18" s="45">
        <f>D18</f>
        <v>-42571576.198549986</v>
      </c>
      <c r="F18" s="45">
        <f t="shared" ref="F18:L18" si="5">F16*F17</f>
        <v>-43226188.369499989</v>
      </c>
      <c r="G18" s="45">
        <f t="shared" si="5"/>
        <v>-43234260.815349989</v>
      </c>
      <c r="H18" s="45">
        <f t="shared" si="5"/>
        <v>-43329193.136099994</v>
      </c>
      <c r="I18" s="45">
        <f t="shared" si="5"/>
        <v>-44433412.821149983</v>
      </c>
      <c r="J18" s="45">
        <f t="shared" si="5"/>
        <v>-44257592.086876713</v>
      </c>
      <c r="K18" s="45">
        <f t="shared" si="5"/>
        <v>-44130924.342749141</v>
      </c>
      <c r="L18" s="45">
        <f t="shared" si="5"/>
        <v>-43914492.015949987</v>
      </c>
      <c r="M18" s="44">
        <f>M16*M17</f>
        <v>-43914492.015949987</v>
      </c>
      <c r="N18" s="45">
        <f>N16*N17</f>
        <v>-43914492.015949979</v>
      </c>
      <c r="O18" s="45">
        <f t="shared" ref="O18:AD18" si="6">O16*O17</f>
        <v>-43914492.015949972</v>
      </c>
      <c r="P18" s="45">
        <f t="shared" si="6"/>
        <v>-27455581.03572543</v>
      </c>
      <c r="Q18" s="45">
        <f t="shared" si="6"/>
        <v>-27455581.035725426</v>
      </c>
      <c r="R18" s="45">
        <f t="shared" si="6"/>
        <v>-27455581.035725422</v>
      </c>
      <c r="S18" s="45">
        <f t="shared" si="6"/>
        <v>-27455581.035725422</v>
      </c>
      <c r="T18" s="45">
        <f t="shared" si="6"/>
        <v>-27455581.035725418</v>
      </c>
      <c r="U18" s="45">
        <f t="shared" si="6"/>
        <v>-27455581.035725415</v>
      </c>
      <c r="V18" s="45">
        <f t="shared" si="6"/>
        <v>-27455581.035725411</v>
      </c>
      <c r="W18" s="45">
        <f t="shared" si="6"/>
        <v>-27455581.035725407</v>
      </c>
      <c r="X18" s="45">
        <f t="shared" si="6"/>
        <v>-27455581.035725404</v>
      </c>
      <c r="Y18" s="45">
        <f t="shared" si="6"/>
        <v>-27455581.0357254</v>
      </c>
      <c r="Z18" s="45">
        <f t="shared" si="6"/>
        <v>-27455581.035725396</v>
      </c>
      <c r="AA18" s="45">
        <f t="shared" si="6"/>
        <v>-27455581.035725392</v>
      </c>
      <c r="AB18" s="45">
        <f t="shared" si="6"/>
        <v>-27455581.035725389</v>
      </c>
      <c r="AC18" s="45">
        <f t="shared" si="6"/>
        <v>-27455581.035725385</v>
      </c>
      <c r="AD18" s="45">
        <f t="shared" si="6"/>
        <v>-27455581.035725385</v>
      </c>
    </row>
    <row r="19" spans="1:30" ht="15" x14ac:dyDescent="0.25">
      <c r="A19" s="46"/>
      <c r="B19" s="50"/>
      <c r="C19" s="50"/>
      <c r="D19" s="51"/>
      <c r="E19" s="51"/>
      <c r="F19" s="50"/>
      <c r="G19" s="52"/>
      <c r="H19" s="21"/>
      <c r="I19" s="50"/>
      <c r="J19" s="52"/>
      <c r="K19" s="21"/>
      <c r="L19" s="30"/>
      <c r="M19" s="18"/>
      <c r="N19" s="18"/>
      <c r="O19" s="48"/>
      <c r="P19" s="53"/>
      <c r="Q19" s="47"/>
      <c r="R19" s="48"/>
      <c r="S19" s="53"/>
      <c r="T19" s="47"/>
      <c r="U19" s="48"/>
      <c r="V19" s="53"/>
      <c r="W19" s="47"/>
      <c r="X19" s="54"/>
      <c r="Y19" s="53"/>
      <c r="Z19" s="47"/>
      <c r="AA19" s="48"/>
      <c r="AB19" s="53"/>
      <c r="AC19" s="47"/>
      <c r="AD19" s="54"/>
    </row>
    <row r="20" spans="1:30" ht="15" x14ac:dyDescent="0.25">
      <c r="A20" s="32" t="s">
        <v>17</v>
      </c>
      <c r="D20" s="18"/>
      <c r="E20" s="18"/>
      <c r="F20" s="18"/>
      <c r="G20" s="18"/>
      <c r="H20" s="18"/>
      <c r="I20" s="18"/>
      <c r="J20" s="18"/>
      <c r="K20" s="18"/>
      <c r="L20" s="18"/>
      <c r="O20" s="49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0" ht="15" x14ac:dyDescent="0.25">
      <c r="A21" s="20" t="s">
        <v>9</v>
      </c>
      <c r="B21" s="21"/>
      <c r="C21" s="21">
        <f>+C22-B22</f>
        <v>154842.1099999994</v>
      </c>
      <c r="D21" s="21">
        <f>-[33]Reserve!AJ46</f>
        <v>-1189854.81</v>
      </c>
      <c r="E21" s="21">
        <f>-[33]Reserve!AK46</f>
        <v>-1190023.9900000002</v>
      </c>
      <c r="F21" s="21">
        <v>1178232.96</v>
      </c>
      <c r="G21" s="21">
        <v>-1167045.73</v>
      </c>
      <c r="H21" s="21">
        <v>-1167782.23</v>
      </c>
      <c r="I21" s="21">
        <v>1175723.0100000002</v>
      </c>
      <c r="J21" s="21">
        <v>1580108.0358715234</v>
      </c>
      <c r="K21" s="21">
        <v>1588714.8916423596</v>
      </c>
      <c r="L21" s="21">
        <v>267102.46074477065</v>
      </c>
      <c r="M21" s="21">
        <v>420607.2461356456</v>
      </c>
      <c r="N21" s="21">
        <v>267649.19308252085</v>
      </c>
      <c r="O21" s="21">
        <v>267922.55925139599</v>
      </c>
      <c r="P21" s="21">
        <v>268195.92542027117</v>
      </c>
      <c r="Q21" s="21">
        <v>268469.29158914631</v>
      </c>
      <c r="R21" s="21">
        <v>268742.65775802138</v>
      </c>
      <c r="S21" s="21">
        <v>268350.54001689656</v>
      </c>
      <c r="T21" s="21">
        <v>267908.57488468831</v>
      </c>
      <c r="U21" s="21">
        <v>268181.94105356344</v>
      </c>
      <c r="V21" s="21">
        <v>268455.30722243857</v>
      </c>
      <c r="W21" s="21">
        <v>268728.67339131364</v>
      </c>
      <c r="X21" s="21">
        <v>269002.03956018883</v>
      </c>
      <c r="Y21" s="21">
        <v>269275.40572906402</v>
      </c>
      <c r="Z21" s="21">
        <v>269548.77189793909</v>
      </c>
      <c r="AA21" s="21">
        <v>269822.13806681422</v>
      </c>
      <c r="AB21" s="21">
        <v>270095.50423568935</v>
      </c>
      <c r="AC21" s="21">
        <v>270368.87040456448</v>
      </c>
      <c r="AD21" s="21">
        <v>270642.23657343962</v>
      </c>
    </row>
    <row r="22" spans="1:30" ht="15.75" thickBot="1" x14ac:dyDescent="0.3">
      <c r="A22" s="20" t="s">
        <v>10</v>
      </c>
      <c r="B22" s="22">
        <v>95325312.579999998</v>
      </c>
      <c r="C22" s="22">
        <v>95480154.689999998</v>
      </c>
      <c r="D22" s="22">
        <v>-96670009.500000015</v>
      </c>
      <c r="E22" s="22">
        <v>-97860033.489999995</v>
      </c>
      <c r="F22" s="22">
        <v>94509885.450000003</v>
      </c>
      <c r="G22" s="22">
        <v>-95676931.179999992</v>
      </c>
      <c r="H22" s="22">
        <v>-96844713.410000026</v>
      </c>
      <c r="I22" s="22">
        <v>97884576.330000013</v>
      </c>
      <c r="J22" s="22">
        <f t="shared" ref="J22:AD22" si="7">+J21+I22</f>
        <v>99464684.365871534</v>
      </c>
      <c r="K22" s="22">
        <f t="shared" si="7"/>
        <v>101053399.2575139</v>
      </c>
      <c r="L22" s="22">
        <f t="shared" si="7"/>
        <v>101320501.71825866</v>
      </c>
      <c r="M22" s="22">
        <f t="shared" si="7"/>
        <v>101741108.96439432</v>
      </c>
      <c r="N22" s="22">
        <f t="shared" si="7"/>
        <v>102008758.15747684</v>
      </c>
      <c r="O22" s="22">
        <f t="shared" si="7"/>
        <v>102276680.71672824</v>
      </c>
      <c r="P22" s="22">
        <f t="shared" si="7"/>
        <v>102544876.64214851</v>
      </c>
      <c r="Q22" s="22">
        <f t="shared" si="7"/>
        <v>102813345.93373765</v>
      </c>
      <c r="R22" s="22">
        <f t="shared" si="7"/>
        <v>103082088.59149568</v>
      </c>
      <c r="S22" s="22">
        <f t="shared" si="7"/>
        <v>103350439.13151257</v>
      </c>
      <c r="T22" s="22">
        <f t="shared" si="7"/>
        <v>103618347.70639725</v>
      </c>
      <c r="U22" s="22">
        <f t="shared" si="7"/>
        <v>103886529.64745082</v>
      </c>
      <c r="V22" s="22">
        <f t="shared" si="7"/>
        <v>104154984.95467326</v>
      </c>
      <c r="W22" s="22">
        <f t="shared" si="7"/>
        <v>104423713.62806457</v>
      </c>
      <c r="X22" s="22">
        <f t="shared" si="7"/>
        <v>104692715.66762476</v>
      </c>
      <c r="Y22" s="22">
        <f t="shared" si="7"/>
        <v>104961991.07335383</v>
      </c>
      <c r="Z22" s="22">
        <f t="shared" si="7"/>
        <v>105231539.84525177</v>
      </c>
      <c r="AA22" s="22">
        <f t="shared" si="7"/>
        <v>105501361.98331858</v>
      </c>
      <c r="AB22" s="22">
        <f t="shared" si="7"/>
        <v>105771457.48755427</v>
      </c>
      <c r="AC22" s="22">
        <f t="shared" si="7"/>
        <v>106041826.35795884</v>
      </c>
      <c r="AD22" s="22">
        <f t="shared" si="7"/>
        <v>106312468.59453228</v>
      </c>
    </row>
    <row r="23" spans="1:30" s="31" customFormat="1" ht="15.75" thickTop="1" x14ac:dyDescent="0.25">
      <c r="A23" s="26"/>
      <c r="B23" s="27"/>
      <c r="C23" s="27"/>
      <c r="D23" s="27"/>
      <c r="E23" s="27"/>
      <c r="F23" s="27"/>
      <c r="G23" s="27"/>
      <c r="H23" s="26"/>
      <c r="I23" s="27"/>
      <c r="J23" s="27"/>
      <c r="K23" s="93"/>
      <c r="L23" s="92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56"/>
      <c r="X23" s="30"/>
      <c r="Y23" s="27"/>
      <c r="Z23" s="27"/>
      <c r="AA23" s="27"/>
      <c r="AB23" s="27"/>
      <c r="AC23" s="56"/>
      <c r="AD23" s="30"/>
    </row>
    <row r="24" spans="1:30" s="31" customFormat="1" ht="15" x14ac:dyDescent="0.25">
      <c r="A24" s="32" t="s">
        <v>18</v>
      </c>
      <c r="B24" s="27"/>
      <c r="C24" s="27"/>
      <c r="D24" s="27"/>
      <c r="E24" s="27"/>
      <c r="F24" s="27"/>
      <c r="G24" s="27"/>
      <c r="H24" s="26"/>
      <c r="I24" s="27"/>
      <c r="J24" s="27"/>
      <c r="K24" s="94"/>
      <c r="L24" s="9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56"/>
      <c r="X24" s="30"/>
      <c r="Y24" s="27"/>
      <c r="Z24" s="27"/>
      <c r="AA24" s="27"/>
      <c r="AB24" s="27"/>
      <c r="AC24" s="56"/>
      <c r="AD24" s="30"/>
    </row>
    <row r="25" spans="1:30" ht="15" x14ac:dyDescent="0.25">
      <c r="A25" s="20" t="s">
        <v>12</v>
      </c>
      <c r="B25" s="35"/>
      <c r="C25" s="35"/>
      <c r="D25" s="35"/>
      <c r="E25" s="35"/>
      <c r="F25" s="35"/>
      <c r="G25" s="35"/>
      <c r="H25" s="35"/>
      <c r="I25" s="35"/>
      <c r="J25" s="57">
        <v>-2440063.9570318256</v>
      </c>
      <c r="K25" s="57">
        <v>-2453354.9966778615</v>
      </c>
      <c r="L25" s="57">
        <v>-412469.95300441317</v>
      </c>
      <c r="M25" s="58">
        <v>561796.96434517624</v>
      </c>
      <c r="N25" s="58">
        <v>471990.83647973149</v>
      </c>
      <c r="O25" s="58">
        <v>472151.33771929401</v>
      </c>
      <c r="P25" s="58">
        <v>472311.83895885648</v>
      </c>
      <c r="Q25" s="58">
        <v>472472.34019841894</v>
      </c>
      <c r="R25" s="58">
        <v>472632.84143798135</v>
      </c>
      <c r="S25" s="58">
        <v>472402.61769170017</v>
      </c>
      <c r="T25" s="58">
        <v>472143.12709030393</v>
      </c>
      <c r="U25" s="58">
        <v>472303.62832986633</v>
      </c>
      <c r="V25" s="58">
        <v>472464.1295694288</v>
      </c>
      <c r="W25" s="58">
        <v>472624.63080899126</v>
      </c>
      <c r="X25" s="58">
        <v>472785.13204855373</v>
      </c>
      <c r="Y25" s="58">
        <v>646607.62805118144</v>
      </c>
      <c r="Z25" s="58">
        <v>647264.05877706665</v>
      </c>
      <c r="AA25" s="58">
        <v>647920.48950295197</v>
      </c>
      <c r="AB25" s="58">
        <v>648576.92022883729</v>
      </c>
      <c r="AC25" s="58">
        <v>649233.3509547225</v>
      </c>
      <c r="AD25" s="58">
        <v>649889.78168060782</v>
      </c>
    </row>
    <row r="26" spans="1:30" ht="15.75" thickBot="1" x14ac:dyDescent="0.3">
      <c r="A26" s="20" t="s">
        <v>13</v>
      </c>
      <c r="B26" s="38">
        <f>17269372/0.365</f>
        <v>47313347.94520548</v>
      </c>
      <c r="C26" s="38">
        <f>18694063/0.365</f>
        <v>51216610.95890411</v>
      </c>
      <c r="D26" s="38"/>
      <c r="E26" s="38">
        <f>+E25+D26</f>
        <v>0</v>
      </c>
      <c r="F26" s="38">
        <f>19331795/0.365</f>
        <v>52963821.91780822</v>
      </c>
      <c r="G26" s="38"/>
      <c r="H26" s="38"/>
      <c r="I26" s="38">
        <f>21191448/0.365</f>
        <v>58058761.643835619</v>
      </c>
      <c r="J26" s="38">
        <f t="shared" ref="J26:L26" si="8">+J25+I26</f>
        <v>55618697.686803795</v>
      </c>
      <c r="K26" s="38">
        <f t="shared" si="8"/>
        <v>53165342.690125935</v>
      </c>
      <c r="L26" s="38">
        <f t="shared" si="8"/>
        <v>52752872.737121522</v>
      </c>
      <c r="M26" s="38">
        <f>+M25+L26</f>
        <v>53314669.701466702</v>
      </c>
      <c r="N26" s="38">
        <f t="shared" ref="N26:W26" si="9">+N25+M26</f>
        <v>53786660.537946433</v>
      </c>
      <c r="O26" s="38">
        <f t="shared" si="9"/>
        <v>54258811.875665724</v>
      </c>
      <c r="P26" s="38">
        <f t="shared" si="9"/>
        <v>54731123.714624584</v>
      </c>
      <c r="Q26" s="38">
        <f t="shared" si="9"/>
        <v>55203596.054823004</v>
      </c>
      <c r="R26" s="38">
        <f t="shared" si="9"/>
        <v>55676228.896260984</v>
      </c>
      <c r="S26" s="38">
        <f t="shared" si="9"/>
        <v>56148631.513952687</v>
      </c>
      <c r="T26" s="38">
        <f t="shared" si="9"/>
        <v>56620774.641042992</v>
      </c>
      <c r="U26" s="38">
        <f t="shared" si="9"/>
        <v>57093078.269372858</v>
      </c>
      <c r="V26" s="38">
        <f t="shared" si="9"/>
        <v>57565542.398942284</v>
      </c>
      <c r="W26" s="38">
        <f t="shared" si="9"/>
        <v>58038167.029751278</v>
      </c>
      <c r="X26" s="38">
        <f>+X25+W26</f>
        <v>58510952.161799833</v>
      </c>
      <c r="Y26" s="38">
        <f t="shared" ref="Y26:AD26" si="10">+Y25+X26</f>
        <v>59157559.789851017</v>
      </c>
      <c r="Z26" s="38">
        <f t="shared" si="10"/>
        <v>59804823.848628081</v>
      </c>
      <c r="AA26" s="38">
        <f t="shared" si="10"/>
        <v>60452744.338131033</v>
      </c>
      <c r="AB26" s="38">
        <f t="shared" si="10"/>
        <v>61101321.258359872</v>
      </c>
      <c r="AC26" s="38">
        <f t="shared" si="10"/>
        <v>61750554.609314591</v>
      </c>
      <c r="AD26" s="38">
        <f t="shared" si="10"/>
        <v>62400444.390995197</v>
      </c>
    </row>
    <row r="27" spans="1:30" s="31" customFormat="1" ht="15.75" thickBot="1" x14ac:dyDescent="0.3">
      <c r="A27" s="39" t="s">
        <v>19</v>
      </c>
      <c r="B27" s="59">
        <f t="shared" ref="B27:AD27" si="11">B22-B26</f>
        <v>48011964.634794518</v>
      </c>
      <c r="C27" s="60">
        <f t="shared" si="11"/>
        <v>44263543.731095888</v>
      </c>
      <c r="D27" s="60">
        <f t="shared" si="11"/>
        <v>-96670009.500000015</v>
      </c>
      <c r="E27" s="60">
        <f t="shared" si="11"/>
        <v>-97860033.489999995</v>
      </c>
      <c r="F27" s="60">
        <f t="shared" si="11"/>
        <v>41546063.532191783</v>
      </c>
      <c r="G27" s="60">
        <f t="shared" si="11"/>
        <v>-95676931.179999992</v>
      </c>
      <c r="H27" s="60">
        <f t="shared" si="11"/>
        <v>-96844713.410000026</v>
      </c>
      <c r="I27" s="60">
        <f t="shared" si="11"/>
        <v>39825814.686164394</v>
      </c>
      <c r="J27" s="60">
        <f t="shared" si="11"/>
        <v>43845986.679067738</v>
      </c>
      <c r="K27" s="60">
        <f t="shared" si="11"/>
        <v>47888056.567387961</v>
      </c>
      <c r="L27" s="60">
        <f t="shared" si="11"/>
        <v>48567628.981137142</v>
      </c>
      <c r="M27" s="60">
        <f t="shared" si="11"/>
        <v>48426439.262927614</v>
      </c>
      <c r="N27" s="60">
        <f t="shared" si="11"/>
        <v>48222097.61953041</v>
      </c>
      <c r="O27" s="60">
        <f t="shared" si="11"/>
        <v>48017868.841062516</v>
      </c>
      <c r="P27" s="60">
        <f t="shared" si="11"/>
        <v>47813752.927523926</v>
      </c>
      <c r="Q27" s="60">
        <f t="shared" si="11"/>
        <v>47609749.878914647</v>
      </c>
      <c r="R27" s="60">
        <f t="shared" si="11"/>
        <v>47405859.695234694</v>
      </c>
      <c r="S27" s="60">
        <f t="shared" si="11"/>
        <v>47201807.61755988</v>
      </c>
      <c r="T27" s="60">
        <f t="shared" si="11"/>
        <v>46997573.065354258</v>
      </c>
      <c r="U27" s="60">
        <f t="shared" si="11"/>
        <v>46793451.378077962</v>
      </c>
      <c r="V27" s="60">
        <f t="shared" si="11"/>
        <v>46589442.555730976</v>
      </c>
      <c r="W27" s="60">
        <f t="shared" si="11"/>
        <v>46385546.598313294</v>
      </c>
      <c r="X27" s="60">
        <f t="shared" si="11"/>
        <v>46181763.505824924</v>
      </c>
      <c r="Y27" s="60">
        <f t="shared" si="11"/>
        <v>45804431.28350281</v>
      </c>
      <c r="Z27" s="60">
        <f t="shared" si="11"/>
        <v>45426715.996623687</v>
      </c>
      <c r="AA27" s="60">
        <f t="shared" si="11"/>
        <v>45048617.645187549</v>
      </c>
      <c r="AB27" s="60">
        <f t="shared" si="11"/>
        <v>44670136.229194395</v>
      </c>
      <c r="AC27" s="60">
        <f t="shared" si="11"/>
        <v>44291271.748644248</v>
      </c>
      <c r="AD27" s="60">
        <f t="shared" si="11"/>
        <v>43912024.203537084</v>
      </c>
    </row>
    <row r="28" spans="1:30" ht="15.75" thickBot="1" x14ac:dyDescent="0.3">
      <c r="A28" s="20" t="s">
        <v>15</v>
      </c>
      <c r="B28" s="42">
        <v>0.36499999999999999</v>
      </c>
      <c r="C28" s="42">
        <v>0.36499999999999999</v>
      </c>
      <c r="D28" s="42">
        <v>0.36499999999999999</v>
      </c>
      <c r="E28" s="42">
        <v>0.36499999999999999</v>
      </c>
      <c r="F28" s="42">
        <v>0.36499999999999999</v>
      </c>
      <c r="G28" s="42">
        <v>0.36499999999999999</v>
      </c>
      <c r="H28" s="42">
        <v>0.36499999999999999</v>
      </c>
      <c r="I28" s="42">
        <v>0.36499999999999999</v>
      </c>
      <c r="J28" s="42">
        <v>0.36499999999999999</v>
      </c>
      <c r="K28" s="42">
        <v>0.36499999999999999</v>
      </c>
      <c r="L28" s="42">
        <v>0.36499999999999999</v>
      </c>
      <c r="M28" s="42">
        <v>0.36499999999999999</v>
      </c>
      <c r="N28" s="42">
        <v>0.36499999999999999</v>
      </c>
      <c r="O28" s="42">
        <v>0.36499999999999999</v>
      </c>
      <c r="P28" s="42">
        <v>0.22819999999999999</v>
      </c>
      <c r="Q28" s="42">
        <v>0.22819999999999999</v>
      </c>
      <c r="R28" s="42">
        <v>0.22819999999999999</v>
      </c>
      <c r="S28" s="42">
        <v>0.22819999999999999</v>
      </c>
      <c r="T28" s="42">
        <v>0.22819999999999999</v>
      </c>
      <c r="U28" s="42">
        <v>0.22819999999999999</v>
      </c>
      <c r="V28" s="42">
        <v>0.22819999999999999</v>
      </c>
      <c r="W28" s="42">
        <v>0.22819999999999999</v>
      </c>
      <c r="X28" s="42">
        <v>0.22819999999999999</v>
      </c>
      <c r="Y28" s="42">
        <v>0.22819999999999999</v>
      </c>
      <c r="Z28" s="42">
        <v>0.22819999999999999</v>
      </c>
      <c r="AA28" s="42">
        <v>0.22819999999999999</v>
      </c>
      <c r="AB28" s="42">
        <v>0.22819999999999999</v>
      </c>
      <c r="AC28" s="42">
        <v>0.22819999999999999</v>
      </c>
      <c r="AD28" s="42">
        <v>0.22819999999999999</v>
      </c>
    </row>
    <row r="29" spans="1:30" ht="15.75" thickBot="1" x14ac:dyDescent="0.3">
      <c r="A29" s="43" t="s">
        <v>20</v>
      </c>
      <c r="B29" s="44">
        <f>B27*B28</f>
        <v>17524367.091699999</v>
      </c>
      <c r="C29" s="45">
        <f t="shared" ref="C29:L29" si="12">C27*C28</f>
        <v>16156193.461849999</v>
      </c>
      <c r="D29" s="45">
        <f t="shared" si="12"/>
        <v>-35284553.467500001</v>
      </c>
      <c r="E29" s="45">
        <f t="shared" si="12"/>
        <v>-35718912.223849997</v>
      </c>
      <c r="F29" s="45">
        <f t="shared" si="12"/>
        <v>15164313.18925</v>
      </c>
      <c r="G29" s="45">
        <f t="shared" si="12"/>
        <v>-34922079.8807</v>
      </c>
      <c r="H29" s="45">
        <f t="shared" si="12"/>
        <v>-35348320.394650012</v>
      </c>
      <c r="I29" s="45">
        <f t="shared" si="12"/>
        <v>14536422.360450003</v>
      </c>
      <c r="J29" s="45">
        <f t="shared" si="12"/>
        <v>16003785.137859724</v>
      </c>
      <c r="K29" s="45">
        <f t="shared" si="12"/>
        <v>17479140.647096604</v>
      </c>
      <c r="L29" s="45">
        <f t="shared" si="12"/>
        <v>17727184.578115057</v>
      </c>
      <c r="M29" s="44">
        <f>M27*M28</f>
        <v>17675650.330968577</v>
      </c>
      <c r="N29" s="45">
        <f>N27*N28</f>
        <v>17601065.631128598</v>
      </c>
      <c r="O29" s="45">
        <f t="shared" ref="O29:AD29" si="13">O27*O28</f>
        <v>17526522.126987819</v>
      </c>
      <c r="P29" s="45">
        <f t="shared" si="13"/>
        <v>10911098.418060958</v>
      </c>
      <c r="Q29" s="45">
        <f t="shared" si="13"/>
        <v>10864544.922368322</v>
      </c>
      <c r="R29" s="45">
        <f t="shared" si="13"/>
        <v>10818017.182452556</v>
      </c>
      <c r="S29" s="45">
        <f t="shared" si="13"/>
        <v>10771452.498327164</v>
      </c>
      <c r="T29" s="45">
        <f t="shared" si="13"/>
        <v>10724846.173513841</v>
      </c>
      <c r="U29" s="45">
        <f t="shared" si="13"/>
        <v>10678265.604477391</v>
      </c>
      <c r="V29" s="45">
        <f t="shared" si="13"/>
        <v>10631710.791217808</v>
      </c>
      <c r="W29" s="45">
        <f t="shared" si="13"/>
        <v>10585181.733735094</v>
      </c>
      <c r="X29" s="45">
        <f t="shared" si="13"/>
        <v>10538678.432029247</v>
      </c>
      <c r="Y29" s="45">
        <f t="shared" si="13"/>
        <v>10452571.21889534</v>
      </c>
      <c r="Z29" s="45">
        <f t="shared" si="13"/>
        <v>10366376.590429524</v>
      </c>
      <c r="AA29" s="45">
        <f t="shared" si="13"/>
        <v>10280094.546631798</v>
      </c>
      <c r="AB29" s="45">
        <f t="shared" si="13"/>
        <v>10193725.087502161</v>
      </c>
      <c r="AC29" s="45">
        <f t="shared" si="13"/>
        <v>10107268.213040616</v>
      </c>
      <c r="AD29" s="45">
        <f t="shared" si="13"/>
        <v>10020723.923247162</v>
      </c>
    </row>
    <row r="30" spans="1:30" ht="15" x14ac:dyDescent="0.25">
      <c r="A30" s="46"/>
      <c r="B30" s="50"/>
      <c r="C30" s="50"/>
      <c r="D30" s="51"/>
      <c r="E30" s="51"/>
      <c r="F30" s="50"/>
      <c r="G30" s="52"/>
      <c r="H30" s="21"/>
      <c r="I30" s="50"/>
      <c r="J30" s="52"/>
      <c r="K30" s="21"/>
      <c r="L30" s="61"/>
      <c r="M30" s="53"/>
      <c r="N30" s="53"/>
      <c r="O30" s="48"/>
      <c r="P30" s="53"/>
      <c r="Q30" s="47"/>
      <c r="R30" s="48"/>
      <c r="S30" s="53"/>
      <c r="T30" s="47"/>
      <c r="U30" s="48"/>
      <c r="V30" s="53"/>
      <c r="W30" s="47"/>
      <c r="X30" s="47"/>
      <c r="Y30" s="53"/>
      <c r="Z30" s="47"/>
      <c r="AA30" s="48"/>
      <c r="AB30" s="53"/>
      <c r="AC30" s="47"/>
      <c r="AD30" s="47"/>
    </row>
    <row r="31" spans="1:30" ht="15" x14ac:dyDescent="0.25">
      <c r="A31" s="32" t="s">
        <v>21</v>
      </c>
      <c r="C31" s="50"/>
      <c r="D31" s="21"/>
      <c r="E31" s="21"/>
      <c r="F31" s="21"/>
      <c r="G31" s="21"/>
      <c r="H31" s="21"/>
      <c r="I31" s="21"/>
      <c r="J31" s="21"/>
      <c r="K31" s="21"/>
      <c r="L31" s="21"/>
      <c r="M31" s="47"/>
      <c r="N31" s="47"/>
      <c r="O31" s="48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21"/>
    </row>
    <row r="32" spans="1:30" ht="15" x14ac:dyDescent="0.25">
      <c r="A32" s="39" t="s">
        <v>22</v>
      </c>
      <c r="B32" s="62">
        <f t="shared" ref="B32:AD32" si="14">B18</f>
        <v>-42023580.680950001</v>
      </c>
      <c r="C32" s="62">
        <f t="shared" si="14"/>
        <v>-42571576.198549986</v>
      </c>
      <c r="D32" s="62">
        <f t="shared" si="14"/>
        <v>-42571576.198549986</v>
      </c>
      <c r="E32" s="62">
        <f t="shared" si="14"/>
        <v>-42571576.198549986</v>
      </c>
      <c r="F32" s="62">
        <f t="shared" si="14"/>
        <v>-43226188.369499989</v>
      </c>
      <c r="G32" s="62">
        <f t="shared" si="14"/>
        <v>-43234260.815349989</v>
      </c>
      <c r="H32" s="62">
        <f t="shared" si="14"/>
        <v>-43329193.136099994</v>
      </c>
      <c r="I32" s="62">
        <f t="shared" si="14"/>
        <v>-44433412.821149983</v>
      </c>
      <c r="J32" s="62">
        <f t="shared" si="14"/>
        <v>-44257592.086876713</v>
      </c>
      <c r="K32" s="62">
        <f t="shared" si="14"/>
        <v>-44130924.342749141</v>
      </c>
      <c r="L32" s="62">
        <f t="shared" si="14"/>
        <v>-43914492.015949987</v>
      </c>
      <c r="M32" s="62">
        <f t="shared" si="14"/>
        <v>-43914492.015949987</v>
      </c>
      <c r="N32" s="62">
        <f t="shared" si="14"/>
        <v>-43914492.015949979</v>
      </c>
      <c r="O32" s="62">
        <f t="shared" si="14"/>
        <v>-43914492.015949972</v>
      </c>
      <c r="P32" s="62">
        <f t="shared" si="14"/>
        <v>-27455581.03572543</v>
      </c>
      <c r="Q32" s="62">
        <f t="shared" si="14"/>
        <v>-27455581.035725426</v>
      </c>
      <c r="R32" s="62">
        <f t="shared" si="14"/>
        <v>-27455581.035725422</v>
      </c>
      <c r="S32" s="62">
        <f t="shared" si="14"/>
        <v>-27455581.035725422</v>
      </c>
      <c r="T32" s="62">
        <f t="shared" si="14"/>
        <v>-27455581.035725418</v>
      </c>
      <c r="U32" s="62">
        <f t="shared" si="14"/>
        <v>-27455581.035725415</v>
      </c>
      <c r="V32" s="62">
        <f t="shared" si="14"/>
        <v>-27455581.035725411</v>
      </c>
      <c r="W32" s="62">
        <f t="shared" si="14"/>
        <v>-27455581.035725407</v>
      </c>
      <c r="X32" s="62">
        <f t="shared" si="14"/>
        <v>-27455581.035725404</v>
      </c>
      <c r="Y32" s="62">
        <f t="shared" si="14"/>
        <v>-27455581.0357254</v>
      </c>
      <c r="Z32" s="62">
        <f t="shared" si="14"/>
        <v>-27455581.035725396</v>
      </c>
      <c r="AA32" s="62">
        <f t="shared" si="14"/>
        <v>-27455581.035725392</v>
      </c>
      <c r="AB32" s="62">
        <f t="shared" si="14"/>
        <v>-27455581.035725389</v>
      </c>
      <c r="AC32" s="62">
        <f t="shared" si="14"/>
        <v>-27455581.035725385</v>
      </c>
      <c r="AD32" s="62">
        <f t="shared" si="14"/>
        <v>-27455581.035725385</v>
      </c>
    </row>
    <row r="33" spans="1:30" ht="15.75" thickBot="1" x14ac:dyDescent="0.3">
      <c r="A33" s="39" t="s">
        <v>23</v>
      </c>
      <c r="B33" s="62">
        <f t="shared" ref="B33:AD33" si="15">B29</f>
        <v>17524367.091699999</v>
      </c>
      <c r="C33" s="62">
        <f t="shared" si="15"/>
        <v>16156193.461849999</v>
      </c>
      <c r="D33" s="62">
        <f t="shared" si="15"/>
        <v>-35284553.467500001</v>
      </c>
      <c r="E33" s="62">
        <f t="shared" si="15"/>
        <v>-35718912.223849997</v>
      </c>
      <c r="F33" s="62">
        <f t="shared" si="15"/>
        <v>15164313.18925</v>
      </c>
      <c r="G33" s="62">
        <f t="shared" si="15"/>
        <v>-34922079.8807</v>
      </c>
      <c r="H33" s="62">
        <f t="shared" si="15"/>
        <v>-35348320.394650012</v>
      </c>
      <c r="I33" s="62">
        <f t="shared" si="15"/>
        <v>14536422.360450003</v>
      </c>
      <c r="J33" s="62">
        <f t="shared" si="15"/>
        <v>16003785.137859724</v>
      </c>
      <c r="K33" s="62">
        <f t="shared" si="15"/>
        <v>17479140.647096604</v>
      </c>
      <c r="L33" s="62">
        <f t="shared" si="15"/>
        <v>17727184.578115057</v>
      </c>
      <c r="M33" s="62">
        <f t="shared" si="15"/>
        <v>17675650.330968577</v>
      </c>
      <c r="N33" s="62">
        <f t="shared" si="15"/>
        <v>17601065.631128598</v>
      </c>
      <c r="O33" s="62">
        <f t="shared" si="15"/>
        <v>17526522.126987819</v>
      </c>
      <c r="P33" s="62">
        <f t="shared" si="15"/>
        <v>10911098.418060958</v>
      </c>
      <c r="Q33" s="62">
        <f t="shared" si="15"/>
        <v>10864544.922368322</v>
      </c>
      <c r="R33" s="62">
        <f t="shared" si="15"/>
        <v>10818017.182452556</v>
      </c>
      <c r="S33" s="62">
        <f t="shared" si="15"/>
        <v>10771452.498327164</v>
      </c>
      <c r="T33" s="62">
        <f t="shared" si="15"/>
        <v>10724846.173513841</v>
      </c>
      <c r="U33" s="62">
        <f t="shared" si="15"/>
        <v>10678265.604477391</v>
      </c>
      <c r="V33" s="62">
        <f t="shared" si="15"/>
        <v>10631710.791217808</v>
      </c>
      <c r="W33" s="62">
        <f t="shared" si="15"/>
        <v>10585181.733735094</v>
      </c>
      <c r="X33" s="62">
        <f t="shared" si="15"/>
        <v>10538678.432029247</v>
      </c>
      <c r="Y33" s="62">
        <f t="shared" si="15"/>
        <v>10452571.21889534</v>
      </c>
      <c r="Z33" s="62">
        <f t="shared" si="15"/>
        <v>10366376.590429524</v>
      </c>
      <c r="AA33" s="62">
        <f t="shared" si="15"/>
        <v>10280094.546631798</v>
      </c>
      <c r="AB33" s="62">
        <f t="shared" si="15"/>
        <v>10193725.087502161</v>
      </c>
      <c r="AC33" s="62">
        <f t="shared" si="15"/>
        <v>10107268.213040616</v>
      </c>
      <c r="AD33" s="62">
        <f t="shared" si="15"/>
        <v>10020723.923247162</v>
      </c>
    </row>
    <row r="34" spans="1:30" ht="15.75" thickBot="1" x14ac:dyDescent="0.3">
      <c r="A34" s="43" t="s">
        <v>24</v>
      </c>
      <c r="B34" s="44">
        <f>B32+B33</f>
        <v>-24499213.589250002</v>
      </c>
      <c r="C34" s="45">
        <f t="shared" ref="C34:L34" si="16">C32+C33</f>
        <v>-26415382.736699987</v>
      </c>
      <c r="D34" s="45">
        <f t="shared" si="16"/>
        <v>-77856129.666049987</v>
      </c>
      <c r="E34" s="45">
        <f t="shared" si="16"/>
        <v>-78290488.422399983</v>
      </c>
      <c r="F34" s="45">
        <f t="shared" si="16"/>
        <v>-28061875.180249989</v>
      </c>
      <c r="G34" s="45">
        <f t="shared" si="16"/>
        <v>-78156340.696049988</v>
      </c>
      <c r="H34" s="45">
        <f t="shared" si="16"/>
        <v>-78677513.530750006</v>
      </c>
      <c r="I34" s="45">
        <f t="shared" si="16"/>
        <v>-29896990.460699979</v>
      </c>
      <c r="J34" s="45">
        <f t="shared" si="16"/>
        <v>-28253806.949016988</v>
      </c>
      <c r="K34" s="45">
        <f t="shared" si="16"/>
        <v>-26651783.695652537</v>
      </c>
      <c r="L34" s="45">
        <f t="shared" si="16"/>
        <v>-26187307.43783493</v>
      </c>
      <c r="M34" s="44">
        <f>M32+M33</f>
        <v>-26238841.684981409</v>
      </c>
      <c r="N34" s="45">
        <f t="shared" ref="N34:AD34" si="17">N32+N33</f>
        <v>-26313426.384821381</v>
      </c>
      <c r="O34" s="45">
        <f t="shared" si="17"/>
        <v>-26387969.888962153</v>
      </c>
      <c r="P34" s="45">
        <f t="shared" si="17"/>
        <v>-16544482.617664471</v>
      </c>
      <c r="Q34" s="45">
        <f t="shared" si="17"/>
        <v>-16591036.113357104</v>
      </c>
      <c r="R34" s="45">
        <f t="shared" si="17"/>
        <v>-16637563.853272866</v>
      </c>
      <c r="S34" s="45">
        <f t="shared" si="17"/>
        <v>-16684128.537398258</v>
      </c>
      <c r="T34" s="45">
        <f t="shared" si="17"/>
        <v>-16730734.862211578</v>
      </c>
      <c r="U34" s="45">
        <f t="shared" si="17"/>
        <v>-16777315.431248024</v>
      </c>
      <c r="V34" s="45">
        <f t="shared" si="17"/>
        <v>-16823870.244507603</v>
      </c>
      <c r="W34" s="45">
        <f t="shared" si="17"/>
        <v>-16870399.301990315</v>
      </c>
      <c r="X34" s="45">
        <f t="shared" si="17"/>
        <v>-16916902.603696156</v>
      </c>
      <c r="Y34" s="45">
        <f t="shared" si="17"/>
        <v>-17003009.816830061</v>
      </c>
      <c r="Z34" s="45">
        <f t="shared" si="17"/>
        <v>-17089204.44529587</v>
      </c>
      <c r="AA34" s="45">
        <f t="shared" si="17"/>
        <v>-17175486.489093594</v>
      </c>
      <c r="AB34" s="45">
        <f t="shared" si="17"/>
        <v>-17261855.948223226</v>
      </c>
      <c r="AC34" s="45">
        <f t="shared" si="17"/>
        <v>-17348312.822684769</v>
      </c>
      <c r="AD34" s="45">
        <f t="shared" si="17"/>
        <v>-17434857.112478223</v>
      </c>
    </row>
    <row r="35" spans="1:30" ht="15" x14ac:dyDescent="0.25">
      <c r="A35" s="64"/>
      <c r="B35" s="50" t="e">
        <f>B34-#REF!</f>
        <v>#REF!</v>
      </c>
      <c r="C35" s="50" t="e">
        <f>C34-#REF!</f>
        <v>#REF!</v>
      </c>
      <c r="D35" s="51"/>
      <c r="E35" s="51"/>
      <c r="F35" s="50" t="e">
        <f>+F34-#REF!</f>
        <v>#REF!</v>
      </c>
      <c r="G35" s="52"/>
      <c r="H35" s="21"/>
      <c r="I35" s="50" t="e">
        <f>+I34-#REF!</f>
        <v>#REF!</v>
      </c>
      <c r="J35" s="65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ht="15" x14ac:dyDescent="0.25">
      <c r="A36" s="32" t="s">
        <v>25</v>
      </c>
      <c r="B36" s="50"/>
      <c r="C36" s="50"/>
      <c r="D36" s="51"/>
      <c r="E36" s="51"/>
      <c r="F36" s="50"/>
      <c r="G36" s="52"/>
      <c r="H36" s="21"/>
      <c r="I36" s="50"/>
      <c r="J36" s="65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ht="15" x14ac:dyDescent="0.25">
      <c r="A37" s="39" t="s">
        <v>26</v>
      </c>
      <c r="B37" s="66">
        <v>1707565</v>
      </c>
      <c r="C37" s="66">
        <v>1707565</v>
      </c>
      <c r="D37" s="66">
        <v>1707565</v>
      </c>
      <c r="E37" s="66">
        <v>1707565</v>
      </c>
      <c r="F37" s="66">
        <v>1707565</v>
      </c>
      <c r="G37" s="66">
        <v>1707565</v>
      </c>
      <c r="H37" s="66">
        <v>1707565</v>
      </c>
      <c r="I37" s="66">
        <v>1707565</v>
      </c>
      <c r="J37" s="66">
        <v>1707565</v>
      </c>
      <c r="K37" s="66">
        <v>1707565</v>
      </c>
      <c r="L37" s="66">
        <f>K37</f>
        <v>1707565</v>
      </c>
      <c r="M37" s="66">
        <f t="shared" ref="M37:AD38" si="18">L37</f>
        <v>1707565</v>
      </c>
      <c r="N37" s="66">
        <f t="shared" si="18"/>
        <v>1707565</v>
      </c>
      <c r="O37" s="66">
        <f t="shared" si="18"/>
        <v>1707565</v>
      </c>
      <c r="P37" s="66">
        <f t="shared" si="18"/>
        <v>1707565</v>
      </c>
      <c r="Q37" s="66">
        <f t="shared" si="18"/>
        <v>1707565</v>
      </c>
      <c r="R37" s="66">
        <f t="shared" si="18"/>
        <v>1707565</v>
      </c>
      <c r="S37" s="66">
        <f t="shared" si="18"/>
        <v>1707565</v>
      </c>
      <c r="T37" s="66">
        <f t="shared" si="18"/>
        <v>1707565</v>
      </c>
      <c r="U37" s="66">
        <f t="shared" si="18"/>
        <v>1707565</v>
      </c>
      <c r="V37" s="66">
        <f t="shared" si="18"/>
        <v>1707565</v>
      </c>
      <c r="W37" s="66">
        <f t="shared" si="18"/>
        <v>1707565</v>
      </c>
      <c r="X37" s="66">
        <f t="shared" si="18"/>
        <v>1707565</v>
      </c>
      <c r="Y37" s="66">
        <f t="shared" si="18"/>
        <v>1707565</v>
      </c>
      <c r="Z37" s="66">
        <f t="shared" si="18"/>
        <v>1707565</v>
      </c>
      <c r="AA37" s="66">
        <f t="shared" si="18"/>
        <v>1707565</v>
      </c>
      <c r="AB37" s="66">
        <f t="shared" si="18"/>
        <v>1707565</v>
      </c>
      <c r="AC37" s="66">
        <f t="shared" si="18"/>
        <v>1707565</v>
      </c>
      <c r="AD37" s="66">
        <f t="shared" si="18"/>
        <v>1707565</v>
      </c>
    </row>
    <row r="38" spans="1:30" ht="15" x14ac:dyDescent="0.25">
      <c r="A38" s="39" t="s">
        <v>27</v>
      </c>
      <c r="B38" s="66">
        <v>-3782</v>
      </c>
      <c r="C38" s="66">
        <v>-3782</v>
      </c>
      <c r="D38" s="66">
        <v>-3782</v>
      </c>
      <c r="E38" s="66">
        <v>-3782</v>
      </c>
      <c r="F38" s="66">
        <v>-3782</v>
      </c>
      <c r="G38" s="66">
        <v>-3782</v>
      </c>
      <c r="H38" s="66">
        <v>-3782</v>
      </c>
      <c r="I38" s="66">
        <v>-3782</v>
      </c>
      <c r="J38" s="66">
        <v>-3782</v>
      </c>
      <c r="K38" s="66">
        <v>-3782</v>
      </c>
      <c r="L38" s="66">
        <f>K38</f>
        <v>-3782</v>
      </c>
      <c r="M38" s="66">
        <f t="shared" si="18"/>
        <v>-3782</v>
      </c>
      <c r="N38" s="66">
        <f t="shared" si="18"/>
        <v>-3782</v>
      </c>
      <c r="O38" s="66">
        <f t="shared" si="18"/>
        <v>-3782</v>
      </c>
      <c r="P38" s="66">
        <f t="shared" si="18"/>
        <v>-3782</v>
      </c>
      <c r="Q38" s="66">
        <f t="shared" si="18"/>
        <v>-3782</v>
      </c>
      <c r="R38" s="66">
        <f t="shared" si="18"/>
        <v>-3782</v>
      </c>
      <c r="S38" s="66">
        <f t="shared" si="18"/>
        <v>-3782</v>
      </c>
      <c r="T38" s="66">
        <f t="shared" si="18"/>
        <v>-3782</v>
      </c>
      <c r="U38" s="66">
        <f t="shared" si="18"/>
        <v>-3782</v>
      </c>
      <c r="V38" s="66">
        <f t="shared" si="18"/>
        <v>-3782</v>
      </c>
      <c r="W38" s="66">
        <f t="shared" si="18"/>
        <v>-3782</v>
      </c>
      <c r="X38" s="66">
        <f t="shared" si="18"/>
        <v>-3782</v>
      </c>
      <c r="Y38" s="66">
        <f t="shared" si="18"/>
        <v>-3782</v>
      </c>
      <c r="Z38" s="66">
        <f t="shared" si="18"/>
        <v>-3782</v>
      </c>
      <c r="AA38" s="66">
        <f t="shared" si="18"/>
        <v>-3782</v>
      </c>
      <c r="AB38" s="66">
        <f t="shared" si="18"/>
        <v>-3782</v>
      </c>
      <c r="AC38" s="66">
        <f t="shared" si="18"/>
        <v>-3782</v>
      </c>
      <c r="AD38" s="66">
        <f t="shared" si="18"/>
        <v>-3782</v>
      </c>
    </row>
    <row r="39" spans="1:30" ht="15" x14ac:dyDescent="0.25">
      <c r="A39" s="39"/>
      <c r="B39" s="50"/>
      <c r="C39" s="50"/>
      <c r="D39" s="51"/>
      <c r="E39" s="51"/>
      <c r="F39" s="50"/>
      <c r="G39" s="52"/>
      <c r="H39" s="21"/>
      <c r="I39" s="50"/>
      <c r="J39" s="65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5" x14ac:dyDescent="0.25">
      <c r="A40" s="39" t="s">
        <v>28</v>
      </c>
      <c r="B40" s="67">
        <v>549209</v>
      </c>
      <c r="C40" s="67">
        <v>549209</v>
      </c>
      <c r="D40" s="67">
        <v>549209</v>
      </c>
      <c r="E40" s="67">
        <v>549209</v>
      </c>
      <c r="F40" s="67">
        <v>549209</v>
      </c>
      <c r="G40" s="67">
        <v>549209</v>
      </c>
      <c r="H40" s="67">
        <v>549209</v>
      </c>
      <c r="I40" s="67">
        <v>549209</v>
      </c>
      <c r="J40" s="67">
        <v>549209</v>
      </c>
      <c r="K40" s="67">
        <v>549209</v>
      </c>
      <c r="L40" s="67">
        <f>K40</f>
        <v>549209</v>
      </c>
      <c r="M40" s="67">
        <f t="shared" ref="M40:AD41" si="19">L40</f>
        <v>549209</v>
      </c>
      <c r="N40" s="67">
        <f t="shared" si="19"/>
        <v>549209</v>
      </c>
      <c r="O40" s="67">
        <f t="shared" si="19"/>
        <v>549209</v>
      </c>
      <c r="P40" s="67">
        <f t="shared" si="19"/>
        <v>549209</v>
      </c>
      <c r="Q40" s="67">
        <f t="shared" si="19"/>
        <v>549209</v>
      </c>
      <c r="R40" s="67">
        <f t="shared" si="19"/>
        <v>549209</v>
      </c>
      <c r="S40" s="67">
        <f t="shared" si="19"/>
        <v>549209</v>
      </c>
      <c r="T40" s="67">
        <f t="shared" si="19"/>
        <v>549209</v>
      </c>
      <c r="U40" s="67">
        <f t="shared" si="19"/>
        <v>549209</v>
      </c>
      <c r="V40" s="67">
        <f t="shared" si="19"/>
        <v>549209</v>
      </c>
      <c r="W40" s="67">
        <f t="shared" si="19"/>
        <v>549209</v>
      </c>
      <c r="X40" s="67">
        <f t="shared" si="19"/>
        <v>549209</v>
      </c>
      <c r="Y40" s="67">
        <f t="shared" si="19"/>
        <v>549209</v>
      </c>
      <c r="Z40" s="67">
        <f t="shared" si="19"/>
        <v>549209</v>
      </c>
      <c r="AA40" s="67">
        <f t="shared" si="19"/>
        <v>549209</v>
      </c>
      <c r="AB40" s="67">
        <f t="shared" si="19"/>
        <v>549209</v>
      </c>
      <c r="AC40" s="67">
        <f t="shared" si="19"/>
        <v>549209</v>
      </c>
      <c r="AD40" s="67">
        <f t="shared" si="19"/>
        <v>549209</v>
      </c>
    </row>
    <row r="41" spans="1:30" ht="15" x14ac:dyDescent="0.25">
      <c r="A41" s="39" t="s">
        <v>29</v>
      </c>
      <c r="B41" s="67">
        <v>66639</v>
      </c>
      <c r="C41" s="67">
        <v>66639</v>
      </c>
      <c r="D41" s="67">
        <v>66639</v>
      </c>
      <c r="E41" s="67">
        <v>66639</v>
      </c>
      <c r="F41" s="67">
        <v>66639</v>
      </c>
      <c r="G41" s="67">
        <v>66639</v>
      </c>
      <c r="H41" s="67">
        <v>66639</v>
      </c>
      <c r="I41" s="67">
        <v>66639</v>
      </c>
      <c r="J41" s="67">
        <v>66639</v>
      </c>
      <c r="K41" s="67">
        <v>66639</v>
      </c>
      <c r="L41" s="67">
        <f>K41</f>
        <v>66639</v>
      </c>
      <c r="M41" s="67">
        <f t="shared" si="19"/>
        <v>66639</v>
      </c>
      <c r="N41" s="67">
        <f t="shared" si="19"/>
        <v>66639</v>
      </c>
      <c r="O41" s="67">
        <f t="shared" si="19"/>
        <v>66639</v>
      </c>
      <c r="P41" s="67">
        <f t="shared" si="19"/>
        <v>66639</v>
      </c>
      <c r="Q41" s="67">
        <f t="shared" si="19"/>
        <v>66639</v>
      </c>
      <c r="R41" s="67">
        <f t="shared" si="19"/>
        <v>66639</v>
      </c>
      <c r="S41" s="67">
        <f t="shared" si="19"/>
        <v>66639</v>
      </c>
      <c r="T41" s="67">
        <f t="shared" si="19"/>
        <v>66639</v>
      </c>
      <c r="U41" s="67">
        <f t="shared" si="19"/>
        <v>66639</v>
      </c>
      <c r="V41" s="67">
        <f t="shared" si="19"/>
        <v>66639</v>
      </c>
      <c r="W41" s="67">
        <f t="shared" si="19"/>
        <v>66639</v>
      </c>
      <c r="X41" s="67">
        <f t="shared" si="19"/>
        <v>66639</v>
      </c>
      <c r="Y41" s="67">
        <f t="shared" si="19"/>
        <v>66639</v>
      </c>
      <c r="Z41" s="67">
        <f t="shared" si="19"/>
        <v>66639</v>
      </c>
      <c r="AA41" s="67">
        <f t="shared" si="19"/>
        <v>66639</v>
      </c>
      <c r="AB41" s="67">
        <f t="shared" si="19"/>
        <v>66639</v>
      </c>
      <c r="AC41" s="67">
        <f t="shared" si="19"/>
        <v>66639</v>
      </c>
      <c r="AD41" s="67">
        <f t="shared" si="19"/>
        <v>66639</v>
      </c>
    </row>
    <row r="42" spans="1:30" ht="15" x14ac:dyDescent="0.25">
      <c r="A42" s="3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70" customFormat="1" ht="15" x14ac:dyDescent="0.25">
      <c r="A43" s="68" t="s">
        <v>30</v>
      </c>
      <c r="B43" s="69"/>
      <c r="C43" s="69">
        <f t="shared" ref="C43:AD43" si="20">+C34-B34+C40-B40+C41-B41+C37-B37+C38-B38</f>
        <v>-1916169.1474499851</v>
      </c>
      <c r="D43" s="69">
        <f t="shared" si="20"/>
        <v>-51440746.929350004</v>
      </c>
      <c r="E43" s="69">
        <f t="shared" si="20"/>
        <v>-434358.75634999573</v>
      </c>
      <c r="F43" s="69">
        <f t="shared" si="20"/>
        <v>50228613.242149994</v>
      </c>
      <c r="G43" s="69">
        <f t="shared" si="20"/>
        <v>-50094465.515799999</v>
      </c>
      <c r="H43" s="69">
        <f t="shared" si="20"/>
        <v>-521172.83470001817</v>
      </c>
      <c r="I43" s="69">
        <f t="shared" si="20"/>
        <v>48780523.070050031</v>
      </c>
      <c r="J43" s="69">
        <f t="shared" si="20"/>
        <v>1643183.5116829909</v>
      </c>
      <c r="K43" s="69">
        <f t="shared" si="20"/>
        <v>1602023.2533644512</v>
      </c>
      <c r="L43" s="69">
        <f t="shared" si="20"/>
        <v>464476.25781760737</v>
      </c>
      <c r="M43" s="69">
        <f t="shared" si="20"/>
        <v>-51534.247146479785</v>
      </c>
      <c r="N43" s="69">
        <f t="shared" si="20"/>
        <v>-74584.69983997196</v>
      </c>
      <c r="O43" s="69">
        <f t="shared" si="20"/>
        <v>-74543.504140771925</v>
      </c>
      <c r="P43" s="69">
        <f t="shared" si="20"/>
        <v>9843487.2712976821</v>
      </c>
      <c r="Q43" s="69">
        <f t="shared" si="20"/>
        <v>-46553.495692633092</v>
      </c>
      <c r="R43" s="69">
        <f t="shared" si="20"/>
        <v>-46527.739915762097</v>
      </c>
      <c r="S43" s="69">
        <f t="shared" si="20"/>
        <v>-46564.684125391766</v>
      </c>
      <c r="T43" s="69">
        <f t="shared" si="20"/>
        <v>-46606.32481331937</v>
      </c>
      <c r="U43" s="69">
        <f t="shared" si="20"/>
        <v>-46580.569036446512</v>
      </c>
      <c r="V43" s="69">
        <f t="shared" si="20"/>
        <v>-46554.813259579241</v>
      </c>
      <c r="W43" s="69">
        <f t="shared" si="20"/>
        <v>-46529.057482711971</v>
      </c>
      <c r="X43" s="69">
        <f t="shared" si="20"/>
        <v>-46503.301705840975</v>
      </c>
      <c r="Y43" s="69">
        <f t="shared" si="20"/>
        <v>-86107.213133905083</v>
      </c>
      <c r="Z43" s="69">
        <f t="shared" si="20"/>
        <v>-86194.628465808928</v>
      </c>
      <c r="AA43" s="69">
        <f t="shared" si="20"/>
        <v>-86282.043797723949</v>
      </c>
      <c r="AB43" s="69">
        <f t="shared" si="20"/>
        <v>-86369.459129631519</v>
      </c>
      <c r="AC43" s="69">
        <f t="shared" si="20"/>
        <v>-86456.874461542815</v>
      </c>
      <c r="AD43" s="69">
        <f t="shared" si="20"/>
        <v>-86544.289793454111</v>
      </c>
    </row>
    <row r="44" spans="1:30" s="31" customFormat="1" ht="15" x14ac:dyDescent="0.25">
      <c r="A44" s="68" t="s">
        <v>31</v>
      </c>
      <c r="B44" s="69">
        <f t="shared" ref="B44:R44" si="21">B34+B37+B38+B40+B41</f>
        <v>-22179582.589250002</v>
      </c>
      <c r="C44" s="69">
        <f t="shared" si="21"/>
        <v>-24095751.736699987</v>
      </c>
      <c r="D44" s="69">
        <f t="shared" si="21"/>
        <v>-75536498.666049987</v>
      </c>
      <c r="E44" s="69">
        <f t="shared" si="21"/>
        <v>-75970857.422399983</v>
      </c>
      <c r="F44" s="69">
        <f t="shared" si="21"/>
        <v>-25742244.180249989</v>
      </c>
      <c r="G44" s="69">
        <f t="shared" si="21"/>
        <v>-75836709.696049988</v>
      </c>
      <c r="H44" s="69">
        <f t="shared" si="21"/>
        <v>-76357882.530750006</v>
      </c>
      <c r="I44" s="69">
        <f t="shared" si="21"/>
        <v>-27577359.460699979</v>
      </c>
      <c r="J44" s="69">
        <f t="shared" si="21"/>
        <v>-25934175.949016988</v>
      </c>
      <c r="K44" s="69">
        <f t="shared" si="21"/>
        <v>-24332152.695652537</v>
      </c>
      <c r="L44" s="69">
        <f t="shared" si="21"/>
        <v>-23867676.43783493</v>
      </c>
      <c r="M44" s="69">
        <f t="shared" si="21"/>
        <v>-23919210.684981409</v>
      </c>
      <c r="N44" s="69">
        <f t="shared" si="21"/>
        <v>-23993795.384821381</v>
      </c>
      <c r="O44" s="69">
        <f t="shared" si="21"/>
        <v>-24068338.888962153</v>
      </c>
      <c r="P44" s="69">
        <f t="shared" si="21"/>
        <v>-14224851.617664471</v>
      </c>
      <c r="Q44" s="69">
        <f t="shared" si="21"/>
        <v>-14271405.113357104</v>
      </c>
      <c r="R44" s="69">
        <f t="shared" si="21"/>
        <v>-14317932.853272866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31" customFormat="1" ht="15" x14ac:dyDescent="0.25">
      <c r="A45"/>
      <c r="B45" s="71">
        <f t="shared" ref="B45:Q45" si="22">B44-B34-B40-B41-B37-B38</f>
        <v>0</v>
      </c>
      <c r="C45" s="71">
        <f t="shared" si="22"/>
        <v>0</v>
      </c>
      <c r="D45" s="71">
        <f t="shared" si="22"/>
        <v>0</v>
      </c>
      <c r="E45" s="71">
        <f t="shared" si="22"/>
        <v>0</v>
      </c>
      <c r="F45" s="71">
        <f t="shared" si="22"/>
        <v>0</v>
      </c>
      <c r="G45" s="71">
        <f t="shared" si="22"/>
        <v>0</v>
      </c>
      <c r="H45" s="71">
        <f t="shared" si="22"/>
        <v>0</v>
      </c>
      <c r="I45" s="71">
        <f t="shared" si="22"/>
        <v>0</v>
      </c>
      <c r="J45" s="71">
        <f t="shared" si="22"/>
        <v>0</v>
      </c>
      <c r="K45" s="71">
        <f t="shared" si="22"/>
        <v>0</v>
      </c>
      <c r="L45" s="71">
        <f t="shared" si="22"/>
        <v>0</v>
      </c>
      <c r="M45" s="71">
        <f t="shared" si="22"/>
        <v>0</v>
      </c>
      <c r="N45" s="71">
        <f t="shared" si="22"/>
        <v>0</v>
      </c>
      <c r="O45" s="71">
        <f t="shared" si="22"/>
        <v>0</v>
      </c>
      <c r="P45" s="71">
        <f t="shared" si="22"/>
        <v>0</v>
      </c>
      <c r="Q45" s="71">
        <f t="shared" si="22"/>
        <v>0</v>
      </c>
      <c r="R45" s="48" t="s">
        <v>32</v>
      </c>
      <c r="S45" s="72">
        <f>+R47-S46</f>
        <v>350</v>
      </c>
      <c r="T45" s="72">
        <f>+S45-T46</f>
        <v>319</v>
      </c>
      <c r="U45" s="72">
        <f t="shared" ref="U45:AD45" si="23">+T45-U46</f>
        <v>289</v>
      </c>
      <c r="V45" s="72">
        <f t="shared" si="23"/>
        <v>258</v>
      </c>
      <c r="W45" s="72">
        <f t="shared" si="23"/>
        <v>227</v>
      </c>
      <c r="X45" s="72">
        <f t="shared" si="23"/>
        <v>197</v>
      </c>
      <c r="Y45" s="72">
        <f t="shared" si="23"/>
        <v>166</v>
      </c>
      <c r="Z45" s="72">
        <f t="shared" si="23"/>
        <v>136</v>
      </c>
      <c r="AA45" s="72">
        <f t="shared" si="23"/>
        <v>105</v>
      </c>
      <c r="AB45" s="72">
        <f t="shared" si="23"/>
        <v>74</v>
      </c>
      <c r="AC45" s="72">
        <f t="shared" si="23"/>
        <v>46</v>
      </c>
      <c r="AD45" s="72">
        <f t="shared" si="23"/>
        <v>15</v>
      </c>
    </row>
    <row r="46" spans="1:30" s="31" customFormat="1" ht="15" x14ac:dyDescent="0.25">
      <c r="A46"/>
      <c r="B46"/>
      <c r="C46"/>
      <c r="D46"/>
      <c r="E46"/>
      <c r="F46"/>
      <c r="G46"/>
      <c r="H46"/>
      <c r="I46"/>
      <c r="J46"/>
      <c r="K46" s="73"/>
      <c r="L46" s="74"/>
      <c r="M46" s="75"/>
      <c r="N46" s="75"/>
      <c r="O46" s="48"/>
      <c r="P46" s="73"/>
      <c r="Q46" s="73"/>
      <c r="R46" s="76">
        <f>SUM(S46:AD46)</f>
        <v>350</v>
      </c>
      <c r="S46">
        <f>+S47/2</f>
        <v>15</v>
      </c>
      <c r="T46" s="77">
        <f>+T47</f>
        <v>31</v>
      </c>
      <c r="U46" s="77">
        <f t="shared" ref="U46:AD46" si="24">+U47</f>
        <v>30</v>
      </c>
      <c r="V46" s="77">
        <f t="shared" si="24"/>
        <v>31</v>
      </c>
      <c r="W46" s="77">
        <f t="shared" si="24"/>
        <v>31</v>
      </c>
      <c r="X46" s="77">
        <f t="shared" si="24"/>
        <v>30</v>
      </c>
      <c r="Y46" s="77">
        <f t="shared" si="24"/>
        <v>31</v>
      </c>
      <c r="Z46" s="77">
        <f t="shared" si="24"/>
        <v>30</v>
      </c>
      <c r="AA46" s="77">
        <f t="shared" si="24"/>
        <v>31</v>
      </c>
      <c r="AB46" s="77">
        <f t="shared" si="24"/>
        <v>31</v>
      </c>
      <c r="AC46" s="77">
        <f t="shared" si="24"/>
        <v>28</v>
      </c>
      <c r="AD46" s="77">
        <f t="shared" si="24"/>
        <v>31</v>
      </c>
    </row>
    <row r="47" spans="1:30" s="31" customFormat="1" ht="15" x14ac:dyDescent="0.25">
      <c r="A47" s="64"/>
      <c r="B47" s="64"/>
      <c r="C47" s="65"/>
      <c r="D47" s="65"/>
      <c r="E47" s="65"/>
      <c r="F47" s="65"/>
      <c r="G47" s="65"/>
      <c r="H47" s="65"/>
      <c r="I47" s="65"/>
      <c r="J47" s="64"/>
      <c r="K47" s="73"/>
      <c r="L47" s="74"/>
      <c r="M47" s="75"/>
      <c r="N47" s="73"/>
      <c r="O47" s="73"/>
      <c r="P47" s="73"/>
      <c r="Q47" s="73"/>
      <c r="R47" s="76">
        <f>SUM(S47:AD47)</f>
        <v>365</v>
      </c>
      <c r="S47" s="21">
        <v>30</v>
      </c>
      <c r="T47" s="21">
        <v>31</v>
      </c>
      <c r="U47" s="21">
        <v>30</v>
      </c>
      <c r="V47" s="21">
        <v>31</v>
      </c>
      <c r="W47" s="21">
        <v>31</v>
      </c>
      <c r="X47" s="21">
        <v>30</v>
      </c>
      <c r="Y47" s="21">
        <v>31</v>
      </c>
      <c r="Z47" s="21">
        <v>30</v>
      </c>
      <c r="AA47" s="21">
        <v>31</v>
      </c>
      <c r="AB47" s="21">
        <v>31</v>
      </c>
      <c r="AC47" s="21">
        <v>28</v>
      </c>
      <c r="AD47" s="21">
        <v>31</v>
      </c>
    </row>
    <row r="48" spans="1:30" s="31" customFormat="1" ht="15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79"/>
      <c r="R48" s="79" t="s">
        <v>33</v>
      </c>
      <c r="S48" s="80">
        <f>+S43*S45/$R$47</f>
        <v>-44651.066969553751</v>
      </c>
      <c r="T48" s="80">
        <f t="shared" ref="T48:AD48" si="25">+T43*T45/$R$47</f>
        <v>-40732.651001229802</v>
      </c>
      <c r="U48" s="80">
        <f t="shared" si="25"/>
        <v>-36881.601237076829</v>
      </c>
      <c r="V48" s="80">
        <f t="shared" si="25"/>
        <v>-32907.23786567519</v>
      </c>
      <c r="W48" s="80">
        <f t="shared" si="25"/>
        <v>-28937.249448152375</v>
      </c>
      <c r="X48" s="80">
        <f t="shared" si="25"/>
        <v>-25099.042290549787</v>
      </c>
      <c r="Y48" s="80">
        <f t="shared" si="25"/>
        <v>-39161.088712954093</v>
      </c>
      <c r="Z48" s="80">
        <f t="shared" si="25"/>
        <v>-32116.354716027436</v>
      </c>
      <c r="AA48" s="80">
        <f t="shared" si="25"/>
        <v>-24820.861914413737</v>
      </c>
      <c r="AB48" s="80">
        <f t="shared" si="25"/>
        <v>-17510.520481075979</v>
      </c>
      <c r="AC48" s="80">
        <f t="shared" si="25"/>
        <v>-10895.934863646491</v>
      </c>
      <c r="AD48" s="80">
        <f t="shared" si="25"/>
        <v>-3556.6146490460592</v>
      </c>
    </row>
    <row r="49" spans="1:30" s="31" customFormat="1" ht="15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79"/>
      <c r="R49" s="79" t="s">
        <v>34</v>
      </c>
      <c r="S49" s="81">
        <f>+S48+R44</f>
        <v>-14362583.920242419</v>
      </c>
      <c r="T49" s="81">
        <f t="shared" ref="T49:AD49" si="26">+T48+S49</f>
        <v>-14403316.571243649</v>
      </c>
      <c r="U49" s="81">
        <f t="shared" si="26"/>
        <v>-14440198.172480727</v>
      </c>
      <c r="V49" s="81">
        <f t="shared" si="26"/>
        <v>-14473105.410346402</v>
      </c>
      <c r="W49" s="81">
        <f t="shared" si="26"/>
        <v>-14502042.659794554</v>
      </c>
      <c r="X49" s="81">
        <f t="shared" si="26"/>
        <v>-14527141.702085104</v>
      </c>
      <c r="Y49" s="81">
        <f t="shared" si="26"/>
        <v>-14566302.790798059</v>
      </c>
      <c r="Z49" s="81">
        <f t="shared" si="26"/>
        <v>-14598419.145514086</v>
      </c>
      <c r="AA49" s="81">
        <f t="shared" si="26"/>
        <v>-14623240.007428499</v>
      </c>
      <c r="AB49" s="81">
        <f t="shared" si="26"/>
        <v>-14640750.527909575</v>
      </c>
      <c r="AC49" s="81">
        <f t="shared" si="26"/>
        <v>-14651646.462773221</v>
      </c>
      <c r="AD49" s="81">
        <f t="shared" si="26"/>
        <v>-14655203.077422267</v>
      </c>
    </row>
    <row r="50" spans="1:30" s="31" customFormat="1" ht="15.75" thickBot="1" x14ac:dyDescent="0.3">
      <c r="A50" s="82"/>
      <c r="B50" s="83"/>
      <c r="C50" s="83"/>
      <c r="D50" s="84"/>
      <c r="E50" s="84"/>
      <c r="F50" s="83"/>
      <c r="G50" s="84"/>
      <c r="H50" s="84"/>
      <c r="I50" s="83"/>
      <c r="J50" s="84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s="31" customFormat="1" ht="15" x14ac:dyDescent="0.25">
      <c r="A51" s="15" t="s">
        <v>35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s="31" customFormat="1" ht="15" x14ac:dyDescent="0.25">
      <c r="A52" s="17" t="s">
        <v>8</v>
      </c>
      <c r="B52" s="18"/>
      <c r="C52" s="18"/>
      <c r="D52" s="18"/>
      <c r="E52" s="18"/>
      <c r="F52" s="18"/>
      <c r="G52" s="18"/>
      <c r="H52" s="18"/>
      <c r="I52" s="18"/>
      <c r="J5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s="31" customFormat="1" ht="15" x14ac:dyDescent="0.25">
      <c r="A53" s="20" t="s">
        <v>9</v>
      </c>
      <c r="B53" s="21"/>
      <c r="C53" s="21">
        <v>3137673.8899999997</v>
      </c>
      <c r="D53" s="21">
        <v>269952.73</v>
      </c>
      <c r="E53" s="21">
        <v>33080.290000000015</v>
      </c>
      <c r="F53" s="21">
        <v>113375.6</v>
      </c>
      <c r="G53" s="21">
        <v>576147.48</v>
      </c>
      <c r="H53" s="21">
        <v>-213243.99000000002</v>
      </c>
      <c r="I53" s="21">
        <v>78163.13999999997</v>
      </c>
      <c r="J53" s="21">
        <v>711414.49999999988</v>
      </c>
      <c r="K53" s="21">
        <v>484879.14</v>
      </c>
      <c r="L53" s="21">
        <v>257489.88999999998</v>
      </c>
      <c r="M53" s="21">
        <v>891666.66666666674</v>
      </c>
      <c r="N53" s="21">
        <v>891666.66666666674</v>
      </c>
      <c r="O53" s="21">
        <v>891666.66666666674</v>
      </c>
      <c r="P53" s="21">
        <v>891666.66666666674</v>
      </c>
      <c r="Q53" s="21">
        <v>891666.66666666674</v>
      </c>
      <c r="R53" s="21">
        <v>891666.66666666674</v>
      </c>
      <c r="S53" s="21">
        <v>891666.66666666674</v>
      </c>
      <c r="T53" s="21">
        <v>891666.66666666674</v>
      </c>
      <c r="U53" s="21">
        <v>891666.66666666674</v>
      </c>
      <c r="V53" s="21">
        <v>891666.66666666674</v>
      </c>
      <c r="W53" s="21">
        <v>891666.66666666674</v>
      </c>
      <c r="X53" s="21">
        <v>891666.66666666674</v>
      </c>
      <c r="Y53" s="21">
        <v>891666.66666666674</v>
      </c>
      <c r="Z53" s="21">
        <v>891666.66666666674</v>
      </c>
      <c r="AA53" s="21">
        <v>891666.66666666674</v>
      </c>
      <c r="AB53" s="21">
        <v>891666.66666666674</v>
      </c>
      <c r="AC53" s="21">
        <v>891666.66666666674</v>
      </c>
      <c r="AD53" s="21">
        <v>891666.66666666674</v>
      </c>
    </row>
    <row r="54" spans="1:30" s="31" customFormat="1" ht="15.75" thickBot="1" x14ac:dyDescent="0.3">
      <c r="A54" s="20" t="s">
        <v>10</v>
      </c>
      <c r="B54" s="22">
        <v>140162840.80000001</v>
      </c>
      <c r="C54" s="22">
        <v>139548096.03999999</v>
      </c>
      <c r="D54" s="22">
        <v>139818048.77000001</v>
      </c>
      <c r="E54" s="22">
        <v>139851129.06</v>
      </c>
      <c r="F54" s="22">
        <v>139962499.35999998</v>
      </c>
      <c r="G54" s="22">
        <v>140538646.84</v>
      </c>
      <c r="H54" s="22">
        <v>140325402.84999999</v>
      </c>
      <c r="I54" s="22">
        <v>140901362.69999999</v>
      </c>
      <c r="J54" s="22">
        <f>+J53+I54</f>
        <v>141612777.19999999</v>
      </c>
      <c r="K54" s="22">
        <f t="shared" ref="K54:AD54" si="27">+K53+J54</f>
        <v>142097656.33999997</v>
      </c>
      <c r="L54" s="22">
        <f t="shared" si="27"/>
        <v>142355146.22999996</v>
      </c>
      <c r="M54" s="22">
        <f t="shared" si="27"/>
        <v>143246812.89666662</v>
      </c>
      <c r="N54" s="22">
        <f t="shared" si="27"/>
        <v>144138479.56333327</v>
      </c>
      <c r="O54" s="22">
        <f t="shared" si="27"/>
        <v>145030146.22999993</v>
      </c>
      <c r="P54" s="22">
        <f t="shared" si="27"/>
        <v>145921812.89666659</v>
      </c>
      <c r="Q54" s="22">
        <f t="shared" si="27"/>
        <v>146813479.56333324</v>
      </c>
      <c r="R54" s="22">
        <f t="shared" si="27"/>
        <v>147705146.2299999</v>
      </c>
      <c r="S54" s="22">
        <f t="shared" si="27"/>
        <v>148596812.89666656</v>
      </c>
      <c r="T54" s="22">
        <f t="shared" si="27"/>
        <v>149488479.56333321</v>
      </c>
      <c r="U54" s="22">
        <f t="shared" si="27"/>
        <v>150380146.22999987</v>
      </c>
      <c r="V54" s="22">
        <f t="shared" si="27"/>
        <v>151271812.89666653</v>
      </c>
      <c r="W54" s="22">
        <f t="shared" si="27"/>
        <v>152163479.56333318</v>
      </c>
      <c r="X54" s="22">
        <f t="shared" si="27"/>
        <v>153055146.22999984</v>
      </c>
      <c r="Y54" s="22">
        <f t="shared" si="27"/>
        <v>153946812.8966665</v>
      </c>
      <c r="Z54" s="22">
        <f t="shared" si="27"/>
        <v>154838479.56333315</v>
      </c>
      <c r="AA54" s="22">
        <f t="shared" si="27"/>
        <v>155730146.22999981</v>
      </c>
      <c r="AB54" s="22">
        <f t="shared" si="27"/>
        <v>156621812.89666647</v>
      </c>
      <c r="AC54" s="22">
        <f t="shared" si="27"/>
        <v>157513479.56333312</v>
      </c>
      <c r="AD54" s="22">
        <f t="shared" si="27"/>
        <v>158405146.22999978</v>
      </c>
    </row>
    <row r="55" spans="1:30" s="31" customFormat="1" ht="15.75" thickTop="1" x14ac:dyDescent="0.25">
      <c r="A55" s="29"/>
      <c r="B55" s="27"/>
      <c r="C55" s="27"/>
      <c r="D55" s="27"/>
      <c r="E55" s="27"/>
      <c r="F55" s="27"/>
      <c r="G55" s="27"/>
      <c r="H55" s="26"/>
      <c r="I55" s="28"/>
      <c r="J55" s="27"/>
      <c r="K55" s="23"/>
      <c r="L55" s="92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9"/>
      <c r="X55" s="30"/>
      <c r="Y55" s="27"/>
      <c r="Z55" s="27"/>
      <c r="AA55" s="27"/>
      <c r="AB55" s="27"/>
      <c r="AC55" s="29"/>
      <c r="AD55" s="30"/>
    </row>
    <row r="56" spans="1:30" s="31" customFormat="1" ht="15" x14ac:dyDescent="0.25">
      <c r="A56" s="32" t="s">
        <v>11</v>
      </c>
      <c r="B56" s="21"/>
      <c r="C56" s="21"/>
      <c r="D56" s="21"/>
      <c r="E56" s="21"/>
      <c r="F56" s="21"/>
      <c r="G56" s="21"/>
      <c r="H56" s="21"/>
      <c r="I56" s="33"/>
      <c r="J56" s="21"/>
      <c r="K56" s="23"/>
      <c r="L56" s="91"/>
      <c r="M56" s="21"/>
      <c r="N56" s="21"/>
      <c r="O56" s="21"/>
      <c r="P56" s="21"/>
      <c r="Q56" s="21"/>
      <c r="R56" s="21"/>
      <c r="S56" s="21"/>
      <c r="T56" s="21"/>
      <c r="U56" s="33"/>
      <c r="V56" s="21"/>
      <c r="W56" s="21"/>
      <c r="X56" s="21"/>
      <c r="Y56" s="21"/>
      <c r="Z56" s="21"/>
      <c r="AA56" s="33"/>
      <c r="AB56" s="21"/>
      <c r="AC56" s="21"/>
      <c r="AD56" s="21"/>
    </row>
    <row r="57" spans="1:30" s="31" customFormat="1" ht="15" x14ac:dyDescent="0.25">
      <c r="A57" s="20" t="s">
        <v>12</v>
      </c>
      <c r="B57" s="35"/>
      <c r="C57" s="36"/>
      <c r="D57" s="36"/>
      <c r="E57" s="36"/>
      <c r="F57" s="36"/>
      <c r="G57" s="36"/>
      <c r="H57" s="36"/>
      <c r="I57" s="36"/>
      <c r="J57" s="57">
        <v>691262.59329376952</v>
      </c>
      <c r="K57" s="57">
        <v>471144.19477035233</v>
      </c>
      <c r="L57" s="57">
        <v>250196.09399067276</v>
      </c>
      <c r="M57" s="35">
        <v>891666.66666666709</v>
      </c>
      <c r="N57" s="35">
        <v>891666.66666666709</v>
      </c>
      <c r="O57" s="35">
        <v>891666.66666666709</v>
      </c>
      <c r="P57" s="35">
        <v>891666.66666666709</v>
      </c>
      <c r="Q57" s="35">
        <v>891666.66666666709</v>
      </c>
      <c r="R57" s="35">
        <v>891666.66666666709</v>
      </c>
      <c r="S57" s="35">
        <v>891666.66666666709</v>
      </c>
      <c r="T57" s="35">
        <v>891666.66666666709</v>
      </c>
      <c r="U57" s="35">
        <v>891666.66666666709</v>
      </c>
      <c r="V57" s="35">
        <v>891666.66666666709</v>
      </c>
      <c r="W57" s="35">
        <v>891666.66666666709</v>
      </c>
      <c r="X57" s="35">
        <v>891666.66666666709</v>
      </c>
      <c r="Y57" s="35">
        <v>891666.66666666674</v>
      </c>
      <c r="Z57" s="35">
        <v>891666.66666666674</v>
      </c>
      <c r="AA57" s="35">
        <v>891666.66666666674</v>
      </c>
      <c r="AB57" s="35">
        <v>891666.66666666674</v>
      </c>
      <c r="AC57" s="35">
        <v>891666.66666666674</v>
      </c>
      <c r="AD57" s="35">
        <v>891666.66666666674</v>
      </c>
    </row>
    <row r="58" spans="1:30" s="31" customFormat="1" ht="15.75" thickBot="1" x14ac:dyDescent="0.3">
      <c r="A58" s="20" t="s">
        <v>13</v>
      </c>
      <c r="B58" s="38">
        <f>5699816/0.365</f>
        <v>15615934.246575342</v>
      </c>
      <c r="C58" s="38">
        <f>5475434/0.365</f>
        <v>15001189.04109589</v>
      </c>
      <c r="D58" s="38"/>
      <c r="E58" s="38"/>
      <c r="F58" s="38">
        <f>5626691/0.365</f>
        <v>15415591.780821918</v>
      </c>
      <c r="G58" s="38"/>
      <c r="H58" s="38"/>
      <c r="I58" s="38">
        <f>5969376/0.365</f>
        <v>16354454.794520548</v>
      </c>
      <c r="J58" s="38">
        <f>+J57+I58</f>
        <v>17045717.387814317</v>
      </c>
      <c r="K58" s="38">
        <f t="shared" ref="K58:AD58" si="28">+K57+J58</f>
        <v>17516861.582584668</v>
      </c>
      <c r="L58" s="38">
        <f t="shared" si="28"/>
        <v>17767057.67657534</v>
      </c>
      <c r="M58" s="38">
        <f t="shared" si="28"/>
        <v>18658724.343242008</v>
      </c>
      <c r="N58" s="38">
        <f t="shared" si="28"/>
        <v>19550391.009908676</v>
      </c>
      <c r="O58" s="38">
        <f t="shared" si="28"/>
        <v>20442057.676575344</v>
      </c>
      <c r="P58" s="38">
        <f t="shared" si="28"/>
        <v>21333724.343242012</v>
      </c>
      <c r="Q58" s="38">
        <f t="shared" si="28"/>
        <v>22225391.00990868</v>
      </c>
      <c r="R58" s="38">
        <f t="shared" si="28"/>
        <v>23117057.676575348</v>
      </c>
      <c r="S58" s="38">
        <f t="shared" si="28"/>
        <v>24008724.343242016</v>
      </c>
      <c r="T58" s="38">
        <f t="shared" si="28"/>
        <v>24900391.009908684</v>
      </c>
      <c r="U58" s="38">
        <f t="shared" si="28"/>
        <v>25792057.676575352</v>
      </c>
      <c r="V58" s="38">
        <f t="shared" si="28"/>
        <v>26683724.343242019</v>
      </c>
      <c r="W58" s="38">
        <f t="shared" si="28"/>
        <v>27575391.009908687</v>
      </c>
      <c r="X58" s="38">
        <f t="shared" si="28"/>
        <v>28467057.676575355</v>
      </c>
      <c r="Y58" s="38">
        <f t="shared" si="28"/>
        <v>29358724.343242023</v>
      </c>
      <c r="Z58" s="38">
        <f t="shared" si="28"/>
        <v>30250391.009908691</v>
      </c>
      <c r="AA58" s="38">
        <f t="shared" si="28"/>
        <v>31142057.676575359</v>
      </c>
      <c r="AB58" s="38">
        <f t="shared" si="28"/>
        <v>32033724.343242027</v>
      </c>
      <c r="AC58" s="38">
        <f t="shared" si="28"/>
        <v>32925391.009908695</v>
      </c>
      <c r="AD58" s="38">
        <f t="shared" si="28"/>
        <v>33817057.676575363</v>
      </c>
    </row>
    <row r="59" spans="1:30" s="31" customFormat="1" ht="15.75" thickBot="1" x14ac:dyDescent="0.3">
      <c r="A59" s="39" t="s">
        <v>14</v>
      </c>
      <c r="B59" s="40">
        <f>B58-B54</f>
        <v>-124546906.55342467</v>
      </c>
      <c r="C59" s="41">
        <f>C58-C54</f>
        <v>-124546906.99890411</v>
      </c>
      <c r="D59" s="41">
        <f>C59</f>
        <v>-124546906.99890411</v>
      </c>
      <c r="E59" s="41">
        <f>D59</f>
        <v>-124546906.99890411</v>
      </c>
      <c r="F59" s="41">
        <f>F58-F54</f>
        <v>-124546907.57917807</v>
      </c>
      <c r="G59" s="41">
        <f>+G58-G54</f>
        <v>-140538646.84</v>
      </c>
      <c r="H59" s="41">
        <f>+H58-H54</f>
        <v>-140325402.84999999</v>
      </c>
      <c r="I59" s="41">
        <f t="shared" ref="I59:AD59" si="29">I58-I54</f>
        <v>-124546907.90547945</v>
      </c>
      <c r="J59" s="41">
        <f t="shared" si="29"/>
        <v>-124567059.81218567</v>
      </c>
      <c r="K59" s="41">
        <f t="shared" si="29"/>
        <v>-124580794.75741531</v>
      </c>
      <c r="L59" s="41">
        <f t="shared" si="29"/>
        <v>-124588088.55342463</v>
      </c>
      <c r="M59" s="41">
        <f t="shared" si="29"/>
        <v>-124588088.55342461</v>
      </c>
      <c r="N59" s="41">
        <f t="shared" si="29"/>
        <v>-124588088.5534246</v>
      </c>
      <c r="O59" s="41">
        <f t="shared" si="29"/>
        <v>-124588088.55342458</v>
      </c>
      <c r="P59" s="41">
        <f t="shared" si="29"/>
        <v>-124588088.55342457</v>
      </c>
      <c r="Q59" s="41">
        <f t="shared" si="29"/>
        <v>-124588088.55342457</v>
      </c>
      <c r="R59" s="41">
        <f t="shared" si="29"/>
        <v>-124588088.55342455</v>
      </c>
      <c r="S59" s="41">
        <f t="shared" si="29"/>
        <v>-124588088.55342454</v>
      </c>
      <c r="T59" s="41">
        <f t="shared" si="29"/>
        <v>-124588088.55342454</v>
      </c>
      <c r="U59" s="41">
        <f t="shared" si="29"/>
        <v>-124588088.55342452</v>
      </c>
      <c r="V59" s="41">
        <f t="shared" si="29"/>
        <v>-124588088.55342451</v>
      </c>
      <c r="W59" s="41">
        <f t="shared" si="29"/>
        <v>-124588088.55342449</v>
      </c>
      <c r="X59" s="41">
        <f t="shared" si="29"/>
        <v>-124588088.55342448</v>
      </c>
      <c r="Y59" s="41">
        <f t="shared" si="29"/>
        <v>-124588088.55342448</v>
      </c>
      <c r="Z59" s="41">
        <f t="shared" si="29"/>
        <v>-124588088.55342446</v>
      </c>
      <c r="AA59" s="41">
        <f t="shared" si="29"/>
        <v>-124588088.55342445</v>
      </c>
      <c r="AB59" s="41">
        <f t="shared" si="29"/>
        <v>-124588088.55342445</v>
      </c>
      <c r="AC59" s="41">
        <f t="shared" si="29"/>
        <v>-124588088.55342443</v>
      </c>
      <c r="AD59" s="41">
        <f t="shared" si="29"/>
        <v>-124588088.55342442</v>
      </c>
    </row>
    <row r="60" spans="1:30" s="31" customFormat="1" ht="15.75" thickBot="1" x14ac:dyDescent="0.3">
      <c r="A60" s="20" t="s">
        <v>15</v>
      </c>
      <c r="B60" s="42">
        <v>0.36499999999999999</v>
      </c>
      <c r="C60" s="42">
        <v>0.36499999999999999</v>
      </c>
      <c r="D60" s="42">
        <v>0.36499999999999999</v>
      </c>
      <c r="E60" s="42">
        <v>0.36499999999999999</v>
      </c>
      <c r="F60" s="42">
        <v>0.36499999999999999</v>
      </c>
      <c r="G60" s="42">
        <v>0.36499999999999999</v>
      </c>
      <c r="H60" s="42">
        <v>0.36499999999999999</v>
      </c>
      <c r="I60" s="42">
        <v>0.36499999999999999</v>
      </c>
      <c r="J60" s="42">
        <v>0.36499999999999999</v>
      </c>
      <c r="K60" s="42">
        <v>0.36499999999999999</v>
      </c>
      <c r="L60" s="42">
        <v>0.36499999999999999</v>
      </c>
      <c r="M60" s="42">
        <v>0.36499999999999999</v>
      </c>
      <c r="N60" s="42">
        <v>0.36499999999999999</v>
      </c>
      <c r="O60" s="42">
        <v>0.36499999999999999</v>
      </c>
      <c r="P60" s="42">
        <v>0.22819999999999999</v>
      </c>
      <c r="Q60" s="42">
        <v>0.22819999999999999</v>
      </c>
      <c r="R60" s="42">
        <v>0.22819999999999999</v>
      </c>
      <c r="S60" s="42">
        <v>0.22819999999999999</v>
      </c>
      <c r="T60" s="42">
        <v>0.22819999999999999</v>
      </c>
      <c r="U60" s="42">
        <v>0.22819999999999999</v>
      </c>
      <c r="V60" s="42">
        <v>0.22819999999999999</v>
      </c>
      <c r="W60" s="42">
        <v>0.22819999999999999</v>
      </c>
      <c r="X60" s="42">
        <v>0.22819999999999999</v>
      </c>
      <c r="Y60" s="42">
        <v>0.22819999999999999</v>
      </c>
      <c r="Z60" s="42">
        <v>0.22819999999999999</v>
      </c>
      <c r="AA60" s="42">
        <v>0.22819999999999999</v>
      </c>
      <c r="AB60" s="42">
        <v>0.22819999999999999</v>
      </c>
      <c r="AC60" s="42">
        <v>0.22819999999999999</v>
      </c>
      <c r="AD60" s="42">
        <v>0.22819999999999999</v>
      </c>
    </row>
    <row r="61" spans="1:30" s="31" customFormat="1" ht="15.75" thickBot="1" x14ac:dyDescent="0.3">
      <c r="A61" s="43" t="s">
        <v>16</v>
      </c>
      <c r="B61" s="44">
        <f>B59*B60</f>
        <v>-45459620.892000005</v>
      </c>
      <c r="C61" s="45">
        <f t="shared" ref="C61" si="30">C59*C60</f>
        <v>-45459621.0546</v>
      </c>
      <c r="D61" s="45">
        <f>C61</f>
        <v>-45459621.0546</v>
      </c>
      <c r="E61" s="45">
        <f>D61</f>
        <v>-45459621.0546</v>
      </c>
      <c r="F61" s="45">
        <f t="shared" ref="F61:L61" si="31">F59*F60</f>
        <v>-45459621.266399994</v>
      </c>
      <c r="G61" s="45">
        <f t="shared" si="31"/>
        <v>-51296606.096600004</v>
      </c>
      <c r="H61" s="45">
        <f t="shared" si="31"/>
        <v>-51218772.040249996</v>
      </c>
      <c r="I61" s="45">
        <f t="shared" si="31"/>
        <v>-45459621.385499999</v>
      </c>
      <c r="J61" s="45">
        <f t="shared" si="31"/>
        <v>-45466976.831447773</v>
      </c>
      <c r="K61" s="45">
        <f t="shared" si="31"/>
        <v>-45471990.086456589</v>
      </c>
      <c r="L61" s="45">
        <f t="shared" si="31"/>
        <v>-45474652.321999989</v>
      </c>
      <c r="M61" s="44">
        <f>M59*M60</f>
        <v>-45474652.321999982</v>
      </c>
      <c r="N61" s="45">
        <f>N59*N60</f>
        <v>-45474652.321999975</v>
      </c>
      <c r="O61" s="45">
        <f t="shared" ref="O61:AD61" si="32">O59*O60</f>
        <v>-45474652.321999975</v>
      </c>
      <c r="P61" s="45">
        <f t="shared" si="32"/>
        <v>-28431001.807891484</v>
      </c>
      <c r="Q61" s="45">
        <f t="shared" si="32"/>
        <v>-28431001.807891484</v>
      </c>
      <c r="R61" s="45">
        <f t="shared" si="32"/>
        <v>-28431001.807891481</v>
      </c>
      <c r="S61" s="45">
        <f t="shared" si="32"/>
        <v>-28431001.807891477</v>
      </c>
      <c r="T61" s="45">
        <f t="shared" si="32"/>
        <v>-28431001.807891477</v>
      </c>
      <c r="U61" s="45">
        <f t="shared" si="32"/>
        <v>-28431001.807891473</v>
      </c>
      <c r="V61" s="45">
        <f t="shared" si="32"/>
        <v>-28431001.807891469</v>
      </c>
      <c r="W61" s="45">
        <f t="shared" si="32"/>
        <v>-28431001.807891466</v>
      </c>
      <c r="X61" s="45">
        <f t="shared" si="32"/>
        <v>-28431001.807891466</v>
      </c>
      <c r="Y61" s="45">
        <f t="shared" si="32"/>
        <v>-28431001.807891466</v>
      </c>
      <c r="Z61" s="45">
        <f t="shared" si="32"/>
        <v>-28431001.807891462</v>
      </c>
      <c r="AA61" s="45">
        <f t="shared" si="32"/>
        <v>-28431001.807891458</v>
      </c>
      <c r="AB61" s="45">
        <f t="shared" si="32"/>
        <v>-28431001.807891458</v>
      </c>
      <c r="AC61" s="45">
        <f t="shared" si="32"/>
        <v>-28431001.807891455</v>
      </c>
      <c r="AD61" s="45">
        <f t="shared" si="32"/>
        <v>-28431001.807891451</v>
      </c>
    </row>
    <row r="62" spans="1:30" s="31" customFormat="1" ht="15" x14ac:dyDescent="0.25">
      <c r="A62" s="46"/>
      <c r="B62" s="50" t="e">
        <f>B61-#REF!</f>
        <v>#REF!</v>
      </c>
      <c r="C62" s="50"/>
      <c r="D62" s="51"/>
      <c r="E62" s="51"/>
      <c r="F62" s="50"/>
      <c r="G62" s="52"/>
      <c r="H62" s="21"/>
      <c r="I62" s="50"/>
      <c r="J62" s="52"/>
      <c r="K62" s="21"/>
      <c r="L62" s="30"/>
      <c r="M62" s="18"/>
      <c r="N62" s="18"/>
      <c r="O62" s="48"/>
      <c r="P62" s="53"/>
      <c r="Q62" s="47"/>
      <c r="R62" s="48"/>
      <c r="S62" s="53"/>
      <c r="T62" s="47"/>
      <c r="U62" s="48"/>
      <c r="V62" s="53"/>
      <c r="W62" s="47"/>
      <c r="X62" s="54"/>
      <c r="Y62" s="53"/>
      <c r="Z62" s="47"/>
      <c r="AA62" s="48"/>
      <c r="AB62" s="53"/>
      <c r="AC62" s="47"/>
      <c r="AD62" s="54"/>
    </row>
    <row r="63" spans="1:30" s="31" customFormat="1" ht="15" x14ac:dyDescent="0.25">
      <c r="A63" s="32" t="s">
        <v>17</v>
      </c>
      <c r="B63"/>
      <c r="C63"/>
      <c r="D63" s="18"/>
      <c r="E63" s="18"/>
      <c r="F63" s="18"/>
      <c r="G63" s="18"/>
      <c r="H63" s="18"/>
      <c r="I63" s="18"/>
      <c r="J63" s="18"/>
      <c r="K63" s="18"/>
      <c r="L63" s="18"/>
      <c r="M63"/>
      <c r="N63"/>
      <c r="O63" s="49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1:30" s="31" customFormat="1" ht="15" x14ac:dyDescent="0.25">
      <c r="A64" s="20" t="s">
        <v>9</v>
      </c>
      <c r="B64" s="21"/>
      <c r="C64" s="21">
        <f>+C65-B65</f>
        <v>-1702241.7099999972</v>
      </c>
      <c r="D64" s="21">
        <f>-[33]Reserve!AJ78</f>
        <v>0</v>
      </c>
      <c r="E64" s="21">
        <f>-[33]Reserve!AK78</f>
        <v>0</v>
      </c>
      <c r="F64" s="21">
        <v>0</v>
      </c>
      <c r="G64" s="21">
        <v>0</v>
      </c>
      <c r="H64" s="21">
        <v>0</v>
      </c>
      <c r="I64" s="21">
        <v>0</v>
      </c>
      <c r="J64" s="21">
        <v>687000.69412816665</v>
      </c>
      <c r="K64" s="21">
        <v>689252.54359757656</v>
      </c>
      <c r="L64" s="21">
        <v>690787.33777753334</v>
      </c>
      <c r="M64" s="21">
        <v>691602.3738390347</v>
      </c>
      <c r="N64" s="21">
        <v>694424.77781059244</v>
      </c>
      <c r="O64" s="21">
        <v>697247.18178215029</v>
      </c>
      <c r="P64" s="21">
        <v>700069.58575370803</v>
      </c>
      <c r="Q64" s="21">
        <v>702891.98972526565</v>
      </c>
      <c r="R64" s="21">
        <v>705714.39369682351</v>
      </c>
      <c r="S64" s="21">
        <v>711359.2016399391</v>
      </c>
      <c r="T64" s="21">
        <v>714181.60561149672</v>
      </c>
      <c r="U64" s="21">
        <v>716334.79255405441</v>
      </c>
      <c r="V64" s="21">
        <v>719157.19652561238</v>
      </c>
      <c r="W64" s="21">
        <v>721979.60049717024</v>
      </c>
      <c r="X64" s="21">
        <v>724802.00446872774</v>
      </c>
      <c r="Y64" s="21">
        <v>727624.4084402856</v>
      </c>
      <c r="Z64" s="21">
        <v>730446.81241184322</v>
      </c>
      <c r="AA64" s="21">
        <v>733269.21638340119</v>
      </c>
      <c r="AB64" s="21">
        <v>736091.62035495893</v>
      </c>
      <c r="AC64" s="21">
        <v>738914.02432651666</v>
      </c>
      <c r="AD64" s="21">
        <v>741736.4282980744</v>
      </c>
    </row>
    <row r="65" spans="1:30" s="31" customFormat="1" ht="15.75" thickBot="1" x14ac:dyDescent="0.3">
      <c r="A65" s="20" t="s">
        <v>10</v>
      </c>
      <c r="B65" s="22">
        <v>34672856.009999998</v>
      </c>
      <c r="C65" s="22">
        <v>32970614.300000001</v>
      </c>
      <c r="D65" s="22">
        <v>-33652658.679999992</v>
      </c>
      <c r="E65" s="22">
        <v>-34334825.880000003</v>
      </c>
      <c r="F65" s="22">
        <v>35015317.030000009</v>
      </c>
      <c r="G65" s="22">
        <v>-35698057.399999991</v>
      </c>
      <c r="H65" s="22">
        <v>-36379392.43999999</v>
      </c>
      <c r="I65" s="22">
        <v>37075361.340000004</v>
      </c>
      <c r="J65" s="22">
        <f t="shared" ref="J65:AD65" si="33">+J64+I65</f>
        <v>37762362.034128167</v>
      </c>
      <c r="K65" s="22">
        <f t="shared" si="33"/>
        <v>38451614.577725746</v>
      </c>
      <c r="L65" s="22">
        <f t="shared" si="33"/>
        <v>39142401.915503278</v>
      </c>
      <c r="M65" s="22">
        <f t="shared" si="33"/>
        <v>39834004.289342314</v>
      </c>
      <c r="N65" s="22">
        <f t="shared" si="33"/>
        <v>40528429.06715291</v>
      </c>
      <c r="O65" s="22">
        <f t="shared" si="33"/>
        <v>41225676.248935059</v>
      </c>
      <c r="P65" s="22">
        <f t="shared" si="33"/>
        <v>41925745.834688768</v>
      </c>
      <c r="Q65" s="22">
        <f t="shared" si="33"/>
        <v>42628637.82441403</v>
      </c>
      <c r="R65" s="22">
        <f t="shared" si="33"/>
        <v>43334352.218110852</v>
      </c>
      <c r="S65" s="22">
        <f t="shared" si="33"/>
        <v>44045711.419750795</v>
      </c>
      <c r="T65" s="22">
        <f t="shared" si="33"/>
        <v>44759893.02536229</v>
      </c>
      <c r="U65" s="22">
        <f t="shared" si="33"/>
        <v>45476227.817916349</v>
      </c>
      <c r="V65" s="22">
        <f t="shared" si="33"/>
        <v>46195385.01444196</v>
      </c>
      <c r="W65" s="22">
        <f t="shared" si="33"/>
        <v>46917364.614939131</v>
      </c>
      <c r="X65" s="22">
        <f t="shared" si="33"/>
        <v>47642166.619407855</v>
      </c>
      <c r="Y65" s="22">
        <f t="shared" si="33"/>
        <v>48369791.027848139</v>
      </c>
      <c r="Z65" s="22">
        <f t="shared" si="33"/>
        <v>49100237.840259984</v>
      </c>
      <c r="AA65" s="22">
        <f t="shared" si="33"/>
        <v>49833507.056643382</v>
      </c>
      <c r="AB65" s="22">
        <f t="shared" si="33"/>
        <v>50569598.67699834</v>
      </c>
      <c r="AC65" s="22">
        <f t="shared" si="33"/>
        <v>51308512.701324858</v>
      </c>
      <c r="AD65" s="22">
        <f t="shared" si="33"/>
        <v>52050249.129622929</v>
      </c>
    </row>
    <row r="66" spans="1:30" s="31" customFormat="1" ht="15.75" thickTop="1" x14ac:dyDescent="0.25">
      <c r="A66" s="26"/>
      <c r="B66" s="27"/>
      <c r="C66" s="27"/>
      <c r="D66" s="27"/>
      <c r="E66" s="27"/>
      <c r="F66" s="27"/>
      <c r="G66" s="27"/>
      <c r="H66" s="26"/>
      <c r="I66" s="27"/>
      <c r="J66" s="27"/>
      <c r="K66" s="93"/>
      <c r="L66" s="92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5"/>
      <c r="X66" s="30"/>
      <c r="Y66" s="27"/>
      <c r="Z66" s="27"/>
      <c r="AA66" s="27"/>
      <c r="AB66" s="27"/>
      <c r="AC66" s="25"/>
      <c r="AD66" s="30"/>
    </row>
    <row r="67" spans="1:30" s="31" customFormat="1" ht="15" x14ac:dyDescent="0.25">
      <c r="A67" s="32" t="s">
        <v>18</v>
      </c>
      <c r="B67" s="27"/>
      <c r="C67" s="27"/>
      <c r="D67" s="27"/>
      <c r="E67" s="27"/>
      <c r="F67" s="27"/>
      <c r="G67" s="27"/>
      <c r="H67" s="26"/>
      <c r="I67" s="27"/>
      <c r="J67" s="27"/>
      <c r="K67" s="94"/>
      <c r="L67" s="91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5"/>
      <c r="X67" s="30"/>
      <c r="Y67" s="27"/>
      <c r="Z67" s="27"/>
      <c r="AA67" s="27"/>
      <c r="AB67" s="25"/>
      <c r="AC67" s="25"/>
      <c r="AD67" s="30"/>
    </row>
    <row r="68" spans="1:30" s="31" customFormat="1" ht="15" x14ac:dyDescent="0.25">
      <c r="A68" s="20" t="s">
        <v>12</v>
      </c>
      <c r="B68" s="35"/>
      <c r="C68" s="36"/>
      <c r="D68" s="36"/>
      <c r="E68" s="36"/>
      <c r="F68" s="36"/>
      <c r="G68" s="36"/>
      <c r="H68" s="36"/>
      <c r="I68" s="36"/>
      <c r="J68" s="57">
        <v>-305765.44279800245</v>
      </c>
      <c r="K68" s="57">
        <v>-306767.68014072068</v>
      </c>
      <c r="L68" s="57">
        <v>-307450.7755524856</v>
      </c>
      <c r="M68" s="35">
        <v>167226.99897547552</v>
      </c>
      <c r="N68" s="35">
        <v>167453.8613059558</v>
      </c>
      <c r="O68" s="35">
        <v>167680.72363643607</v>
      </c>
      <c r="P68" s="35">
        <v>167907.58596691635</v>
      </c>
      <c r="Q68" s="35">
        <v>168134.44829739659</v>
      </c>
      <c r="R68" s="35">
        <v>168361.31062787687</v>
      </c>
      <c r="S68" s="35">
        <v>168815.03528883742</v>
      </c>
      <c r="T68" s="35">
        <v>169041.89761931766</v>
      </c>
      <c r="U68" s="35">
        <v>169214.96887795778</v>
      </c>
      <c r="V68" s="35">
        <v>169441.83120843806</v>
      </c>
      <c r="W68" s="35">
        <v>169668.69353891833</v>
      </c>
      <c r="X68" s="35">
        <v>169895.55586939858</v>
      </c>
      <c r="Y68" s="35">
        <v>210153.85110197344</v>
      </c>
      <c r="Z68" s="35">
        <v>210969.02312906334</v>
      </c>
      <c r="AA68" s="35">
        <v>211784.19515615332</v>
      </c>
      <c r="AB68" s="35">
        <v>212599.36718324322</v>
      </c>
      <c r="AC68" s="35">
        <v>213414.53921033311</v>
      </c>
      <c r="AD68" s="35">
        <v>214229.71123742303</v>
      </c>
    </row>
    <row r="69" spans="1:30" s="31" customFormat="1" ht="15.75" thickBot="1" x14ac:dyDescent="0.3">
      <c r="A69" s="20" t="s">
        <v>13</v>
      </c>
      <c r="B69" s="38">
        <f>-5142840/0.365</f>
        <v>-14089972.602739727</v>
      </c>
      <c r="C69" s="38">
        <f>-5764158/0.365</f>
        <v>-15792213.698630137</v>
      </c>
      <c r="D69" s="38"/>
      <c r="E69" s="38">
        <f>+E68+D69</f>
        <v>0</v>
      </c>
      <c r="F69" s="38">
        <f>-5017841/0.365</f>
        <v>-13747509.589041097</v>
      </c>
      <c r="G69" s="38"/>
      <c r="H69" s="38"/>
      <c r="I69" s="38">
        <f>-4265925/0.365</f>
        <v>-11687465.753424658</v>
      </c>
      <c r="J69" s="38">
        <f t="shared" ref="J69:L69" si="34">+J68+I69</f>
        <v>-11993231.196222659</v>
      </c>
      <c r="K69" s="38">
        <f t="shared" si="34"/>
        <v>-12299998.87636338</v>
      </c>
      <c r="L69" s="38">
        <f t="shared" si="34"/>
        <v>-12607449.651915865</v>
      </c>
      <c r="M69" s="38">
        <f>+M68+L69</f>
        <v>-12440222.652940389</v>
      </c>
      <c r="N69" s="38">
        <f t="shared" ref="N69:W69" si="35">+N68+M69</f>
        <v>-12272768.791634433</v>
      </c>
      <c r="O69" s="38">
        <f t="shared" si="35"/>
        <v>-12105088.067997998</v>
      </c>
      <c r="P69" s="38">
        <f t="shared" si="35"/>
        <v>-11937180.482031081</v>
      </c>
      <c r="Q69" s="38">
        <f t="shared" si="35"/>
        <v>-11769046.033733685</v>
      </c>
      <c r="R69" s="38">
        <f t="shared" si="35"/>
        <v>-11600684.723105807</v>
      </c>
      <c r="S69" s="38">
        <f t="shared" si="35"/>
        <v>-11431869.68781697</v>
      </c>
      <c r="T69" s="38">
        <f t="shared" si="35"/>
        <v>-11262827.790197652</v>
      </c>
      <c r="U69" s="38">
        <f t="shared" si="35"/>
        <v>-11093612.821319694</v>
      </c>
      <c r="V69" s="38">
        <f t="shared" si="35"/>
        <v>-10924170.990111256</v>
      </c>
      <c r="W69" s="38">
        <f t="shared" si="35"/>
        <v>-10754502.296572337</v>
      </c>
      <c r="X69" s="38">
        <f>+X68+W69</f>
        <v>-10584606.740702938</v>
      </c>
      <c r="Y69" s="38">
        <f t="shared" ref="Y69:AD69" si="36">+Y68+X69</f>
        <v>-10374452.889600964</v>
      </c>
      <c r="Z69" s="38">
        <f t="shared" si="36"/>
        <v>-10163483.866471902</v>
      </c>
      <c r="AA69" s="38">
        <f t="shared" si="36"/>
        <v>-9951699.6713157482</v>
      </c>
      <c r="AB69" s="38">
        <f t="shared" si="36"/>
        <v>-9739100.3041325044</v>
      </c>
      <c r="AC69" s="38">
        <f t="shared" si="36"/>
        <v>-9525685.7649221718</v>
      </c>
      <c r="AD69" s="38">
        <f t="shared" si="36"/>
        <v>-9311456.0536847487</v>
      </c>
    </row>
    <row r="70" spans="1:30" s="31" customFormat="1" ht="15.75" thickBot="1" x14ac:dyDescent="0.3">
      <c r="A70" s="39" t="s">
        <v>19</v>
      </c>
      <c r="B70" s="40">
        <f t="shared" ref="B70:AD70" si="37">B65-B69</f>
        <v>48762828.612739727</v>
      </c>
      <c r="C70" s="41">
        <f t="shared" si="37"/>
        <v>48762827.998630136</v>
      </c>
      <c r="D70" s="41">
        <f t="shared" si="37"/>
        <v>-33652658.679999992</v>
      </c>
      <c r="E70" s="41">
        <f t="shared" si="37"/>
        <v>-34334825.880000003</v>
      </c>
      <c r="F70" s="41">
        <f t="shared" si="37"/>
        <v>48762826.619041108</v>
      </c>
      <c r="G70" s="41">
        <f t="shared" si="37"/>
        <v>-35698057.399999991</v>
      </c>
      <c r="H70" s="41">
        <f t="shared" si="37"/>
        <v>-36379392.43999999</v>
      </c>
      <c r="I70" s="41">
        <f t="shared" si="37"/>
        <v>48762827.093424663</v>
      </c>
      <c r="J70" s="41">
        <f t="shared" si="37"/>
        <v>49755593.230350822</v>
      </c>
      <c r="K70" s="41">
        <f t="shared" si="37"/>
        <v>50751613.454089127</v>
      </c>
      <c r="L70" s="41">
        <f t="shared" si="37"/>
        <v>51749851.567419142</v>
      </c>
      <c r="M70" s="41">
        <f t="shared" si="37"/>
        <v>52274226.942282706</v>
      </c>
      <c r="N70" s="41">
        <f t="shared" si="37"/>
        <v>52801197.858787343</v>
      </c>
      <c r="O70" s="41">
        <f t="shared" si="37"/>
        <v>53330764.316933058</v>
      </c>
      <c r="P70" s="41">
        <f t="shared" si="37"/>
        <v>53862926.316719845</v>
      </c>
      <c r="Q70" s="41">
        <f t="shared" si="37"/>
        <v>54397683.858147711</v>
      </c>
      <c r="R70" s="41">
        <f t="shared" si="37"/>
        <v>54935036.941216663</v>
      </c>
      <c r="S70" s="41">
        <f t="shared" si="37"/>
        <v>55477581.107567765</v>
      </c>
      <c r="T70" s="41">
        <f t="shared" si="37"/>
        <v>56022720.815559939</v>
      </c>
      <c r="U70" s="41">
        <f t="shared" si="37"/>
        <v>56569840.63923604</v>
      </c>
      <c r="V70" s="41">
        <f t="shared" si="37"/>
        <v>57119556.004553214</v>
      </c>
      <c r="W70" s="41">
        <f t="shared" si="37"/>
        <v>57671866.911511466</v>
      </c>
      <c r="X70" s="41">
        <f t="shared" si="37"/>
        <v>58226773.36011079</v>
      </c>
      <c r="Y70" s="41">
        <f t="shared" si="37"/>
        <v>58744243.917449102</v>
      </c>
      <c r="Z70" s="41">
        <f t="shared" si="37"/>
        <v>59263721.706731886</v>
      </c>
      <c r="AA70" s="41">
        <f t="shared" si="37"/>
        <v>59785206.727959126</v>
      </c>
      <c r="AB70" s="41">
        <f t="shared" si="37"/>
        <v>60308698.981130846</v>
      </c>
      <c r="AC70" s="41">
        <f t="shared" si="37"/>
        <v>60834198.46624703</v>
      </c>
      <c r="AD70" s="41">
        <f t="shared" si="37"/>
        <v>61361705.183307678</v>
      </c>
    </row>
    <row r="71" spans="1:30" s="31" customFormat="1" ht="15.75" thickBot="1" x14ac:dyDescent="0.3">
      <c r="A71" s="20" t="s">
        <v>15</v>
      </c>
      <c r="B71" s="42">
        <v>0.36499999999999999</v>
      </c>
      <c r="C71" s="42">
        <v>0.36499999999999999</v>
      </c>
      <c r="D71" s="42">
        <v>0.36499999999999999</v>
      </c>
      <c r="E71" s="42">
        <v>0.36499999999999999</v>
      </c>
      <c r="F71" s="42">
        <v>0.36499999999999999</v>
      </c>
      <c r="G71" s="42">
        <v>0.36499999999999999</v>
      </c>
      <c r="H71" s="42">
        <v>0.36499999999999999</v>
      </c>
      <c r="I71" s="42">
        <v>0.36499999999999999</v>
      </c>
      <c r="J71" s="42">
        <v>0.36499999999999999</v>
      </c>
      <c r="K71" s="42">
        <v>0.36499999999999999</v>
      </c>
      <c r="L71" s="42">
        <v>0.36499999999999999</v>
      </c>
      <c r="M71" s="42">
        <v>0.36499999999999999</v>
      </c>
      <c r="N71" s="42">
        <v>0.36499999999999999</v>
      </c>
      <c r="O71" s="42">
        <v>0.36499999999999999</v>
      </c>
      <c r="P71" s="42">
        <v>0.22819999999999999</v>
      </c>
      <c r="Q71" s="42">
        <v>0.22819999999999999</v>
      </c>
      <c r="R71" s="42">
        <v>0.22819999999999999</v>
      </c>
      <c r="S71" s="42">
        <v>0.22819999999999999</v>
      </c>
      <c r="T71" s="42">
        <v>0.22819999999999999</v>
      </c>
      <c r="U71" s="42">
        <v>0.22819999999999999</v>
      </c>
      <c r="V71" s="42">
        <v>0.22819999999999999</v>
      </c>
      <c r="W71" s="42">
        <v>0.22819999999999999</v>
      </c>
      <c r="X71" s="42">
        <v>0.22819999999999999</v>
      </c>
      <c r="Y71" s="42">
        <v>0.22819999999999999</v>
      </c>
      <c r="Z71" s="42">
        <v>0.22819999999999999</v>
      </c>
      <c r="AA71" s="42">
        <v>0.22819999999999999</v>
      </c>
      <c r="AB71" s="42">
        <v>0.22819999999999999</v>
      </c>
      <c r="AC71" s="42">
        <v>0.22819999999999999</v>
      </c>
      <c r="AD71" s="42">
        <v>0.22819999999999999</v>
      </c>
    </row>
    <row r="72" spans="1:30" s="31" customFormat="1" ht="15.75" thickBot="1" x14ac:dyDescent="0.3">
      <c r="A72" s="43" t="s">
        <v>20</v>
      </c>
      <c r="B72" s="44">
        <f>B70*B71</f>
        <v>17798432.44365</v>
      </c>
      <c r="C72" s="45">
        <f t="shared" ref="C72:L72" si="38">C70*C71</f>
        <v>17798432.219499998</v>
      </c>
      <c r="D72" s="45">
        <f t="shared" si="38"/>
        <v>-12283220.418199997</v>
      </c>
      <c r="E72" s="45">
        <f t="shared" si="38"/>
        <v>-12532211.4462</v>
      </c>
      <c r="F72" s="45">
        <f t="shared" si="38"/>
        <v>17798431.715950005</v>
      </c>
      <c r="G72" s="45">
        <f t="shared" si="38"/>
        <v>-13029790.950999996</v>
      </c>
      <c r="H72" s="45">
        <f t="shared" si="38"/>
        <v>-13278478.240599995</v>
      </c>
      <c r="I72" s="45">
        <f t="shared" si="38"/>
        <v>17798431.8891</v>
      </c>
      <c r="J72" s="45">
        <f t="shared" si="38"/>
        <v>18160791.529078051</v>
      </c>
      <c r="K72" s="45">
        <f t="shared" si="38"/>
        <v>18524338.910742532</v>
      </c>
      <c r="L72" s="45">
        <f t="shared" si="38"/>
        <v>18888695.822107986</v>
      </c>
      <c r="M72" s="44">
        <f>M70*M71</f>
        <v>19080092.833933186</v>
      </c>
      <c r="N72" s="45">
        <f>N70*N71</f>
        <v>19272437.218457378</v>
      </c>
      <c r="O72" s="45">
        <f t="shared" ref="O72:AD72" si="39">O70*O71</f>
        <v>19465728.975680567</v>
      </c>
      <c r="P72" s="45">
        <f t="shared" si="39"/>
        <v>12291519.785475468</v>
      </c>
      <c r="Q72" s="45">
        <f t="shared" si="39"/>
        <v>12413551.456429306</v>
      </c>
      <c r="R72" s="45">
        <f t="shared" si="39"/>
        <v>12536175.429985642</v>
      </c>
      <c r="S72" s="45">
        <f t="shared" si="39"/>
        <v>12659984.008746963</v>
      </c>
      <c r="T72" s="45">
        <f t="shared" si="39"/>
        <v>12784384.890110778</v>
      </c>
      <c r="U72" s="45">
        <f t="shared" si="39"/>
        <v>12909237.633873664</v>
      </c>
      <c r="V72" s="45">
        <f t="shared" si="39"/>
        <v>13034682.680239042</v>
      </c>
      <c r="W72" s="45">
        <f t="shared" si="39"/>
        <v>13160720.029206915</v>
      </c>
      <c r="X72" s="45">
        <f t="shared" si="39"/>
        <v>13287349.680777282</v>
      </c>
      <c r="Y72" s="45">
        <f t="shared" si="39"/>
        <v>13405436.461961884</v>
      </c>
      <c r="Z72" s="45">
        <f t="shared" si="39"/>
        <v>13523981.293476215</v>
      </c>
      <c r="AA72" s="45">
        <f t="shared" si="39"/>
        <v>13642984.175320271</v>
      </c>
      <c r="AB72" s="45">
        <f t="shared" si="39"/>
        <v>13762445.107494058</v>
      </c>
      <c r="AC72" s="45">
        <f t="shared" si="39"/>
        <v>13882364.089997571</v>
      </c>
      <c r="AD72" s="45">
        <f t="shared" si="39"/>
        <v>14002741.122830812</v>
      </c>
    </row>
    <row r="73" spans="1:30" s="31" customFormat="1" ht="15" x14ac:dyDescent="0.25">
      <c r="A73" s="46"/>
      <c r="B73" s="50"/>
      <c r="C73" s="50"/>
      <c r="D73" s="51"/>
      <c r="E73" s="51"/>
      <c r="F73" s="50"/>
      <c r="G73" s="52"/>
      <c r="H73" s="21"/>
      <c r="I73" s="50"/>
      <c r="J73" s="52"/>
      <c r="K73" s="21"/>
      <c r="L73"/>
      <c r="M73" s="53"/>
      <c r="N73" s="53"/>
      <c r="O73" s="48"/>
      <c r="P73" s="53"/>
      <c r="Q73" s="47"/>
      <c r="R73" s="48"/>
      <c r="S73" s="53"/>
      <c r="T73" s="47"/>
      <c r="U73" s="48"/>
      <c r="V73" s="53"/>
      <c r="W73" s="47"/>
      <c r="X73" s="47"/>
      <c r="Y73" s="53"/>
      <c r="Z73" s="47"/>
      <c r="AA73" s="48"/>
      <c r="AB73" s="53"/>
      <c r="AC73" s="47"/>
      <c r="AD73" s="21"/>
    </row>
    <row r="74" spans="1:30" s="31" customFormat="1" ht="15" x14ac:dyDescent="0.25">
      <c r="A74" s="32" t="s">
        <v>21</v>
      </c>
      <c r="B74"/>
      <c r="C74" s="50"/>
      <c r="D74" s="21"/>
      <c r="E74" s="21"/>
      <c r="F74" s="21"/>
      <c r="G74" s="21"/>
      <c r="H74" s="21"/>
      <c r="I74" s="21"/>
      <c r="J74" s="21"/>
      <c r="K74" s="21"/>
      <c r="L74" s="21"/>
      <c r="M74" s="47"/>
      <c r="N74" s="47"/>
      <c r="O74" s="48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21"/>
    </row>
    <row r="75" spans="1:30" s="31" customFormat="1" ht="15" x14ac:dyDescent="0.25">
      <c r="A75" s="39" t="s">
        <v>22</v>
      </c>
      <c r="B75" s="62">
        <f t="shared" ref="B75:AD75" si="40">B61</f>
        <v>-45459620.892000005</v>
      </c>
      <c r="C75" s="62">
        <f t="shared" si="40"/>
        <v>-45459621.0546</v>
      </c>
      <c r="D75" s="62">
        <f t="shared" si="40"/>
        <v>-45459621.0546</v>
      </c>
      <c r="E75" s="62">
        <f t="shared" si="40"/>
        <v>-45459621.0546</v>
      </c>
      <c r="F75" s="62">
        <f t="shared" si="40"/>
        <v>-45459621.266399994</v>
      </c>
      <c r="G75" s="62">
        <f t="shared" si="40"/>
        <v>-51296606.096600004</v>
      </c>
      <c r="H75" s="62">
        <f t="shared" si="40"/>
        <v>-51218772.040249996</v>
      </c>
      <c r="I75" s="62">
        <f t="shared" si="40"/>
        <v>-45459621.385499999</v>
      </c>
      <c r="J75" s="62">
        <f t="shared" si="40"/>
        <v>-45466976.831447773</v>
      </c>
      <c r="K75" s="62">
        <f t="shared" si="40"/>
        <v>-45471990.086456589</v>
      </c>
      <c r="L75" s="62">
        <f t="shared" si="40"/>
        <v>-45474652.321999989</v>
      </c>
      <c r="M75" s="62">
        <f t="shared" si="40"/>
        <v>-45474652.321999982</v>
      </c>
      <c r="N75" s="62">
        <f t="shared" si="40"/>
        <v>-45474652.321999975</v>
      </c>
      <c r="O75" s="62">
        <f t="shared" si="40"/>
        <v>-45474652.321999975</v>
      </c>
      <c r="P75" s="62">
        <f t="shared" si="40"/>
        <v>-28431001.807891484</v>
      </c>
      <c r="Q75" s="62">
        <f t="shared" si="40"/>
        <v>-28431001.807891484</v>
      </c>
      <c r="R75" s="62">
        <f t="shared" si="40"/>
        <v>-28431001.807891481</v>
      </c>
      <c r="S75" s="62">
        <f t="shared" si="40"/>
        <v>-28431001.807891477</v>
      </c>
      <c r="T75" s="62">
        <f t="shared" si="40"/>
        <v>-28431001.807891477</v>
      </c>
      <c r="U75" s="62">
        <f t="shared" si="40"/>
        <v>-28431001.807891473</v>
      </c>
      <c r="V75" s="62">
        <f t="shared" si="40"/>
        <v>-28431001.807891469</v>
      </c>
      <c r="W75" s="62">
        <f t="shared" si="40"/>
        <v>-28431001.807891466</v>
      </c>
      <c r="X75" s="62">
        <f t="shared" si="40"/>
        <v>-28431001.807891466</v>
      </c>
      <c r="Y75" s="62">
        <f t="shared" si="40"/>
        <v>-28431001.807891466</v>
      </c>
      <c r="Z75" s="62">
        <f t="shared" si="40"/>
        <v>-28431001.807891462</v>
      </c>
      <c r="AA75" s="62">
        <f t="shared" si="40"/>
        <v>-28431001.807891458</v>
      </c>
      <c r="AB75" s="62">
        <f t="shared" si="40"/>
        <v>-28431001.807891458</v>
      </c>
      <c r="AC75" s="62">
        <f t="shared" si="40"/>
        <v>-28431001.807891455</v>
      </c>
      <c r="AD75" s="62">
        <f t="shared" si="40"/>
        <v>-28431001.807891451</v>
      </c>
    </row>
    <row r="76" spans="1:30" s="31" customFormat="1" ht="15.75" thickBot="1" x14ac:dyDescent="0.3">
      <c r="A76" s="39" t="s">
        <v>23</v>
      </c>
      <c r="B76" s="62">
        <f t="shared" ref="B76:AD76" si="41">B72</f>
        <v>17798432.44365</v>
      </c>
      <c r="C76" s="62">
        <f t="shared" si="41"/>
        <v>17798432.219499998</v>
      </c>
      <c r="D76" s="62">
        <f t="shared" si="41"/>
        <v>-12283220.418199997</v>
      </c>
      <c r="E76" s="62">
        <f t="shared" si="41"/>
        <v>-12532211.4462</v>
      </c>
      <c r="F76" s="62">
        <f t="shared" si="41"/>
        <v>17798431.715950005</v>
      </c>
      <c r="G76" s="62">
        <f t="shared" si="41"/>
        <v>-13029790.950999996</v>
      </c>
      <c r="H76" s="62">
        <f t="shared" si="41"/>
        <v>-13278478.240599995</v>
      </c>
      <c r="I76" s="62">
        <f t="shared" si="41"/>
        <v>17798431.8891</v>
      </c>
      <c r="J76" s="62">
        <f t="shared" si="41"/>
        <v>18160791.529078051</v>
      </c>
      <c r="K76" s="62">
        <f t="shared" si="41"/>
        <v>18524338.910742532</v>
      </c>
      <c r="L76" s="62">
        <f t="shared" si="41"/>
        <v>18888695.822107986</v>
      </c>
      <c r="M76" s="62">
        <f t="shared" si="41"/>
        <v>19080092.833933186</v>
      </c>
      <c r="N76" s="62">
        <f t="shared" si="41"/>
        <v>19272437.218457378</v>
      </c>
      <c r="O76" s="62">
        <f t="shared" si="41"/>
        <v>19465728.975680567</v>
      </c>
      <c r="P76" s="62">
        <f t="shared" si="41"/>
        <v>12291519.785475468</v>
      </c>
      <c r="Q76" s="62">
        <f t="shared" si="41"/>
        <v>12413551.456429306</v>
      </c>
      <c r="R76" s="62">
        <f t="shared" si="41"/>
        <v>12536175.429985642</v>
      </c>
      <c r="S76" s="62">
        <f t="shared" si="41"/>
        <v>12659984.008746963</v>
      </c>
      <c r="T76" s="62">
        <f t="shared" si="41"/>
        <v>12784384.890110778</v>
      </c>
      <c r="U76" s="62">
        <f t="shared" si="41"/>
        <v>12909237.633873664</v>
      </c>
      <c r="V76" s="62">
        <f t="shared" si="41"/>
        <v>13034682.680239042</v>
      </c>
      <c r="W76" s="62">
        <f t="shared" si="41"/>
        <v>13160720.029206915</v>
      </c>
      <c r="X76" s="62">
        <f t="shared" si="41"/>
        <v>13287349.680777282</v>
      </c>
      <c r="Y76" s="62">
        <f t="shared" si="41"/>
        <v>13405436.461961884</v>
      </c>
      <c r="Z76" s="62">
        <f t="shared" si="41"/>
        <v>13523981.293476215</v>
      </c>
      <c r="AA76" s="62">
        <f t="shared" si="41"/>
        <v>13642984.175320271</v>
      </c>
      <c r="AB76" s="62">
        <f t="shared" si="41"/>
        <v>13762445.107494058</v>
      </c>
      <c r="AC76" s="62">
        <f t="shared" si="41"/>
        <v>13882364.089997571</v>
      </c>
      <c r="AD76" s="62">
        <f t="shared" si="41"/>
        <v>14002741.122830812</v>
      </c>
    </row>
    <row r="77" spans="1:30" s="31" customFormat="1" ht="15.75" thickBot="1" x14ac:dyDescent="0.3">
      <c r="A77" s="43" t="s">
        <v>24</v>
      </c>
      <c r="B77" s="44">
        <f>B75+B76</f>
        <v>-27661188.448350005</v>
      </c>
      <c r="C77" s="45">
        <f t="shared" ref="C77:L77" si="42">C75+C76</f>
        <v>-27661188.835100003</v>
      </c>
      <c r="D77" s="45">
        <f t="shared" si="42"/>
        <v>-57742841.472800002</v>
      </c>
      <c r="E77" s="45">
        <f t="shared" si="42"/>
        <v>-57991832.500799999</v>
      </c>
      <c r="F77" s="45">
        <f t="shared" si="42"/>
        <v>-27661189.55044999</v>
      </c>
      <c r="G77" s="45">
        <f t="shared" si="42"/>
        <v>-64326397.047600001</v>
      </c>
      <c r="H77" s="45">
        <f t="shared" si="42"/>
        <v>-64497250.280849993</v>
      </c>
      <c r="I77" s="45">
        <f t="shared" si="42"/>
        <v>-27661189.496399999</v>
      </c>
      <c r="J77" s="45">
        <f t="shared" si="42"/>
        <v>-27306185.302369721</v>
      </c>
      <c r="K77" s="45">
        <f t="shared" si="42"/>
        <v>-26947651.175714057</v>
      </c>
      <c r="L77" s="45">
        <f t="shared" si="42"/>
        <v>-26585956.499892004</v>
      </c>
      <c r="M77" s="44">
        <f>M75+M76</f>
        <v>-26394559.488066796</v>
      </c>
      <c r="N77" s="45">
        <f t="shared" ref="N77:AD77" si="43">N75+N76</f>
        <v>-26202215.103542596</v>
      </c>
      <c r="O77" s="45">
        <f t="shared" si="43"/>
        <v>-26008923.346319407</v>
      </c>
      <c r="P77" s="45">
        <f t="shared" si="43"/>
        <v>-16139482.022416016</v>
      </c>
      <c r="Q77" s="45">
        <f t="shared" si="43"/>
        <v>-16017450.351462178</v>
      </c>
      <c r="R77" s="45">
        <f t="shared" si="43"/>
        <v>-15894826.377905838</v>
      </c>
      <c r="S77" s="45">
        <f t="shared" si="43"/>
        <v>-15771017.799144514</v>
      </c>
      <c r="T77" s="45">
        <f t="shared" si="43"/>
        <v>-15646616.917780699</v>
      </c>
      <c r="U77" s="45">
        <f t="shared" si="43"/>
        <v>-15521764.174017809</v>
      </c>
      <c r="V77" s="45">
        <f t="shared" si="43"/>
        <v>-15396319.127652427</v>
      </c>
      <c r="W77" s="45">
        <f t="shared" si="43"/>
        <v>-15270281.778684551</v>
      </c>
      <c r="X77" s="45">
        <f t="shared" si="43"/>
        <v>-15143652.127114184</v>
      </c>
      <c r="Y77" s="45">
        <f t="shared" si="43"/>
        <v>-15025565.345929582</v>
      </c>
      <c r="Z77" s="45">
        <f t="shared" si="43"/>
        <v>-14907020.514415247</v>
      </c>
      <c r="AA77" s="45">
        <f t="shared" si="43"/>
        <v>-14788017.632571187</v>
      </c>
      <c r="AB77" s="45">
        <f t="shared" si="43"/>
        <v>-14668556.7003974</v>
      </c>
      <c r="AC77" s="45">
        <f t="shared" si="43"/>
        <v>-14548637.717893884</v>
      </c>
      <c r="AD77" s="45">
        <f t="shared" si="43"/>
        <v>-14428260.685060639</v>
      </c>
    </row>
    <row r="78" spans="1:30" s="31" customFormat="1" ht="15" x14ac:dyDescent="0.25">
      <c r="A78" s="64"/>
      <c r="B78" s="50"/>
      <c r="C78" s="50"/>
      <c r="D78" s="51"/>
      <c r="E78" s="51"/>
      <c r="F78" s="50"/>
      <c r="G78" s="52"/>
      <c r="H78" s="21"/>
      <c r="I78" s="50"/>
      <c r="J78" s="65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31" customFormat="1" ht="15" x14ac:dyDescent="0.25">
      <c r="A79" s="32" t="s">
        <v>25</v>
      </c>
      <c r="B79" s="50"/>
      <c r="C79" s="50"/>
      <c r="D79" s="51"/>
      <c r="E79" s="51"/>
      <c r="F79" s="50"/>
      <c r="G79" s="52"/>
      <c r="H79" s="21"/>
      <c r="I79" s="50"/>
      <c r="J79" s="65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31" customFormat="1" ht="15" x14ac:dyDescent="0.25">
      <c r="A80" s="39" t="s">
        <v>26</v>
      </c>
      <c r="B80" s="66">
        <v>-255614</v>
      </c>
      <c r="C80" s="66">
        <f>B80</f>
        <v>-255614</v>
      </c>
      <c r="D80" s="66">
        <f t="shared" ref="D80:AD81" si="44">C80</f>
        <v>-255614</v>
      </c>
      <c r="E80" s="66">
        <f t="shared" si="44"/>
        <v>-255614</v>
      </c>
      <c r="F80" s="66">
        <f t="shared" si="44"/>
        <v>-255614</v>
      </c>
      <c r="G80" s="66">
        <f t="shared" si="44"/>
        <v>-255614</v>
      </c>
      <c r="H80" s="66">
        <f t="shared" si="44"/>
        <v>-255614</v>
      </c>
      <c r="I80" s="66">
        <f t="shared" si="44"/>
        <v>-255614</v>
      </c>
      <c r="J80" s="66">
        <f t="shared" si="44"/>
        <v>-255614</v>
      </c>
      <c r="K80" s="66">
        <f t="shared" si="44"/>
        <v>-255614</v>
      </c>
      <c r="L80" s="66">
        <f t="shared" si="44"/>
        <v>-255614</v>
      </c>
      <c r="M80" s="66">
        <f t="shared" si="44"/>
        <v>-255614</v>
      </c>
      <c r="N80" s="66">
        <f t="shared" si="44"/>
        <v>-255614</v>
      </c>
      <c r="O80" s="66">
        <f t="shared" si="44"/>
        <v>-255614</v>
      </c>
      <c r="P80" s="66">
        <f t="shared" si="44"/>
        <v>-255614</v>
      </c>
      <c r="Q80" s="66">
        <f t="shared" si="44"/>
        <v>-255614</v>
      </c>
      <c r="R80" s="66">
        <f t="shared" si="44"/>
        <v>-255614</v>
      </c>
      <c r="S80" s="66">
        <f t="shared" si="44"/>
        <v>-255614</v>
      </c>
      <c r="T80" s="66">
        <f t="shared" si="44"/>
        <v>-255614</v>
      </c>
      <c r="U80" s="66">
        <f t="shared" si="44"/>
        <v>-255614</v>
      </c>
      <c r="V80" s="66">
        <f t="shared" si="44"/>
        <v>-255614</v>
      </c>
      <c r="W80" s="66">
        <f t="shared" si="44"/>
        <v>-255614</v>
      </c>
      <c r="X80" s="66">
        <f t="shared" si="44"/>
        <v>-255614</v>
      </c>
      <c r="Y80" s="66">
        <f t="shared" si="44"/>
        <v>-255614</v>
      </c>
      <c r="Z80" s="66">
        <f t="shared" si="44"/>
        <v>-255614</v>
      </c>
      <c r="AA80" s="66">
        <f t="shared" si="44"/>
        <v>-255614</v>
      </c>
      <c r="AB80" s="66">
        <f t="shared" si="44"/>
        <v>-255614</v>
      </c>
      <c r="AC80" s="66">
        <f t="shared" si="44"/>
        <v>-255614</v>
      </c>
      <c r="AD80" s="66">
        <f t="shared" si="44"/>
        <v>-255614</v>
      </c>
    </row>
    <row r="81" spans="1:30" s="31" customFormat="1" ht="15" x14ac:dyDescent="0.25">
      <c r="A81" s="39" t="s">
        <v>27</v>
      </c>
      <c r="B81" s="66">
        <v>-137</v>
      </c>
      <c r="C81" s="66">
        <f>B81</f>
        <v>-137</v>
      </c>
      <c r="D81" s="66">
        <f t="shared" si="44"/>
        <v>-137</v>
      </c>
      <c r="E81" s="66">
        <f t="shared" si="44"/>
        <v>-137</v>
      </c>
      <c r="F81" s="66">
        <f t="shared" si="44"/>
        <v>-137</v>
      </c>
      <c r="G81" s="66">
        <f t="shared" si="44"/>
        <v>-137</v>
      </c>
      <c r="H81" s="66">
        <f t="shared" si="44"/>
        <v>-137</v>
      </c>
      <c r="I81" s="66">
        <f t="shared" si="44"/>
        <v>-137</v>
      </c>
      <c r="J81" s="66">
        <f t="shared" si="44"/>
        <v>-137</v>
      </c>
      <c r="K81" s="66">
        <f t="shared" si="44"/>
        <v>-137</v>
      </c>
      <c r="L81" s="66">
        <f t="shared" si="44"/>
        <v>-137</v>
      </c>
      <c r="M81" s="66">
        <f t="shared" si="44"/>
        <v>-137</v>
      </c>
      <c r="N81" s="66">
        <f t="shared" si="44"/>
        <v>-137</v>
      </c>
      <c r="O81" s="66">
        <f t="shared" si="44"/>
        <v>-137</v>
      </c>
      <c r="P81" s="66">
        <f t="shared" si="44"/>
        <v>-137</v>
      </c>
      <c r="Q81" s="66">
        <f t="shared" si="44"/>
        <v>-137</v>
      </c>
      <c r="R81" s="66">
        <f t="shared" si="44"/>
        <v>-137</v>
      </c>
      <c r="S81" s="66">
        <f t="shared" si="44"/>
        <v>-137</v>
      </c>
      <c r="T81" s="66">
        <f t="shared" si="44"/>
        <v>-137</v>
      </c>
      <c r="U81" s="66">
        <f t="shared" si="44"/>
        <v>-137</v>
      </c>
      <c r="V81" s="66">
        <f t="shared" si="44"/>
        <v>-137</v>
      </c>
      <c r="W81" s="66">
        <f t="shared" si="44"/>
        <v>-137</v>
      </c>
      <c r="X81" s="66">
        <f t="shared" si="44"/>
        <v>-137</v>
      </c>
      <c r="Y81" s="66">
        <f t="shared" si="44"/>
        <v>-137</v>
      </c>
      <c r="Z81" s="66">
        <f t="shared" si="44"/>
        <v>-137</v>
      </c>
      <c r="AA81" s="66">
        <f t="shared" si="44"/>
        <v>-137</v>
      </c>
      <c r="AB81" s="66">
        <f t="shared" si="44"/>
        <v>-137</v>
      </c>
      <c r="AC81" s="66">
        <f t="shared" si="44"/>
        <v>-137</v>
      </c>
      <c r="AD81" s="66">
        <f t="shared" si="44"/>
        <v>-137</v>
      </c>
    </row>
    <row r="82" spans="1:30" s="31" customFormat="1" ht="15" x14ac:dyDescent="0.25">
      <c r="A82" s="39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70" customFormat="1" ht="15" x14ac:dyDescent="0.25">
      <c r="A83" s="68" t="s">
        <v>30</v>
      </c>
      <c r="B83" s="69"/>
      <c r="C83" s="69">
        <f t="shared" ref="C83:AD83" si="45">+C77-B77+C80-B80+C81-B81</f>
        <v>-0.3867499977350235</v>
      </c>
      <c r="D83" s="69">
        <f t="shared" si="45"/>
        <v>-30081652.637699999</v>
      </c>
      <c r="E83" s="69">
        <f t="shared" si="45"/>
        <v>-248991.02799999714</v>
      </c>
      <c r="F83" s="69">
        <f t="shared" si="45"/>
        <v>30330642.950350009</v>
      </c>
      <c r="G83" s="69">
        <f t="shared" si="45"/>
        <v>-36665207.497150011</v>
      </c>
      <c r="H83" s="69">
        <f t="shared" si="45"/>
        <v>-170853.23324999213</v>
      </c>
      <c r="I83" s="69">
        <f t="shared" si="45"/>
        <v>36836060.784449995</v>
      </c>
      <c r="J83" s="69">
        <f t="shared" si="45"/>
        <v>355004.19403027743</v>
      </c>
      <c r="K83" s="69">
        <f t="shared" si="45"/>
        <v>358534.12665566429</v>
      </c>
      <c r="L83" s="69">
        <f t="shared" si="45"/>
        <v>361694.6758220531</v>
      </c>
      <c r="M83" s="69">
        <f t="shared" si="45"/>
        <v>191397.01182520762</v>
      </c>
      <c r="N83" s="69">
        <f t="shared" si="45"/>
        <v>192344.38452420011</v>
      </c>
      <c r="O83" s="69">
        <f t="shared" si="45"/>
        <v>193291.75722318888</v>
      </c>
      <c r="P83" s="69">
        <f t="shared" si="45"/>
        <v>9869441.3239033911</v>
      </c>
      <c r="Q83" s="69">
        <f t="shared" si="45"/>
        <v>122031.67095383815</v>
      </c>
      <c r="R83" s="69">
        <f t="shared" si="45"/>
        <v>122623.97355633974</v>
      </c>
      <c r="S83" s="69">
        <f t="shared" si="45"/>
        <v>123808.57876132429</v>
      </c>
      <c r="T83" s="69">
        <f t="shared" si="45"/>
        <v>124400.8813638147</v>
      </c>
      <c r="U83" s="69">
        <f t="shared" si="45"/>
        <v>124852.74376288988</v>
      </c>
      <c r="V83" s="69">
        <f t="shared" si="45"/>
        <v>125445.04636538215</v>
      </c>
      <c r="W83" s="69">
        <f t="shared" si="45"/>
        <v>126037.34896787629</v>
      </c>
      <c r="X83" s="69">
        <f t="shared" si="45"/>
        <v>126629.6515703667</v>
      </c>
      <c r="Y83" s="69">
        <f t="shared" si="45"/>
        <v>118086.78118460253</v>
      </c>
      <c r="Z83" s="69">
        <f t="shared" si="45"/>
        <v>118544.83151433431</v>
      </c>
      <c r="AA83" s="69">
        <f t="shared" si="45"/>
        <v>119002.8818440605</v>
      </c>
      <c r="AB83" s="69">
        <f t="shared" si="45"/>
        <v>119460.93217378668</v>
      </c>
      <c r="AC83" s="69">
        <f t="shared" si="45"/>
        <v>119918.9825035166</v>
      </c>
      <c r="AD83" s="69">
        <f t="shared" si="45"/>
        <v>120377.03283324465</v>
      </c>
    </row>
    <row r="84" spans="1:30" s="70" customFormat="1" ht="15" x14ac:dyDescent="0.25">
      <c r="A84" s="68" t="s">
        <v>36</v>
      </c>
      <c r="B84" s="69">
        <f t="shared" ref="B84:R84" si="46">B77+B80+B81</f>
        <v>-27916939.448350005</v>
      </c>
      <c r="C84" s="69">
        <f t="shared" si="46"/>
        <v>-27916939.835100003</v>
      </c>
      <c r="D84" s="69">
        <f t="shared" si="46"/>
        <v>-57998592.472800002</v>
      </c>
      <c r="E84" s="69">
        <f t="shared" si="46"/>
        <v>-58247583.500799999</v>
      </c>
      <c r="F84" s="69">
        <f t="shared" si="46"/>
        <v>-27916940.55044999</v>
      </c>
      <c r="G84" s="69">
        <f t="shared" si="46"/>
        <v>-64582148.047600001</v>
      </c>
      <c r="H84" s="69">
        <f t="shared" si="46"/>
        <v>-64753001.280849993</v>
      </c>
      <c r="I84" s="69">
        <f t="shared" si="46"/>
        <v>-27916940.496399999</v>
      </c>
      <c r="J84" s="69">
        <f t="shared" si="46"/>
        <v>-27561936.302369721</v>
      </c>
      <c r="K84" s="69">
        <f t="shared" si="46"/>
        <v>-27203402.175714057</v>
      </c>
      <c r="L84" s="69">
        <f t="shared" si="46"/>
        <v>-26841707.499892004</v>
      </c>
      <c r="M84" s="69">
        <f t="shared" si="46"/>
        <v>-26650310.488066796</v>
      </c>
      <c r="N84" s="69">
        <f t="shared" si="46"/>
        <v>-26457966.103542596</v>
      </c>
      <c r="O84" s="69">
        <f t="shared" si="46"/>
        <v>-26264674.346319407</v>
      </c>
      <c r="P84" s="69">
        <f t="shared" si="46"/>
        <v>-16395233.022416016</v>
      </c>
      <c r="Q84" s="69">
        <f t="shared" si="46"/>
        <v>-16273201.351462178</v>
      </c>
      <c r="R84" s="69">
        <f t="shared" si="46"/>
        <v>-16150577.377905838</v>
      </c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</row>
    <row r="85" spans="1:30" s="31" customFormat="1" ht="15" x14ac:dyDescent="0.25">
      <c r="B85" s="71">
        <f t="shared" ref="B85:Q85" si="47">B84-B77-B80-B81</f>
        <v>0</v>
      </c>
      <c r="C85" s="71">
        <f t="shared" si="47"/>
        <v>0</v>
      </c>
      <c r="D85" s="71">
        <f t="shared" si="47"/>
        <v>0</v>
      </c>
      <c r="E85" s="71">
        <f t="shared" si="47"/>
        <v>0</v>
      </c>
      <c r="F85" s="71">
        <f t="shared" si="47"/>
        <v>0</v>
      </c>
      <c r="G85" s="71">
        <f t="shared" si="47"/>
        <v>0</v>
      </c>
      <c r="H85" s="71">
        <f t="shared" si="47"/>
        <v>0</v>
      </c>
      <c r="I85" s="71">
        <f t="shared" si="47"/>
        <v>0</v>
      </c>
      <c r="J85" s="71">
        <f t="shared" si="47"/>
        <v>0</v>
      </c>
      <c r="K85" s="71">
        <f t="shared" si="47"/>
        <v>0</v>
      </c>
      <c r="L85" s="71">
        <f t="shared" si="47"/>
        <v>0</v>
      </c>
      <c r="M85" s="71">
        <f t="shared" si="47"/>
        <v>0</v>
      </c>
      <c r="N85" s="71">
        <f t="shared" si="47"/>
        <v>0</v>
      </c>
      <c r="O85" s="71">
        <f t="shared" si="47"/>
        <v>0</v>
      </c>
      <c r="P85" s="71">
        <f t="shared" si="47"/>
        <v>0</v>
      </c>
      <c r="Q85" s="71">
        <f t="shared" si="47"/>
        <v>0</v>
      </c>
      <c r="R85" s="48" t="s">
        <v>32</v>
      </c>
      <c r="S85" s="72">
        <f>+R87-S86</f>
        <v>350</v>
      </c>
      <c r="T85" s="72">
        <f>+S85-T86</f>
        <v>319</v>
      </c>
      <c r="U85" s="72">
        <f t="shared" ref="U85:AD85" si="48">+T85-U86</f>
        <v>289</v>
      </c>
      <c r="V85" s="72">
        <f t="shared" si="48"/>
        <v>258</v>
      </c>
      <c r="W85" s="72">
        <f t="shared" si="48"/>
        <v>227</v>
      </c>
      <c r="X85" s="72">
        <f t="shared" si="48"/>
        <v>197</v>
      </c>
      <c r="Y85" s="72">
        <f t="shared" si="48"/>
        <v>166</v>
      </c>
      <c r="Z85" s="72">
        <f t="shared" si="48"/>
        <v>136</v>
      </c>
      <c r="AA85" s="72">
        <f t="shared" si="48"/>
        <v>105</v>
      </c>
      <c r="AB85" s="72">
        <f t="shared" si="48"/>
        <v>74</v>
      </c>
      <c r="AC85" s="72">
        <f t="shared" si="48"/>
        <v>46</v>
      </c>
      <c r="AD85" s="72">
        <f t="shared" si="48"/>
        <v>15</v>
      </c>
    </row>
    <row r="86" spans="1:30" s="31" customFormat="1" ht="15" x14ac:dyDescent="0.25">
      <c r="A86"/>
      <c r="B86"/>
      <c r="C86"/>
      <c r="D86"/>
      <c r="E86"/>
      <c r="F86"/>
      <c r="G86"/>
      <c r="H86"/>
      <c r="I86"/>
      <c r="J86"/>
      <c r="K86" s="73"/>
      <c r="L86" s="74"/>
      <c r="M86" s="75"/>
      <c r="N86" s="75"/>
      <c r="O86" s="48"/>
      <c r="P86" s="73"/>
      <c r="Q86" s="73"/>
      <c r="R86" s="76">
        <f>SUM(S86:AD86)</f>
        <v>350</v>
      </c>
      <c r="S86">
        <f>+S87/2</f>
        <v>15</v>
      </c>
      <c r="T86" s="77">
        <f>+T87</f>
        <v>31</v>
      </c>
      <c r="U86" s="77">
        <f t="shared" ref="U86:AD86" si="49">+U87</f>
        <v>30</v>
      </c>
      <c r="V86" s="77">
        <f t="shared" si="49"/>
        <v>31</v>
      </c>
      <c r="W86" s="77">
        <f t="shared" si="49"/>
        <v>31</v>
      </c>
      <c r="X86" s="77">
        <f t="shared" si="49"/>
        <v>30</v>
      </c>
      <c r="Y86" s="77">
        <f t="shared" si="49"/>
        <v>31</v>
      </c>
      <c r="Z86" s="77">
        <f t="shared" si="49"/>
        <v>30</v>
      </c>
      <c r="AA86" s="77">
        <f t="shared" si="49"/>
        <v>31</v>
      </c>
      <c r="AB86" s="77">
        <f t="shared" si="49"/>
        <v>31</v>
      </c>
      <c r="AC86" s="77">
        <f t="shared" si="49"/>
        <v>28</v>
      </c>
      <c r="AD86" s="77">
        <f t="shared" si="49"/>
        <v>31</v>
      </c>
    </row>
    <row r="87" spans="1:30" s="31" customFormat="1" ht="15" x14ac:dyDescent="0.25">
      <c r="A87" s="64"/>
      <c r="B87" s="64"/>
      <c r="C87" s="65"/>
      <c r="D87" s="65"/>
      <c r="E87" s="65"/>
      <c r="F87" s="65"/>
      <c r="G87" s="65"/>
      <c r="H87" s="65"/>
      <c r="I87" s="65"/>
      <c r="J87" s="64"/>
      <c r="K87" s="73"/>
      <c r="L87" s="74"/>
      <c r="M87" s="75"/>
      <c r="N87" s="73"/>
      <c r="O87" s="48"/>
      <c r="P87" s="48"/>
      <c r="Q87" s="73"/>
      <c r="R87" s="76">
        <f>SUM(S87:AD87)</f>
        <v>365</v>
      </c>
      <c r="S87" s="21">
        <v>30</v>
      </c>
      <c r="T87" s="21">
        <v>31</v>
      </c>
      <c r="U87" s="21">
        <v>30</v>
      </c>
      <c r="V87" s="21">
        <v>31</v>
      </c>
      <c r="W87" s="21">
        <v>31</v>
      </c>
      <c r="X87" s="21">
        <v>30</v>
      </c>
      <c r="Y87" s="21">
        <v>31</v>
      </c>
      <c r="Z87" s="21">
        <v>30</v>
      </c>
      <c r="AA87" s="21">
        <v>31</v>
      </c>
      <c r="AB87" s="21">
        <v>31</v>
      </c>
      <c r="AC87" s="21">
        <v>28</v>
      </c>
      <c r="AD87" s="21">
        <v>31</v>
      </c>
    </row>
    <row r="88" spans="1:30" s="31" customFormat="1" ht="15" x14ac:dyDescent="0.2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48"/>
      <c r="P88" s="79"/>
      <c r="Q88" s="79"/>
      <c r="R88" s="79" t="s">
        <v>33</v>
      </c>
      <c r="S88" s="80">
        <f>+S83*S85/$R87</f>
        <v>118720.55497661233</v>
      </c>
      <c r="T88" s="80">
        <f t="shared" ref="T88:AD88" si="50">+T83*T85/$R87</f>
        <v>108722.96206864901</v>
      </c>
      <c r="U88" s="80">
        <f t="shared" si="50"/>
        <v>98856.00807527444</v>
      </c>
      <c r="V88" s="80">
        <f t="shared" si="50"/>
        <v>88670.745102105735</v>
      </c>
      <c r="W88" s="80">
        <f t="shared" si="50"/>
        <v>78384.871823857306</v>
      </c>
      <c r="X88" s="80">
        <f t="shared" si="50"/>
        <v>68345.318792773251</v>
      </c>
      <c r="Y88" s="80">
        <f t="shared" si="50"/>
        <v>53705.221031901427</v>
      </c>
      <c r="Z88" s="80">
        <f t="shared" si="50"/>
        <v>44170.129002601272</v>
      </c>
      <c r="AA88" s="80">
        <f t="shared" si="50"/>
        <v>34233.705735962605</v>
      </c>
      <c r="AB88" s="80">
        <f t="shared" si="50"/>
        <v>24219.476659890999</v>
      </c>
      <c r="AC88" s="80">
        <f t="shared" si="50"/>
        <v>15113.077247018531</v>
      </c>
      <c r="AD88" s="80">
        <f t="shared" si="50"/>
        <v>4947.0013493114238</v>
      </c>
    </row>
    <row r="89" spans="1:30" s="31" customFormat="1" ht="15" x14ac:dyDescent="0.2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48"/>
      <c r="P89" s="79"/>
      <c r="Q89" s="79"/>
      <c r="R89" s="79" t="s">
        <v>37</v>
      </c>
      <c r="S89" s="81">
        <f>+S88+R84</f>
        <v>-16031856.822929226</v>
      </c>
      <c r="T89" s="81">
        <f t="shared" ref="T89:AD89" si="51">+T88+S89</f>
        <v>-15923133.860860577</v>
      </c>
      <c r="U89" s="81">
        <f t="shared" si="51"/>
        <v>-15824277.852785302</v>
      </c>
      <c r="V89" s="81">
        <f t="shared" si="51"/>
        <v>-15735607.107683197</v>
      </c>
      <c r="W89" s="81">
        <f t="shared" si="51"/>
        <v>-15657222.23585934</v>
      </c>
      <c r="X89" s="81">
        <f t="shared" si="51"/>
        <v>-15588876.917066567</v>
      </c>
      <c r="Y89" s="81">
        <f t="shared" si="51"/>
        <v>-15535171.696034666</v>
      </c>
      <c r="Z89" s="81">
        <f t="shared" si="51"/>
        <v>-15491001.567032065</v>
      </c>
      <c r="AA89" s="81">
        <f t="shared" si="51"/>
        <v>-15456767.861296102</v>
      </c>
      <c r="AB89" s="81">
        <f t="shared" si="51"/>
        <v>-15432548.384636212</v>
      </c>
      <c r="AC89" s="81">
        <f t="shared" si="51"/>
        <v>-15417435.307389194</v>
      </c>
      <c r="AD89" s="81">
        <f t="shared" si="51"/>
        <v>-15412488.306039883</v>
      </c>
    </row>
    <row r="90" spans="1:30" s="31" customFormat="1" ht="15.75" thickBot="1" x14ac:dyDescent="0.3">
      <c r="A90" s="87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</row>
    <row r="91" spans="1:30" s="31" customFormat="1" ht="15" x14ac:dyDescent="0.25">
      <c r="A91" s="15" t="s">
        <v>38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 s="31" customFormat="1" ht="15" x14ac:dyDescent="0.25">
      <c r="A92" s="17" t="s">
        <v>8</v>
      </c>
      <c r="B92" s="18"/>
      <c r="C92" s="18"/>
      <c r="D92" s="18"/>
      <c r="E92" s="18"/>
      <c r="F92" s="18"/>
      <c r="G92" s="18"/>
      <c r="H92" s="18"/>
      <c r="I92" s="18"/>
      <c r="J9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s="31" customFormat="1" ht="15" x14ac:dyDescent="0.25">
      <c r="A93" s="20" t="s">
        <v>9</v>
      </c>
      <c r="B93" s="21"/>
      <c r="C93" s="21">
        <f>+C94-B94</f>
        <v>16296445.080000103</v>
      </c>
      <c r="D93" s="21">
        <f t="shared" ref="D93:I93" si="52">+D94-C94</f>
        <v>2821537.2400000095</v>
      </c>
      <c r="E93" s="21">
        <f t="shared" si="52"/>
        <v>1822730.1099998951</v>
      </c>
      <c r="F93" s="21">
        <f t="shared" si="52"/>
        <v>3941394.1000002623</v>
      </c>
      <c r="G93" s="21">
        <f t="shared" si="52"/>
        <v>3129880.3999997377</v>
      </c>
      <c r="H93" s="21">
        <f t="shared" si="52"/>
        <v>1939687.0599999428</v>
      </c>
      <c r="I93" s="21">
        <f t="shared" si="52"/>
        <v>3276768.3000000715</v>
      </c>
      <c r="J93" s="18">
        <v>7669431.0899999999</v>
      </c>
      <c r="K93" s="18">
        <v>7487878.4299999997</v>
      </c>
      <c r="L93" s="18">
        <v>5724432.5800000001</v>
      </c>
      <c r="M93" s="18">
        <v>5894489.6767999986</v>
      </c>
      <c r="N93" s="18">
        <v>6739611.7197999991</v>
      </c>
      <c r="O93" s="18">
        <v>4799737.9531999985</v>
      </c>
      <c r="P93" s="18">
        <v>4938043.0126999989</v>
      </c>
      <c r="Q93" s="18">
        <v>4295621.7557999995</v>
      </c>
      <c r="R93" s="18">
        <v>6106572.673899998</v>
      </c>
      <c r="S93" s="18">
        <v>6710752.0676999995</v>
      </c>
      <c r="T93" s="18">
        <v>8083496.3935999973</v>
      </c>
      <c r="U93" s="18">
        <v>7133643.2329999981</v>
      </c>
      <c r="V93" s="18">
        <v>8658122.8156999983</v>
      </c>
      <c r="W93" s="18">
        <v>7797285.1319000004</v>
      </c>
      <c r="X93" s="18">
        <v>5859560.9004999977</v>
      </c>
      <c r="Y93" s="18">
        <v>3908294.3789119991</v>
      </c>
      <c r="Z93" s="18">
        <v>4732119.0743679982</v>
      </c>
      <c r="AA93" s="18">
        <v>2863499.705248001</v>
      </c>
      <c r="AB93" s="18">
        <v>2514698.4872800005</v>
      </c>
      <c r="AC93" s="18">
        <v>1487570.4873120002</v>
      </c>
      <c r="AD93" s="18">
        <v>2162104.6681919983</v>
      </c>
    </row>
    <row r="94" spans="1:30" s="31" customFormat="1" ht="15.75" thickBot="1" x14ac:dyDescent="0.3">
      <c r="A94" s="20" t="s">
        <v>10</v>
      </c>
      <c r="B94" s="22">
        <v>523914609.56</v>
      </c>
      <c r="C94" s="22">
        <v>540211054.6400001</v>
      </c>
      <c r="D94" s="22">
        <v>543032591.88000011</v>
      </c>
      <c r="E94" s="22">
        <v>544855321.99000001</v>
      </c>
      <c r="F94" s="22">
        <v>548796716.09000027</v>
      </c>
      <c r="G94" s="22">
        <v>551926596.49000001</v>
      </c>
      <c r="H94" s="22">
        <v>553866283.54999995</v>
      </c>
      <c r="I94" s="22">
        <v>557143051.85000002</v>
      </c>
      <c r="J94" s="22">
        <f>+J93+I94</f>
        <v>564812482.94000006</v>
      </c>
      <c r="K94" s="22">
        <f t="shared" ref="K94:AD94" si="53">+K93+J94</f>
        <v>572300361.37</v>
      </c>
      <c r="L94" s="22">
        <f t="shared" si="53"/>
        <v>578024793.95000005</v>
      </c>
      <c r="M94" s="22">
        <f t="shared" si="53"/>
        <v>583919283.62680006</v>
      </c>
      <c r="N94" s="22">
        <f t="shared" si="53"/>
        <v>590658895.34660006</v>
      </c>
      <c r="O94" s="22">
        <f t="shared" si="53"/>
        <v>595458633.29980004</v>
      </c>
      <c r="P94" s="22">
        <f t="shared" si="53"/>
        <v>600396676.3125</v>
      </c>
      <c r="Q94" s="22">
        <f t="shared" si="53"/>
        <v>604692298.06830001</v>
      </c>
      <c r="R94" s="22">
        <f t="shared" si="53"/>
        <v>610798870.74220002</v>
      </c>
      <c r="S94" s="22">
        <f t="shared" si="53"/>
        <v>617509622.80990005</v>
      </c>
      <c r="T94" s="22">
        <f t="shared" si="53"/>
        <v>625593119.20350003</v>
      </c>
      <c r="U94" s="22">
        <f t="shared" si="53"/>
        <v>632726762.43650007</v>
      </c>
      <c r="V94" s="22">
        <f t="shared" si="53"/>
        <v>641384885.25220013</v>
      </c>
      <c r="W94" s="22">
        <f t="shared" si="53"/>
        <v>649182170.38410008</v>
      </c>
      <c r="X94" s="22">
        <f t="shared" si="53"/>
        <v>655041731.28460002</v>
      </c>
      <c r="Y94" s="22">
        <f t="shared" si="53"/>
        <v>658950025.66351199</v>
      </c>
      <c r="Z94" s="22">
        <f t="shared" si="53"/>
        <v>663682144.73787999</v>
      </c>
      <c r="AA94" s="22">
        <f t="shared" si="53"/>
        <v>666545644.44312799</v>
      </c>
      <c r="AB94" s="22">
        <f t="shared" si="53"/>
        <v>669060342.930408</v>
      </c>
      <c r="AC94" s="22">
        <f t="shared" si="53"/>
        <v>670547913.41771996</v>
      </c>
      <c r="AD94" s="22">
        <f t="shared" si="53"/>
        <v>672710018.08591199</v>
      </c>
    </row>
    <row r="95" spans="1:30" s="31" customFormat="1" ht="15.75" thickTop="1" x14ac:dyDescent="0.25">
      <c r="A95" s="26"/>
      <c r="B95" s="27"/>
      <c r="C95" s="27"/>
      <c r="D95" s="27"/>
      <c r="E95" s="27"/>
      <c r="F95" s="27"/>
      <c r="G95" s="27"/>
      <c r="H95" s="26"/>
      <c r="I95" s="28"/>
      <c r="J95" s="21"/>
      <c r="K95" s="93"/>
      <c r="L95" s="92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30"/>
      <c r="Y95" s="27"/>
      <c r="Z95" s="27"/>
      <c r="AA95" s="27"/>
      <c r="AB95" s="27"/>
      <c r="AC95" s="27"/>
      <c r="AD95" s="30"/>
    </row>
    <row r="96" spans="1:30" s="31" customFormat="1" ht="15" x14ac:dyDescent="0.25">
      <c r="A96" s="26"/>
      <c r="B96" s="27"/>
      <c r="C96" s="27"/>
      <c r="D96" s="27"/>
      <c r="E96" s="27"/>
      <c r="F96" s="27"/>
      <c r="G96" s="27"/>
      <c r="H96" s="26"/>
      <c r="I96" s="28"/>
      <c r="J96" s="27"/>
      <c r="K96" s="94"/>
      <c r="L96" s="91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30"/>
      <c r="Y96" s="27"/>
      <c r="Z96" s="27"/>
      <c r="AA96" s="27"/>
      <c r="AB96" s="27"/>
      <c r="AC96" s="27"/>
      <c r="AD96" s="30"/>
    </row>
    <row r="97" spans="1:30" s="31" customFormat="1" ht="15" x14ac:dyDescent="0.25">
      <c r="A97" s="32" t="s">
        <v>11</v>
      </c>
      <c r="B97" s="21"/>
      <c r="C97" s="21"/>
      <c r="D97" s="21"/>
      <c r="E97" s="21"/>
      <c r="F97" s="21"/>
      <c r="G97" s="21"/>
      <c r="H97" s="21"/>
      <c r="I97" s="33"/>
      <c r="J97" s="21"/>
      <c r="K97" s="94"/>
      <c r="L97" s="91"/>
      <c r="M97" s="21"/>
      <c r="N97" s="21"/>
      <c r="O97" s="21"/>
      <c r="P97" s="21"/>
      <c r="Q97" s="21"/>
      <c r="R97" s="21"/>
      <c r="S97" s="21"/>
      <c r="T97" s="21"/>
      <c r="U97" s="33"/>
      <c r="V97" s="21"/>
      <c r="W97" s="21"/>
      <c r="X97" s="21"/>
      <c r="Y97" s="21"/>
      <c r="Z97" s="21"/>
      <c r="AA97" s="33"/>
      <c r="AB97" s="21"/>
      <c r="AC97" s="21"/>
      <c r="AD97" s="21"/>
    </row>
    <row r="98" spans="1:30" s="31" customFormat="1" ht="15" x14ac:dyDescent="0.25">
      <c r="A98" s="20" t="s">
        <v>12</v>
      </c>
      <c r="B98" s="35"/>
      <c r="C98" s="36"/>
      <c r="D98" s="35"/>
      <c r="E98" s="35"/>
      <c r="F98" s="35"/>
      <c r="G98" s="35"/>
      <c r="H98" s="35"/>
      <c r="I98" s="35"/>
      <c r="J98" s="57">
        <v>-4319622.2990062982</v>
      </c>
      <c r="K98" s="57">
        <v>-4376888.7504666355</v>
      </c>
      <c r="L98" s="57">
        <v>-4420668.5665447321</v>
      </c>
      <c r="M98" s="35">
        <v>4111497.2321361788</v>
      </c>
      <c r="N98" s="35">
        <v>4700982.8587355157</v>
      </c>
      <c r="O98" s="35">
        <v>3347891.062941689</v>
      </c>
      <c r="P98" s="35">
        <v>3444360.9696687772</v>
      </c>
      <c r="Q98" s="35">
        <v>2996262.2597828843</v>
      </c>
      <c r="R98" s="35">
        <v>4259428.3853608239</v>
      </c>
      <c r="S98" s="35">
        <v>4680852.807410364</v>
      </c>
      <c r="T98" s="35">
        <v>5638363.0934293093</v>
      </c>
      <c r="U98" s="35">
        <v>4975825.9010895612</v>
      </c>
      <c r="V98" s="35">
        <v>6039173.8630664637</v>
      </c>
      <c r="W98" s="35">
        <v>5438726.3352350732</v>
      </c>
      <c r="X98" s="35">
        <v>4087133.873312328</v>
      </c>
      <c r="Y98" s="35">
        <v>2726095.4556448678</v>
      </c>
      <c r="Z98" s="35">
        <v>3300725.8546875864</v>
      </c>
      <c r="AA98" s="35">
        <v>1997335.0973347349</v>
      </c>
      <c r="AB98" s="35">
        <v>1754040.8817412141</v>
      </c>
      <c r="AC98" s="35">
        <v>1037603.3001233594</v>
      </c>
      <c r="AD98" s="35">
        <v>1508101.2685199974</v>
      </c>
    </row>
    <row r="99" spans="1:30" s="31" customFormat="1" ht="15.75" thickBot="1" x14ac:dyDescent="0.3">
      <c r="A99" s="20" t="s">
        <v>13</v>
      </c>
      <c r="B99" s="38">
        <f>112877161/0.365</f>
        <v>309252495.89041096</v>
      </c>
      <c r="C99" s="38">
        <f>118825364/0.365</f>
        <v>325548942.46575344</v>
      </c>
      <c r="D99" s="38">
        <f>+D94+D100</f>
        <v>328370479.70575345</v>
      </c>
      <c r="E99" s="38">
        <f>+E94+E100</f>
        <v>330193209.81575334</v>
      </c>
      <c r="F99" s="38">
        <f>121959130/0.365</f>
        <v>334134602.73972601</v>
      </c>
      <c r="G99" s="38">
        <f>+G98+F99</f>
        <v>334134602.73972601</v>
      </c>
      <c r="H99" s="38">
        <f>+H98+G99</f>
        <v>334134602.73972601</v>
      </c>
      <c r="I99" s="38">
        <f>125005543/0.365</f>
        <v>342480939.72602743</v>
      </c>
      <c r="J99" s="38">
        <f>+J98+I99</f>
        <v>338161317.42702115</v>
      </c>
      <c r="K99" s="38">
        <f t="shared" ref="K99:AD99" si="54">+K98+J99</f>
        <v>333784428.6765545</v>
      </c>
      <c r="L99" s="38">
        <f t="shared" si="54"/>
        <v>329363760.11000979</v>
      </c>
      <c r="M99" s="38">
        <f t="shared" si="54"/>
        <v>333475257.34214598</v>
      </c>
      <c r="N99" s="38">
        <f t="shared" si="54"/>
        <v>338176240.20088148</v>
      </c>
      <c r="O99" s="38">
        <f t="shared" si="54"/>
        <v>341524131.26382315</v>
      </c>
      <c r="P99" s="38">
        <f t="shared" si="54"/>
        <v>344968492.23349196</v>
      </c>
      <c r="Q99" s="38">
        <f t="shared" si="54"/>
        <v>347964754.49327487</v>
      </c>
      <c r="R99" s="38">
        <f t="shared" si="54"/>
        <v>352224182.8786357</v>
      </c>
      <c r="S99" s="38">
        <f t="shared" si="54"/>
        <v>356905035.68604606</v>
      </c>
      <c r="T99" s="38">
        <f t="shared" si="54"/>
        <v>362543398.77947539</v>
      </c>
      <c r="U99" s="38">
        <f t="shared" si="54"/>
        <v>367519224.68056494</v>
      </c>
      <c r="V99" s="38">
        <f t="shared" si="54"/>
        <v>373558398.54363137</v>
      </c>
      <c r="W99" s="38">
        <f t="shared" si="54"/>
        <v>378997124.87886643</v>
      </c>
      <c r="X99" s="38">
        <f t="shared" si="54"/>
        <v>383084258.75217879</v>
      </c>
      <c r="Y99" s="38">
        <f t="shared" si="54"/>
        <v>385810354.20782363</v>
      </c>
      <c r="Z99" s="38">
        <f t="shared" si="54"/>
        <v>389111080.06251121</v>
      </c>
      <c r="AA99" s="38">
        <f t="shared" si="54"/>
        <v>391108415.15984595</v>
      </c>
      <c r="AB99" s="38">
        <f t="shared" si="54"/>
        <v>392862456.04158717</v>
      </c>
      <c r="AC99" s="38">
        <f t="shared" si="54"/>
        <v>393900059.34171051</v>
      </c>
      <c r="AD99" s="38">
        <f t="shared" si="54"/>
        <v>395408160.61023051</v>
      </c>
    </row>
    <row r="100" spans="1:30" s="31" customFormat="1" ht="15.75" thickBot="1" x14ac:dyDescent="0.3">
      <c r="A100" s="39" t="s">
        <v>14</v>
      </c>
      <c r="B100" s="40">
        <f>B99-B94</f>
        <v>-214662113.66958904</v>
      </c>
      <c r="C100" s="41">
        <f>C99-C94</f>
        <v>-214662112.17424667</v>
      </c>
      <c r="D100" s="41">
        <f>C100</f>
        <v>-214662112.17424667</v>
      </c>
      <c r="E100" s="41">
        <f>D100</f>
        <v>-214662112.17424667</v>
      </c>
      <c r="F100" s="41">
        <f>F99-F94</f>
        <v>-214662113.35027426</v>
      </c>
      <c r="G100" s="41">
        <f>+G99-G94</f>
        <v>-217791993.750274</v>
      </c>
      <c r="H100" s="41">
        <f>+H99-H94</f>
        <v>-219731680.81027395</v>
      </c>
      <c r="I100" s="41">
        <f t="shared" ref="I100:AD100" si="55">I99-I94</f>
        <v>-214662112.12397259</v>
      </c>
      <c r="J100" s="41">
        <f t="shared" si="55"/>
        <v>-226651165.51297891</v>
      </c>
      <c r="K100" s="41">
        <f t="shared" si="55"/>
        <v>-238515932.6934455</v>
      </c>
      <c r="L100" s="41">
        <f t="shared" si="55"/>
        <v>-248661033.83999026</v>
      </c>
      <c r="M100" s="41">
        <f t="shared" si="55"/>
        <v>-250444026.28465408</v>
      </c>
      <c r="N100" s="41">
        <f t="shared" si="55"/>
        <v>-252482655.14571857</v>
      </c>
      <c r="O100" s="41">
        <f t="shared" si="55"/>
        <v>-253934502.03597689</v>
      </c>
      <c r="P100" s="41">
        <f t="shared" si="55"/>
        <v>-255428184.07900804</v>
      </c>
      <c r="Q100" s="41">
        <f t="shared" si="55"/>
        <v>-256727543.57502514</v>
      </c>
      <c r="R100" s="41">
        <f t="shared" si="55"/>
        <v>-258574687.86356431</v>
      </c>
      <c r="S100" s="41">
        <f t="shared" si="55"/>
        <v>-260604587.12385398</v>
      </c>
      <c r="T100" s="41">
        <f t="shared" si="55"/>
        <v>-263049720.42402464</v>
      </c>
      <c r="U100" s="41">
        <f t="shared" si="55"/>
        <v>-265207537.75593513</v>
      </c>
      <c r="V100" s="41">
        <f t="shared" si="55"/>
        <v>-267826486.70856875</v>
      </c>
      <c r="W100" s="41">
        <f t="shared" si="55"/>
        <v>-270185045.50523365</v>
      </c>
      <c r="X100" s="41">
        <f t="shared" si="55"/>
        <v>-271957472.53242123</v>
      </c>
      <c r="Y100" s="41">
        <f t="shared" si="55"/>
        <v>-273139671.45568836</v>
      </c>
      <c r="Z100" s="41">
        <f t="shared" si="55"/>
        <v>-274571064.67536879</v>
      </c>
      <c r="AA100" s="41">
        <f t="shared" si="55"/>
        <v>-275437229.28328204</v>
      </c>
      <c r="AB100" s="41">
        <f t="shared" si="55"/>
        <v>-276197886.88882083</v>
      </c>
      <c r="AC100" s="41">
        <f t="shared" si="55"/>
        <v>-276647854.07600945</v>
      </c>
      <c r="AD100" s="41">
        <f t="shared" si="55"/>
        <v>-277301857.47568148</v>
      </c>
    </row>
    <row r="101" spans="1:30" s="31" customFormat="1" ht="15.75" thickBot="1" x14ac:dyDescent="0.3">
      <c r="A101" s="20" t="s">
        <v>15</v>
      </c>
      <c r="B101" s="42">
        <v>0.36499999999999999</v>
      </c>
      <c r="C101" s="42">
        <v>0.36499999999999999</v>
      </c>
      <c r="D101" s="42">
        <v>0.36499999999999999</v>
      </c>
      <c r="E101" s="42">
        <v>0.36499999999999999</v>
      </c>
      <c r="F101" s="42">
        <v>0.36499999999999999</v>
      </c>
      <c r="G101" s="42">
        <v>0.36499999999999999</v>
      </c>
      <c r="H101" s="42">
        <v>0.36499999999999999</v>
      </c>
      <c r="I101" s="42">
        <v>0.36499999999999999</v>
      </c>
      <c r="J101" s="42">
        <v>0.36499999999999999</v>
      </c>
      <c r="K101" s="42">
        <v>0.36499999999999999</v>
      </c>
      <c r="L101" s="42">
        <v>0.36499999999999999</v>
      </c>
      <c r="M101" s="42">
        <v>0.36499999999999999</v>
      </c>
      <c r="N101" s="42">
        <v>0.36499999999999999</v>
      </c>
      <c r="O101" s="42">
        <v>0.36499999999999999</v>
      </c>
      <c r="P101" s="42">
        <v>0.22819999999999999</v>
      </c>
      <c r="Q101" s="42">
        <v>0.22819999999999999</v>
      </c>
      <c r="R101" s="42">
        <v>0.22819999999999999</v>
      </c>
      <c r="S101" s="42">
        <v>0.22819999999999999</v>
      </c>
      <c r="T101" s="42">
        <v>0.22819999999999999</v>
      </c>
      <c r="U101" s="42">
        <v>0.22819999999999999</v>
      </c>
      <c r="V101" s="42">
        <v>0.22819999999999999</v>
      </c>
      <c r="W101" s="42">
        <v>0.22819999999999999</v>
      </c>
      <c r="X101" s="42">
        <v>0.22819999999999999</v>
      </c>
      <c r="Y101" s="42">
        <v>0.22819999999999999</v>
      </c>
      <c r="Z101" s="42">
        <v>0.22819999999999999</v>
      </c>
      <c r="AA101" s="42">
        <v>0.22819999999999999</v>
      </c>
      <c r="AB101" s="42">
        <v>0.22819999999999999</v>
      </c>
      <c r="AC101" s="42">
        <v>0.22819999999999999</v>
      </c>
      <c r="AD101" s="42">
        <v>0.22819999999999999</v>
      </c>
    </row>
    <row r="102" spans="1:30" s="31" customFormat="1" ht="15.75" thickBot="1" x14ac:dyDescent="0.3">
      <c r="A102" s="43" t="s">
        <v>16</v>
      </c>
      <c r="B102" s="44">
        <f>B100*B101</f>
        <v>-78351671.489399999</v>
      </c>
      <c r="C102" s="45">
        <f t="shared" ref="C102:L102" si="56">C100*C101</f>
        <v>-78351670.943600029</v>
      </c>
      <c r="D102" s="45">
        <f>C102</f>
        <v>-78351670.943600029</v>
      </c>
      <c r="E102" s="45">
        <f>D102</f>
        <v>-78351670.943600029</v>
      </c>
      <c r="F102" s="45">
        <f t="shared" si="56"/>
        <v>-78351671.372850105</v>
      </c>
      <c r="G102" s="45">
        <f t="shared" si="56"/>
        <v>-79494077.718850002</v>
      </c>
      <c r="H102" s="45">
        <f t="shared" si="56"/>
        <v>-80202063.495749995</v>
      </c>
      <c r="I102" s="45">
        <f t="shared" si="56"/>
        <v>-78351670.925249994</v>
      </c>
      <c r="J102" s="45">
        <f t="shared" si="56"/>
        <v>-82727675.412237301</v>
      </c>
      <c r="K102" s="45">
        <f t="shared" si="56"/>
        <v>-87058315.4331076</v>
      </c>
      <c r="L102" s="45">
        <f t="shared" si="56"/>
        <v>-90761277.351596445</v>
      </c>
      <c r="M102" s="44">
        <f>M100*M101</f>
        <v>-91412069.593898743</v>
      </c>
      <c r="N102" s="45">
        <f>N100*N101</f>
        <v>-92156169.128187284</v>
      </c>
      <c r="O102" s="45">
        <f t="shared" ref="O102:AD102" si="57">O100*O101</f>
        <v>-92686093.243131563</v>
      </c>
      <c r="P102" s="45">
        <f t="shared" si="57"/>
        <v>-58288711.606829628</v>
      </c>
      <c r="Q102" s="45">
        <f t="shared" si="57"/>
        <v>-58585225.443820737</v>
      </c>
      <c r="R102" s="45">
        <f t="shared" si="57"/>
        <v>-59006743.770465374</v>
      </c>
      <c r="S102" s="45">
        <f t="shared" si="57"/>
        <v>-59469966.781663477</v>
      </c>
      <c r="T102" s="45">
        <f t="shared" si="57"/>
        <v>-60027946.200762421</v>
      </c>
      <c r="U102" s="45">
        <f t="shared" si="57"/>
        <v>-60520360.115904391</v>
      </c>
      <c r="V102" s="45">
        <f t="shared" si="57"/>
        <v>-61118004.266895384</v>
      </c>
      <c r="W102" s="45">
        <f t="shared" si="57"/>
        <v>-61656227.384294316</v>
      </c>
      <c r="X102" s="45">
        <f t="shared" si="57"/>
        <v>-62060695.231898524</v>
      </c>
      <c r="Y102" s="45">
        <f t="shared" si="57"/>
        <v>-62330473.026188083</v>
      </c>
      <c r="Z102" s="45">
        <f t="shared" si="57"/>
        <v>-62657116.958919153</v>
      </c>
      <c r="AA102" s="45">
        <f t="shared" si="57"/>
        <v>-62854775.722444959</v>
      </c>
      <c r="AB102" s="45">
        <f t="shared" si="57"/>
        <v>-63028357.788028911</v>
      </c>
      <c r="AC102" s="45">
        <f t="shared" si="57"/>
        <v>-63131040.30014535</v>
      </c>
      <c r="AD102" s="45">
        <f t="shared" si="57"/>
        <v>-63280283.875950508</v>
      </c>
    </row>
    <row r="103" spans="1:30" s="31" customFormat="1" ht="15" x14ac:dyDescent="0.25">
      <c r="A103" s="46"/>
      <c r="B103" s="50"/>
      <c r="C103" s="50"/>
      <c r="D103" s="51"/>
      <c r="E103" s="51"/>
      <c r="F103" s="50"/>
      <c r="G103" s="52"/>
      <c r="H103" s="21"/>
      <c r="I103" s="50"/>
      <c r="J103" s="52"/>
      <c r="K103" s="21"/>
      <c r="L103" s="30"/>
      <c r="M103" s="18"/>
      <c r="N103" s="18"/>
      <c r="O103" s="48"/>
      <c r="P103" s="53"/>
      <c r="Q103" s="47"/>
      <c r="R103" s="48"/>
      <c r="S103" s="53"/>
      <c r="T103" s="47"/>
      <c r="U103" s="48"/>
      <c r="V103" s="53"/>
      <c r="W103" s="47"/>
      <c r="X103" s="54"/>
      <c r="Y103" s="53"/>
      <c r="Z103" s="47"/>
      <c r="AA103" s="48"/>
      <c r="AB103" s="53"/>
      <c r="AC103" s="47"/>
      <c r="AD103" s="54"/>
    </row>
    <row r="104" spans="1:30" s="31" customFormat="1" ht="15" x14ac:dyDescent="0.25">
      <c r="A104" s="32" t="s">
        <v>17</v>
      </c>
      <c r="B104"/>
      <c r="C104"/>
      <c r="D104" s="18"/>
      <c r="E104" s="18"/>
      <c r="F104" s="18"/>
      <c r="G104" s="18"/>
      <c r="H104" s="18"/>
      <c r="I104" s="18"/>
      <c r="J104" s="18"/>
      <c r="K104" s="18"/>
      <c r="L104" s="18"/>
      <c r="M104"/>
      <c r="N104"/>
      <c r="O104" s="49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s="31" customFormat="1" ht="15" x14ac:dyDescent="0.25">
      <c r="A105" s="20" t="s">
        <v>9</v>
      </c>
      <c r="B105" s="21"/>
      <c r="C105" s="21">
        <f>+C106-B106</f>
        <v>1114735.969999969</v>
      </c>
      <c r="D105" s="21">
        <f t="shared" ref="D105:I105" si="58">+D106-C106</f>
        <v>1189502.0000000596</v>
      </c>
      <c r="E105" s="21">
        <f t="shared" si="58"/>
        <v>801632.01999998093</v>
      </c>
      <c r="F105" s="21">
        <f t="shared" si="58"/>
        <v>941821.10000002384</v>
      </c>
      <c r="G105" s="21">
        <f t="shared" si="58"/>
        <v>599971.40999987721</v>
      </c>
      <c r="H105" s="21">
        <f t="shared" si="58"/>
        <v>753098.07000011206</v>
      </c>
      <c r="I105" s="21">
        <f t="shared" si="58"/>
        <v>965925.7800000608</v>
      </c>
      <c r="J105" s="21">
        <v>1510225.214732192</v>
      </c>
      <c r="K105" s="21">
        <v>1531119.0453590422</v>
      </c>
      <c r="L105" s="21">
        <v>1547092.2380169444</v>
      </c>
      <c r="M105" s="21">
        <v>1563539.9501546493</v>
      </c>
      <c r="N105" s="21">
        <v>1582345.8518637444</v>
      </c>
      <c r="O105" s="21">
        <v>1595738.8192823438</v>
      </c>
      <c r="P105" s="21">
        <v>1609517.7067602822</v>
      </c>
      <c r="Q105" s="21">
        <v>1621504.011591716</v>
      </c>
      <c r="R105" s="21">
        <v>1638543.5103431689</v>
      </c>
      <c r="S105" s="21">
        <v>1657268.8834100638</v>
      </c>
      <c r="T105" s="21">
        <v>1679824.6989323823</v>
      </c>
      <c r="U105" s="21">
        <v>1699730.0880030051</v>
      </c>
      <c r="V105" s="21">
        <v>1723202.7779947806</v>
      </c>
      <c r="W105" s="21">
        <v>1744959.9628126398</v>
      </c>
      <c r="X105" s="21">
        <v>1740219.2187191383</v>
      </c>
      <c r="Y105" s="21">
        <v>1751124.743101811</v>
      </c>
      <c r="Z105" s="21">
        <v>1764329.0299195296</v>
      </c>
      <c r="AA105" s="21">
        <v>1772319.2074311979</v>
      </c>
      <c r="AB105" s="21">
        <v>1779336.1061111111</v>
      </c>
      <c r="AC105" s="21">
        <v>1783171.7473847566</v>
      </c>
      <c r="AD105" s="21">
        <v>1789204.7845336683</v>
      </c>
    </row>
    <row r="106" spans="1:30" s="31" customFormat="1" ht="15.75" thickBot="1" x14ac:dyDescent="0.3">
      <c r="A106" s="20" t="s">
        <v>10</v>
      </c>
      <c r="B106" s="22">
        <v>162834595.25</v>
      </c>
      <c r="C106" s="22">
        <v>163949331.21999997</v>
      </c>
      <c r="D106" s="22">
        <v>165138833.22000003</v>
      </c>
      <c r="E106" s="22">
        <v>165940465.24000001</v>
      </c>
      <c r="F106" s="22">
        <v>166882286.34000003</v>
      </c>
      <c r="G106" s="22">
        <v>167482257.74999991</v>
      </c>
      <c r="H106" s="22">
        <v>168235355.82000002</v>
      </c>
      <c r="I106" s="22">
        <v>169201281.60000008</v>
      </c>
      <c r="J106" s="22">
        <f t="shared" ref="J106:L106" si="59">+J105+I106</f>
        <v>170711506.81473228</v>
      </c>
      <c r="K106" s="22">
        <f t="shared" si="59"/>
        <v>172242625.86009133</v>
      </c>
      <c r="L106" s="22">
        <f t="shared" si="59"/>
        <v>173789718.09810826</v>
      </c>
      <c r="M106" s="22">
        <f>+M105+L106</f>
        <v>175353258.04826292</v>
      </c>
      <c r="N106" s="22">
        <f t="shared" ref="N106:AD106" si="60">+N105+M106</f>
        <v>176935603.90012667</v>
      </c>
      <c r="O106" s="22">
        <f t="shared" si="60"/>
        <v>178531342.71940902</v>
      </c>
      <c r="P106" s="22">
        <f t="shared" si="60"/>
        <v>180140860.42616931</v>
      </c>
      <c r="Q106" s="22">
        <f t="shared" si="60"/>
        <v>181762364.43776101</v>
      </c>
      <c r="R106" s="22">
        <f t="shared" si="60"/>
        <v>183400907.94810417</v>
      </c>
      <c r="S106" s="22">
        <f t="shared" si="60"/>
        <v>185058176.83151424</v>
      </c>
      <c r="T106" s="22">
        <f t="shared" si="60"/>
        <v>186738001.53044662</v>
      </c>
      <c r="U106" s="22">
        <f t="shared" si="60"/>
        <v>188437731.61844963</v>
      </c>
      <c r="V106" s="22">
        <f t="shared" si="60"/>
        <v>190160934.39644441</v>
      </c>
      <c r="W106" s="22">
        <f t="shared" si="60"/>
        <v>191905894.35925704</v>
      </c>
      <c r="X106" s="22">
        <f t="shared" si="60"/>
        <v>193646113.57797617</v>
      </c>
      <c r="Y106" s="22">
        <f t="shared" si="60"/>
        <v>195397238.32107797</v>
      </c>
      <c r="Z106" s="22">
        <f t="shared" si="60"/>
        <v>197161567.35099751</v>
      </c>
      <c r="AA106" s="22">
        <f t="shared" si="60"/>
        <v>198933886.5584287</v>
      </c>
      <c r="AB106" s="22">
        <f t="shared" si="60"/>
        <v>200713222.66453981</v>
      </c>
      <c r="AC106" s="22">
        <f t="shared" si="60"/>
        <v>202496394.41192457</v>
      </c>
      <c r="AD106" s="22">
        <f t="shared" si="60"/>
        <v>204285599.19645825</v>
      </c>
    </row>
    <row r="107" spans="1:30" s="31" customFormat="1" ht="15.75" thickTop="1" x14ac:dyDescent="0.25">
      <c r="A107" s="26"/>
      <c r="B107" s="27"/>
      <c r="C107" s="27"/>
      <c r="D107" s="27"/>
      <c r="E107" s="27"/>
      <c r="F107" s="27"/>
      <c r="G107" s="27"/>
      <c r="H107" s="26"/>
      <c r="I107" s="27"/>
      <c r="J107" s="27"/>
      <c r="K107" s="23"/>
      <c r="L107" s="24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56"/>
      <c r="X107" s="30"/>
      <c r="Y107" s="27"/>
      <c r="Z107" s="27"/>
      <c r="AA107" s="27"/>
      <c r="AB107" s="27"/>
      <c r="AC107" s="56"/>
      <c r="AD107" s="30"/>
    </row>
    <row r="108" spans="1:30" s="31" customFormat="1" ht="15" x14ac:dyDescent="0.25">
      <c r="A108" s="32" t="s">
        <v>18</v>
      </c>
      <c r="B108" s="27"/>
      <c r="C108" s="27"/>
      <c r="D108" s="27"/>
      <c r="E108" s="27"/>
      <c r="F108" s="27"/>
      <c r="G108" s="27"/>
      <c r="H108" s="26"/>
      <c r="I108" s="27"/>
      <c r="J108" s="27"/>
      <c r="K108" s="23"/>
      <c r="L108" s="34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56"/>
      <c r="X108" s="30"/>
      <c r="Y108" s="27"/>
      <c r="Z108" s="27"/>
      <c r="AA108" s="27"/>
      <c r="AB108" s="27"/>
      <c r="AC108" s="56"/>
      <c r="AD108" s="30"/>
    </row>
    <row r="109" spans="1:30" s="31" customFormat="1" ht="15" x14ac:dyDescent="0.25">
      <c r="A109" s="20" t="s">
        <v>12</v>
      </c>
      <c r="B109" s="35"/>
      <c r="C109" s="35"/>
      <c r="D109" s="35"/>
      <c r="E109" s="35"/>
      <c r="F109" s="35"/>
      <c r="G109" s="35"/>
      <c r="H109" s="35"/>
      <c r="I109" s="35"/>
      <c r="J109" s="57">
        <v>1699200.6429527618</v>
      </c>
      <c r="K109" s="57">
        <v>1722708.9317090092</v>
      </c>
      <c r="L109" s="57">
        <v>1740680.8599813953</v>
      </c>
      <c r="M109" s="35">
        <v>1174533.8175737588</v>
      </c>
      <c r="N109" s="35">
        <v>1177048.9937236265</v>
      </c>
      <c r="O109" s="35">
        <v>1178840.2224957584</v>
      </c>
      <c r="P109" s="35">
        <v>1180683.0657527484</v>
      </c>
      <c r="Q109" s="35">
        <v>1182286.161871372</v>
      </c>
      <c r="R109" s="35">
        <v>1184565.092258668</v>
      </c>
      <c r="S109" s="35">
        <v>1187069.4981873904</v>
      </c>
      <c r="T109" s="35">
        <v>1190086.2027368518</v>
      </c>
      <c r="U109" s="35">
        <v>1192748.4287028664</v>
      </c>
      <c r="V109" s="35">
        <v>1195887.759693414</v>
      </c>
      <c r="W109" s="35">
        <v>1198797.6521935794</v>
      </c>
      <c r="X109" s="35">
        <v>1198163.6062083854</v>
      </c>
      <c r="Y109" s="35">
        <v>1333972.1146783917</v>
      </c>
      <c r="Z109" s="35">
        <v>1344030.8786119372</v>
      </c>
      <c r="AA109" s="35">
        <v>1350117.6374415886</v>
      </c>
      <c r="AB109" s="35">
        <v>1355462.9717516662</v>
      </c>
      <c r="AC109" s="35">
        <v>1358384.8872354766</v>
      </c>
      <c r="AD109" s="35">
        <v>1362980.7353354876</v>
      </c>
    </row>
    <row r="110" spans="1:30" s="31" customFormat="1" ht="15.75" thickBot="1" x14ac:dyDescent="0.3">
      <c r="A110" s="20" t="s">
        <v>13</v>
      </c>
      <c r="B110" s="38">
        <f>76035412/0.365</f>
        <v>208316197.26027396</v>
      </c>
      <c r="C110" s="38">
        <f>76442291/0.365</f>
        <v>209430934.24657536</v>
      </c>
      <c r="D110" s="38">
        <f>+D109+C110</f>
        <v>209430934.24657536</v>
      </c>
      <c r="E110" s="38">
        <f>+E109+D110</f>
        <v>209430934.24657536</v>
      </c>
      <c r="F110" s="38">
        <f>77512819/0.365</f>
        <v>212363887.67123288</v>
      </c>
      <c r="G110" s="38">
        <f>+G109+F110</f>
        <v>212363887.67123288</v>
      </c>
      <c r="H110" s="38">
        <f>+H109+G110</f>
        <v>212363887.67123288</v>
      </c>
      <c r="I110" s="38">
        <f>78359253/0.365</f>
        <v>214682884.93150684</v>
      </c>
      <c r="J110" s="38">
        <f>+J109+I110</f>
        <v>216382085.57445961</v>
      </c>
      <c r="K110" s="38">
        <f>+K109+J110</f>
        <v>218104794.50616863</v>
      </c>
      <c r="L110" s="38">
        <f>+L109+K110</f>
        <v>219845475.36615002</v>
      </c>
      <c r="M110" s="38">
        <f>+M109+L110</f>
        <v>221020009.18372378</v>
      </c>
      <c r="N110" s="38">
        <f t="shared" ref="N110:AD110" si="61">+N109+M110</f>
        <v>222197058.17744741</v>
      </c>
      <c r="O110" s="38">
        <f t="shared" si="61"/>
        <v>223375898.39994317</v>
      </c>
      <c r="P110" s="38">
        <f t="shared" si="61"/>
        <v>224556581.46569592</v>
      </c>
      <c r="Q110" s="38">
        <f t="shared" si="61"/>
        <v>225738867.62756729</v>
      </c>
      <c r="R110" s="38">
        <f t="shared" si="61"/>
        <v>226923432.71982595</v>
      </c>
      <c r="S110" s="38">
        <f t="shared" si="61"/>
        <v>228110502.21801335</v>
      </c>
      <c r="T110" s="38">
        <f t="shared" si="61"/>
        <v>229300588.4207502</v>
      </c>
      <c r="U110" s="38">
        <f t="shared" si="61"/>
        <v>230493336.84945306</v>
      </c>
      <c r="V110" s="38">
        <f t="shared" si="61"/>
        <v>231689224.60914648</v>
      </c>
      <c r="W110" s="38">
        <f t="shared" si="61"/>
        <v>232888022.26134005</v>
      </c>
      <c r="X110" s="38">
        <f>+X109+W110</f>
        <v>234086185.86754844</v>
      </c>
      <c r="Y110" s="38">
        <f t="shared" si="61"/>
        <v>235420157.98222682</v>
      </c>
      <c r="Z110" s="38">
        <f t="shared" si="61"/>
        <v>236764188.86083877</v>
      </c>
      <c r="AA110" s="38">
        <f t="shared" si="61"/>
        <v>238114306.49828035</v>
      </c>
      <c r="AB110" s="38">
        <f t="shared" si="61"/>
        <v>239469769.47003201</v>
      </c>
      <c r="AC110" s="38">
        <f t="shared" si="61"/>
        <v>240828154.35726747</v>
      </c>
      <c r="AD110" s="38">
        <f t="shared" si="61"/>
        <v>242191135.09260297</v>
      </c>
    </row>
    <row r="111" spans="1:30" s="31" customFormat="1" ht="15.75" thickBot="1" x14ac:dyDescent="0.3">
      <c r="A111" s="39" t="s">
        <v>19</v>
      </c>
      <c r="B111" s="40">
        <f t="shared" ref="B111:AD111" si="62">B106-B110</f>
        <v>-45481602.010273963</v>
      </c>
      <c r="C111" s="41">
        <f t="shared" si="62"/>
        <v>-45481603.026575387</v>
      </c>
      <c r="D111" s="41">
        <f t="shared" si="62"/>
        <v>-44292101.026575327</v>
      </c>
      <c r="E111" s="41">
        <f t="shared" si="62"/>
        <v>-43490469.006575346</v>
      </c>
      <c r="F111" s="41">
        <f t="shared" si="62"/>
        <v>-45481601.331232846</v>
      </c>
      <c r="G111" s="41">
        <f t="shared" si="62"/>
        <v>-44881629.921232969</v>
      </c>
      <c r="H111" s="41">
        <f t="shared" si="62"/>
        <v>-44128531.851232857</v>
      </c>
      <c r="I111" s="41">
        <f t="shared" si="62"/>
        <v>-45481603.331506759</v>
      </c>
      <c r="J111" s="41">
        <f t="shared" si="62"/>
        <v>-45670578.759727329</v>
      </c>
      <c r="K111" s="41">
        <f t="shared" si="62"/>
        <v>-45862168.646077305</v>
      </c>
      <c r="L111" s="41">
        <f t="shared" si="62"/>
        <v>-46055757.26804176</v>
      </c>
      <c r="M111" s="41">
        <f t="shared" si="62"/>
        <v>-45666751.135460854</v>
      </c>
      <c r="N111" s="41">
        <f t="shared" si="62"/>
        <v>-45261454.277320743</v>
      </c>
      <c r="O111" s="41">
        <f t="shared" si="62"/>
        <v>-44844555.680534154</v>
      </c>
      <c r="P111" s="41">
        <f t="shared" si="62"/>
        <v>-44415721.039526612</v>
      </c>
      <c r="Q111" s="41">
        <f t="shared" si="62"/>
        <v>-43976503.189806283</v>
      </c>
      <c r="R111" s="41">
        <f t="shared" si="62"/>
        <v>-43522524.77172178</v>
      </c>
      <c r="S111" s="41">
        <f t="shared" si="62"/>
        <v>-43052325.386499107</v>
      </c>
      <c r="T111" s="41">
        <f t="shared" si="62"/>
        <v>-42562586.890303582</v>
      </c>
      <c r="U111" s="41">
        <f t="shared" si="62"/>
        <v>-42055605.231003433</v>
      </c>
      <c r="V111" s="41">
        <f t="shared" si="62"/>
        <v>-41528290.212702066</v>
      </c>
      <c r="W111" s="41">
        <f t="shared" si="62"/>
        <v>-40982127.902083009</v>
      </c>
      <c r="X111" s="41">
        <f t="shared" si="62"/>
        <v>-40440072.289572269</v>
      </c>
      <c r="Y111" s="41">
        <f t="shared" si="62"/>
        <v>-40022919.661148846</v>
      </c>
      <c r="Z111" s="41">
        <f t="shared" si="62"/>
        <v>-39602621.509841263</v>
      </c>
      <c r="AA111" s="41">
        <f t="shared" si="62"/>
        <v>-39180419.939851642</v>
      </c>
      <c r="AB111" s="41">
        <f t="shared" si="62"/>
        <v>-38756546.805492193</v>
      </c>
      <c r="AC111" s="41">
        <f t="shared" si="62"/>
        <v>-38331759.945342898</v>
      </c>
      <c r="AD111" s="41">
        <f t="shared" si="62"/>
        <v>-37905535.896144718</v>
      </c>
    </row>
    <row r="112" spans="1:30" s="31" customFormat="1" ht="15.75" thickBot="1" x14ac:dyDescent="0.3">
      <c r="A112" s="20" t="s">
        <v>15</v>
      </c>
      <c r="B112" s="42">
        <v>0.36499999999999999</v>
      </c>
      <c r="C112" s="42">
        <v>0.36499999999999999</v>
      </c>
      <c r="D112" s="42">
        <v>0.36499999999999999</v>
      </c>
      <c r="E112" s="42">
        <v>0.36499999999999999</v>
      </c>
      <c r="F112" s="42">
        <v>0.36499999999999999</v>
      </c>
      <c r="G112" s="42">
        <v>0.36499999999999999</v>
      </c>
      <c r="H112" s="42">
        <v>0.36499999999999999</v>
      </c>
      <c r="I112" s="42">
        <v>0.36499999999999999</v>
      </c>
      <c r="J112" s="42">
        <v>0.36499999999999999</v>
      </c>
      <c r="K112" s="42">
        <v>0.36499999999999999</v>
      </c>
      <c r="L112" s="42">
        <v>0.36499999999999999</v>
      </c>
      <c r="M112" s="42">
        <v>0.36499999999999999</v>
      </c>
      <c r="N112" s="42">
        <v>0.36499999999999999</v>
      </c>
      <c r="O112" s="42">
        <v>0.36499999999999999</v>
      </c>
      <c r="P112" s="42">
        <v>0.22819999999999999</v>
      </c>
      <c r="Q112" s="42">
        <v>0.22819999999999999</v>
      </c>
      <c r="R112" s="42">
        <v>0.22819999999999999</v>
      </c>
      <c r="S112" s="42">
        <v>0.22819999999999999</v>
      </c>
      <c r="T112" s="42">
        <v>0.22819999999999999</v>
      </c>
      <c r="U112" s="42">
        <v>0.22819999999999999</v>
      </c>
      <c r="V112" s="42">
        <v>0.22819999999999999</v>
      </c>
      <c r="W112" s="42">
        <v>0.22819999999999999</v>
      </c>
      <c r="X112" s="42">
        <v>0.22819999999999999</v>
      </c>
      <c r="Y112" s="42">
        <v>0.22819999999999999</v>
      </c>
      <c r="Z112" s="42">
        <v>0.22819999999999999</v>
      </c>
      <c r="AA112" s="42">
        <v>0.22819999999999999</v>
      </c>
      <c r="AB112" s="42">
        <v>0.22819999999999999</v>
      </c>
      <c r="AC112" s="42">
        <v>0.22819999999999999</v>
      </c>
      <c r="AD112" s="42">
        <v>0.22819999999999999</v>
      </c>
    </row>
    <row r="113" spans="1:30" s="31" customFormat="1" ht="15.75" thickBot="1" x14ac:dyDescent="0.3">
      <c r="A113" s="43" t="s">
        <v>20</v>
      </c>
      <c r="B113" s="44">
        <f>B111*B112</f>
        <v>-16600784.733749997</v>
      </c>
      <c r="C113" s="45">
        <f t="shared" ref="C113:L113" si="63">C111*C112</f>
        <v>-16600785.104700016</v>
      </c>
      <c r="D113" s="45">
        <f t="shared" si="63"/>
        <v>-16166616.874699993</v>
      </c>
      <c r="E113" s="45">
        <f t="shared" si="63"/>
        <v>-15874021.1874</v>
      </c>
      <c r="F113" s="45">
        <f t="shared" si="63"/>
        <v>-16600784.485899989</v>
      </c>
      <c r="G113" s="45">
        <f t="shared" si="63"/>
        <v>-16381794.921250032</v>
      </c>
      <c r="H113" s="45">
        <f t="shared" si="63"/>
        <v>-16106914.125699991</v>
      </c>
      <c r="I113" s="45">
        <f t="shared" si="63"/>
        <v>-16600785.215999966</v>
      </c>
      <c r="J113" s="45">
        <f t="shared" si="63"/>
        <v>-16669761.247300474</v>
      </c>
      <c r="K113" s="45">
        <f t="shared" si="63"/>
        <v>-16739691.555818217</v>
      </c>
      <c r="L113" s="45">
        <f t="shared" si="63"/>
        <v>-16810351.402835242</v>
      </c>
      <c r="M113" s="44">
        <f>M111*M112</f>
        <v>-16668364.164443212</v>
      </c>
      <c r="N113" s="45">
        <f>N111*N112</f>
        <v>-16520430.811222071</v>
      </c>
      <c r="O113" s="45">
        <f t="shared" ref="O113:AD113" si="64">O111*O112</f>
        <v>-16368262.823394965</v>
      </c>
      <c r="P113" s="45">
        <f t="shared" si="64"/>
        <v>-10135667.541219972</v>
      </c>
      <c r="Q113" s="45">
        <f t="shared" si="64"/>
        <v>-10035438.027913794</v>
      </c>
      <c r="R113" s="45">
        <f t="shared" si="64"/>
        <v>-9931840.1529069096</v>
      </c>
      <c r="S113" s="45">
        <f t="shared" si="64"/>
        <v>-9824540.6531990953</v>
      </c>
      <c r="T113" s="45">
        <f t="shared" si="64"/>
        <v>-9712782.3283672761</v>
      </c>
      <c r="U113" s="45">
        <f t="shared" si="64"/>
        <v>-9597089.1137149837</v>
      </c>
      <c r="V113" s="45">
        <f t="shared" si="64"/>
        <v>-9476755.8265386112</v>
      </c>
      <c r="W113" s="45">
        <f t="shared" si="64"/>
        <v>-9352121.5872553419</v>
      </c>
      <c r="X113" s="45">
        <f t="shared" si="64"/>
        <v>-9228424.4964803904</v>
      </c>
      <c r="Y113" s="45">
        <f t="shared" si="64"/>
        <v>-9133230.2666741665</v>
      </c>
      <c r="Z113" s="45">
        <f t="shared" si="64"/>
        <v>-9037318.2285457756</v>
      </c>
      <c r="AA113" s="45">
        <f t="shared" si="64"/>
        <v>-8940971.8302741442</v>
      </c>
      <c r="AB113" s="45">
        <f t="shared" si="64"/>
        <v>-8844243.9810133185</v>
      </c>
      <c r="AC113" s="45">
        <f t="shared" si="64"/>
        <v>-8747307.6195272487</v>
      </c>
      <c r="AD113" s="45">
        <f t="shared" si="64"/>
        <v>-8650043.2915002238</v>
      </c>
    </row>
    <row r="114" spans="1:30" s="31" customFormat="1" ht="15" x14ac:dyDescent="0.25">
      <c r="A114" s="46"/>
      <c r="B114" s="50"/>
      <c r="C114" s="50"/>
      <c r="D114" s="51"/>
      <c r="E114" s="51"/>
      <c r="F114" s="50"/>
      <c r="G114" s="52"/>
      <c r="H114" s="21"/>
      <c r="I114" s="50"/>
      <c r="J114" s="52"/>
      <c r="K114" s="21"/>
      <c r="L114"/>
      <c r="M114" s="53"/>
      <c r="N114" s="53"/>
      <c r="O114" s="48"/>
      <c r="P114" s="53"/>
      <c r="Q114" s="47"/>
      <c r="R114" s="48"/>
      <c r="S114" s="53"/>
      <c r="T114" s="47"/>
      <c r="U114" s="48"/>
      <c r="V114" s="53"/>
      <c r="W114" s="47"/>
      <c r="X114" s="47"/>
      <c r="Y114" s="53"/>
      <c r="Z114" s="47"/>
      <c r="AA114" s="48"/>
      <c r="AB114" s="53"/>
      <c r="AC114" s="47"/>
      <c r="AD114" s="21"/>
    </row>
    <row r="115" spans="1:30" s="31" customFormat="1" ht="15" x14ac:dyDescent="0.25">
      <c r="A115" s="32" t="s">
        <v>21</v>
      </c>
      <c r="B115"/>
      <c r="C115" s="50"/>
      <c r="D115" s="21"/>
      <c r="E115" s="21"/>
      <c r="F115" s="21"/>
      <c r="G115" s="21"/>
      <c r="H115" s="21"/>
      <c r="I115" s="21"/>
      <c r="J115" s="21"/>
      <c r="K115" s="21"/>
      <c r="L115" s="21"/>
      <c r="M115" s="47"/>
      <c r="N115" s="47"/>
      <c r="O115" s="48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21"/>
    </row>
    <row r="116" spans="1:30" s="31" customFormat="1" ht="15" x14ac:dyDescent="0.25">
      <c r="A116" s="39" t="s">
        <v>22</v>
      </c>
      <c r="B116" s="62">
        <f t="shared" ref="B116:AD116" si="65">B102</f>
        <v>-78351671.489399999</v>
      </c>
      <c r="C116" s="62">
        <f t="shared" si="65"/>
        <v>-78351670.943600029</v>
      </c>
      <c r="D116" s="62">
        <f t="shared" si="65"/>
        <v>-78351670.943600029</v>
      </c>
      <c r="E116" s="62">
        <f t="shared" si="65"/>
        <v>-78351670.943600029</v>
      </c>
      <c r="F116" s="62">
        <f t="shared" si="65"/>
        <v>-78351671.372850105</v>
      </c>
      <c r="G116" s="62">
        <f t="shared" si="65"/>
        <v>-79494077.718850002</v>
      </c>
      <c r="H116" s="62">
        <f t="shared" si="65"/>
        <v>-80202063.495749995</v>
      </c>
      <c r="I116" s="62">
        <f t="shared" si="65"/>
        <v>-78351670.925249994</v>
      </c>
      <c r="J116" s="62">
        <f t="shared" si="65"/>
        <v>-82727675.412237301</v>
      </c>
      <c r="K116" s="62">
        <f t="shared" si="65"/>
        <v>-87058315.4331076</v>
      </c>
      <c r="L116" s="62">
        <f t="shared" si="65"/>
        <v>-90761277.351596445</v>
      </c>
      <c r="M116" s="62">
        <f t="shared" si="65"/>
        <v>-91412069.593898743</v>
      </c>
      <c r="N116" s="62">
        <f t="shared" si="65"/>
        <v>-92156169.128187284</v>
      </c>
      <c r="O116" s="62">
        <f t="shared" si="65"/>
        <v>-92686093.243131563</v>
      </c>
      <c r="P116" s="62">
        <f t="shared" si="65"/>
        <v>-58288711.606829628</v>
      </c>
      <c r="Q116" s="62">
        <f t="shared" si="65"/>
        <v>-58585225.443820737</v>
      </c>
      <c r="R116" s="62">
        <f t="shared" si="65"/>
        <v>-59006743.770465374</v>
      </c>
      <c r="S116" s="62">
        <f t="shared" si="65"/>
        <v>-59469966.781663477</v>
      </c>
      <c r="T116" s="62">
        <f t="shared" si="65"/>
        <v>-60027946.200762421</v>
      </c>
      <c r="U116" s="62">
        <f t="shared" si="65"/>
        <v>-60520360.115904391</v>
      </c>
      <c r="V116" s="62">
        <f t="shared" si="65"/>
        <v>-61118004.266895384</v>
      </c>
      <c r="W116" s="62">
        <f t="shared" si="65"/>
        <v>-61656227.384294316</v>
      </c>
      <c r="X116" s="62">
        <f t="shared" si="65"/>
        <v>-62060695.231898524</v>
      </c>
      <c r="Y116" s="62">
        <f t="shared" si="65"/>
        <v>-62330473.026188083</v>
      </c>
      <c r="Z116" s="62">
        <f t="shared" si="65"/>
        <v>-62657116.958919153</v>
      </c>
      <c r="AA116" s="62">
        <f t="shared" si="65"/>
        <v>-62854775.722444959</v>
      </c>
      <c r="AB116" s="62">
        <f t="shared" si="65"/>
        <v>-63028357.788028911</v>
      </c>
      <c r="AC116" s="62">
        <f t="shared" si="65"/>
        <v>-63131040.30014535</v>
      </c>
      <c r="AD116" s="62">
        <f t="shared" si="65"/>
        <v>-63280283.875950508</v>
      </c>
    </row>
    <row r="117" spans="1:30" s="31" customFormat="1" ht="15.75" thickBot="1" x14ac:dyDescent="0.3">
      <c r="A117" s="39" t="s">
        <v>23</v>
      </c>
      <c r="B117" s="62">
        <f t="shared" ref="B117:AD117" si="66">B113</f>
        <v>-16600784.733749997</v>
      </c>
      <c r="C117" s="62">
        <f t="shared" si="66"/>
        <v>-16600785.104700016</v>
      </c>
      <c r="D117" s="62">
        <f t="shared" si="66"/>
        <v>-16166616.874699993</v>
      </c>
      <c r="E117" s="62">
        <f t="shared" si="66"/>
        <v>-15874021.1874</v>
      </c>
      <c r="F117" s="62">
        <f t="shared" si="66"/>
        <v>-16600784.485899989</v>
      </c>
      <c r="G117" s="62">
        <f t="shared" si="66"/>
        <v>-16381794.921250032</v>
      </c>
      <c r="H117" s="62">
        <f t="shared" si="66"/>
        <v>-16106914.125699991</v>
      </c>
      <c r="I117" s="62">
        <f t="shared" si="66"/>
        <v>-16600785.215999966</v>
      </c>
      <c r="J117" s="62">
        <f t="shared" si="66"/>
        <v>-16669761.247300474</v>
      </c>
      <c r="K117" s="62">
        <f t="shared" si="66"/>
        <v>-16739691.555818217</v>
      </c>
      <c r="L117" s="62">
        <f t="shared" si="66"/>
        <v>-16810351.402835242</v>
      </c>
      <c r="M117" s="62">
        <f t="shared" si="66"/>
        <v>-16668364.164443212</v>
      </c>
      <c r="N117" s="62">
        <f t="shared" si="66"/>
        <v>-16520430.811222071</v>
      </c>
      <c r="O117" s="62">
        <f t="shared" si="66"/>
        <v>-16368262.823394965</v>
      </c>
      <c r="P117" s="62">
        <f t="shared" si="66"/>
        <v>-10135667.541219972</v>
      </c>
      <c r="Q117" s="62">
        <f t="shared" si="66"/>
        <v>-10035438.027913794</v>
      </c>
      <c r="R117" s="62">
        <f t="shared" si="66"/>
        <v>-9931840.1529069096</v>
      </c>
      <c r="S117" s="62">
        <f t="shared" si="66"/>
        <v>-9824540.6531990953</v>
      </c>
      <c r="T117" s="62">
        <f t="shared" si="66"/>
        <v>-9712782.3283672761</v>
      </c>
      <c r="U117" s="62">
        <f t="shared" si="66"/>
        <v>-9597089.1137149837</v>
      </c>
      <c r="V117" s="62">
        <f t="shared" si="66"/>
        <v>-9476755.8265386112</v>
      </c>
      <c r="W117" s="62">
        <f t="shared" si="66"/>
        <v>-9352121.5872553419</v>
      </c>
      <c r="X117" s="62">
        <f t="shared" si="66"/>
        <v>-9228424.4964803904</v>
      </c>
      <c r="Y117" s="62">
        <f t="shared" si="66"/>
        <v>-9133230.2666741665</v>
      </c>
      <c r="Z117" s="62">
        <f t="shared" si="66"/>
        <v>-9037318.2285457756</v>
      </c>
      <c r="AA117" s="62">
        <f t="shared" si="66"/>
        <v>-8940971.8302741442</v>
      </c>
      <c r="AB117" s="62">
        <f t="shared" si="66"/>
        <v>-8844243.9810133185</v>
      </c>
      <c r="AC117" s="62">
        <f t="shared" si="66"/>
        <v>-8747307.6195272487</v>
      </c>
      <c r="AD117" s="62">
        <f t="shared" si="66"/>
        <v>-8650043.2915002238</v>
      </c>
    </row>
    <row r="118" spans="1:30" s="31" customFormat="1" ht="15.75" thickBot="1" x14ac:dyDescent="0.3">
      <c r="A118" s="43" t="s">
        <v>24</v>
      </c>
      <c r="B118" s="44">
        <f>B116+B117</f>
        <v>-94952456.22315</v>
      </c>
      <c r="C118" s="45">
        <f t="shared" ref="C118:L118" si="67">C116+C117</f>
        <v>-94952456.048300043</v>
      </c>
      <c r="D118" s="45">
        <f t="shared" si="67"/>
        <v>-94518287.818300024</v>
      </c>
      <c r="E118" s="45">
        <f t="shared" si="67"/>
        <v>-94225692.131000027</v>
      </c>
      <c r="F118" s="45">
        <f t="shared" si="67"/>
        <v>-94952455.85875009</v>
      </c>
      <c r="G118" s="45">
        <f t="shared" si="67"/>
        <v>-95875872.640100032</v>
      </c>
      <c r="H118" s="45">
        <f t="shared" si="67"/>
        <v>-96308977.621449992</v>
      </c>
      <c r="I118" s="45">
        <f t="shared" si="67"/>
        <v>-94952456.141249955</v>
      </c>
      <c r="J118" s="45">
        <f t="shared" si="67"/>
        <v>-99397436.659537777</v>
      </c>
      <c r="K118" s="45">
        <f t="shared" si="67"/>
        <v>-103798006.98892581</v>
      </c>
      <c r="L118" s="45">
        <f t="shared" si="67"/>
        <v>-107571628.75443169</v>
      </c>
      <c r="M118" s="44">
        <f>M116+M117</f>
        <v>-108080433.75834195</v>
      </c>
      <c r="N118" s="45">
        <f t="shared" ref="N118:AD118" si="68">N116+N117</f>
        <v>-108676599.93940936</v>
      </c>
      <c r="O118" s="45">
        <f t="shared" si="68"/>
        <v>-109054356.06652653</v>
      </c>
      <c r="P118" s="45">
        <f t="shared" si="68"/>
        <v>-68424379.148049593</v>
      </c>
      <c r="Q118" s="45">
        <f t="shared" si="68"/>
        <v>-68620663.471734524</v>
      </c>
      <c r="R118" s="45">
        <f t="shared" si="68"/>
        <v>-68938583.923372284</v>
      </c>
      <c r="S118" s="45">
        <f t="shared" si="68"/>
        <v>-69294507.434862569</v>
      </c>
      <c r="T118" s="45">
        <f t="shared" si="68"/>
        <v>-69740728.529129699</v>
      </c>
      <c r="U118" s="45">
        <f t="shared" si="68"/>
        <v>-70117449.229619369</v>
      </c>
      <c r="V118" s="45">
        <f t="shared" si="68"/>
        <v>-70594760.093433991</v>
      </c>
      <c r="W118" s="45">
        <f t="shared" si="68"/>
        <v>-71008348.97154966</v>
      </c>
      <c r="X118" s="45">
        <f t="shared" si="68"/>
        <v>-71289119.728378922</v>
      </c>
      <c r="Y118" s="45">
        <f t="shared" si="68"/>
        <v>-71463703.292862251</v>
      </c>
      <c r="Z118" s="45">
        <f t="shared" si="68"/>
        <v>-71694435.187464923</v>
      </c>
      <c r="AA118" s="45">
        <f t="shared" si="68"/>
        <v>-71795747.552719101</v>
      </c>
      <c r="AB118" s="45">
        <f t="shared" si="68"/>
        <v>-71872601.769042224</v>
      </c>
      <c r="AC118" s="45">
        <f t="shared" si="68"/>
        <v>-71878347.919672593</v>
      </c>
      <c r="AD118" s="45">
        <f t="shared" si="68"/>
        <v>-71930327.167450726</v>
      </c>
    </row>
    <row r="119" spans="1:30" s="31" customFormat="1" ht="15" x14ac:dyDescent="0.25">
      <c r="A119" s="64"/>
      <c r="B119" s="50"/>
      <c r="C119" s="50"/>
      <c r="D119" s="51"/>
      <c r="E119" s="51"/>
      <c r="F119" s="50"/>
      <c r="G119" s="52"/>
      <c r="H119" s="21"/>
      <c r="I119" s="50"/>
      <c r="J119" s="65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31" customFormat="1" ht="15" x14ac:dyDescent="0.25">
      <c r="A120" s="32" t="s">
        <v>25</v>
      </c>
      <c r="B120" s="50"/>
      <c r="C120" s="50"/>
      <c r="D120" s="51"/>
      <c r="E120" s="51"/>
      <c r="F120" s="50"/>
      <c r="G120" s="52"/>
      <c r="H120" s="21"/>
      <c r="I120" s="50"/>
      <c r="J120" s="65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31" customFormat="1" ht="15" x14ac:dyDescent="0.25">
      <c r="A121" s="39" t="s">
        <v>26</v>
      </c>
      <c r="B121" s="66">
        <v>-2823186</v>
      </c>
      <c r="C121" s="66">
        <f>B121</f>
        <v>-2823186</v>
      </c>
      <c r="D121" s="66">
        <f t="shared" ref="D121:S122" si="69">C121</f>
        <v>-2823186</v>
      </c>
      <c r="E121" s="66">
        <f t="shared" si="69"/>
        <v>-2823186</v>
      </c>
      <c r="F121" s="66">
        <f t="shared" si="69"/>
        <v>-2823186</v>
      </c>
      <c r="G121" s="66">
        <f t="shared" si="69"/>
        <v>-2823186</v>
      </c>
      <c r="H121" s="66">
        <f t="shared" si="69"/>
        <v>-2823186</v>
      </c>
      <c r="I121" s="66">
        <f t="shared" si="69"/>
        <v>-2823186</v>
      </c>
      <c r="J121" s="66">
        <f t="shared" si="69"/>
        <v>-2823186</v>
      </c>
      <c r="K121" s="66">
        <f t="shared" si="69"/>
        <v>-2823186</v>
      </c>
      <c r="L121" s="66">
        <f t="shared" si="69"/>
        <v>-2823186</v>
      </c>
      <c r="M121" s="66">
        <f t="shared" si="69"/>
        <v>-2823186</v>
      </c>
      <c r="N121" s="66">
        <f t="shared" si="69"/>
        <v>-2823186</v>
      </c>
      <c r="O121" s="66">
        <f t="shared" si="69"/>
        <v>-2823186</v>
      </c>
      <c r="P121" s="66">
        <f t="shared" si="69"/>
        <v>-2823186</v>
      </c>
      <c r="Q121" s="66">
        <f t="shared" si="69"/>
        <v>-2823186</v>
      </c>
      <c r="R121" s="66">
        <f t="shared" si="69"/>
        <v>-2823186</v>
      </c>
      <c r="S121" s="66">
        <f t="shared" si="69"/>
        <v>-2823186</v>
      </c>
      <c r="T121" s="66">
        <f t="shared" ref="T121:AD122" si="70">S121</f>
        <v>-2823186</v>
      </c>
      <c r="U121" s="66">
        <f t="shared" si="70"/>
        <v>-2823186</v>
      </c>
      <c r="V121" s="66">
        <f t="shared" si="70"/>
        <v>-2823186</v>
      </c>
      <c r="W121" s="66">
        <f t="shared" si="70"/>
        <v>-2823186</v>
      </c>
      <c r="X121" s="66">
        <f t="shared" si="70"/>
        <v>-2823186</v>
      </c>
      <c r="Y121" s="66">
        <f t="shared" si="70"/>
        <v>-2823186</v>
      </c>
      <c r="Z121" s="66">
        <f t="shared" si="70"/>
        <v>-2823186</v>
      </c>
      <c r="AA121" s="66">
        <f t="shared" si="70"/>
        <v>-2823186</v>
      </c>
      <c r="AB121" s="66">
        <f t="shared" si="70"/>
        <v>-2823186</v>
      </c>
      <c r="AC121" s="66">
        <f t="shared" si="70"/>
        <v>-2823186</v>
      </c>
      <c r="AD121" s="66">
        <f t="shared" si="70"/>
        <v>-2823186</v>
      </c>
    </row>
    <row r="122" spans="1:30" s="31" customFormat="1" ht="15" x14ac:dyDescent="0.25">
      <c r="A122" s="39" t="s">
        <v>27</v>
      </c>
      <c r="B122" s="66">
        <v>-827485</v>
      </c>
      <c r="C122" s="66">
        <f>B122</f>
        <v>-827485</v>
      </c>
      <c r="D122" s="66">
        <f t="shared" si="69"/>
        <v>-827485</v>
      </c>
      <c r="E122" s="66">
        <f t="shared" si="69"/>
        <v>-827485</v>
      </c>
      <c r="F122" s="66">
        <f t="shared" si="69"/>
        <v>-827485</v>
      </c>
      <c r="G122" s="66">
        <f t="shared" si="69"/>
        <v>-827485</v>
      </c>
      <c r="H122" s="66">
        <f t="shared" si="69"/>
        <v>-827485</v>
      </c>
      <c r="I122" s="66">
        <f t="shared" si="69"/>
        <v>-827485</v>
      </c>
      <c r="J122" s="66">
        <f t="shared" si="69"/>
        <v>-827485</v>
      </c>
      <c r="K122" s="66">
        <f t="shared" si="69"/>
        <v>-827485</v>
      </c>
      <c r="L122" s="66">
        <f t="shared" si="69"/>
        <v>-827485</v>
      </c>
      <c r="M122" s="66">
        <f t="shared" si="69"/>
        <v>-827485</v>
      </c>
      <c r="N122" s="66">
        <f t="shared" si="69"/>
        <v>-827485</v>
      </c>
      <c r="O122" s="66">
        <f t="shared" si="69"/>
        <v>-827485</v>
      </c>
      <c r="P122" s="66">
        <f t="shared" si="69"/>
        <v>-827485</v>
      </c>
      <c r="Q122" s="66">
        <f t="shared" si="69"/>
        <v>-827485</v>
      </c>
      <c r="R122" s="66">
        <f t="shared" si="69"/>
        <v>-827485</v>
      </c>
      <c r="S122" s="66">
        <f t="shared" si="69"/>
        <v>-827485</v>
      </c>
      <c r="T122" s="66">
        <f t="shared" si="70"/>
        <v>-827485</v>
      </c>
      <c r="U122" s="66">
        <f t="shared" si="70"/>
        <v>-827485</v>
      </c>
      <c r="V122" s="66">
        <f t="shared" si="70"/>
        <v>-827485</v>
      </c>
      <c r="W122" s="66">
        <f t="shared" si="70"/>
        <v>-827485</v>
      </c>
      <c r="X122" s="66">
        <f t="shared" si="70"/>
        <v>-827485</v>
      </c>
      <c r="Y122" s="66">
        <f t="shared" si="70"/>
        <v>-827485</v>
      </c>
      <c r="Z122" s="66">
        <f t="shared" si="70"/>
        <v>-827485</v>
      </c>
      <c r="AA122" s="66">
        <f t="shared" si="70"/>
        <v>-827485</v>
      </c>
      <c r="AB122" s="66">
        <f t="shared" si="70"/>
        <v>-827485</v>
      </c>
      <c r="AC122" s="66">
        <f t="shared" si="70"/>
        <v>-827485</v>
      </c>
      <c r="AD122" s="66">
        <f t="shared" si="70"/>
        <v>-827485</v>
      </c>
    </row>
    <row r="123" spans="1:30" s="31" customFormat="1" ht="15" x14ac:dyDescent="0.25">
      <c r="A123" s="39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70" customFormat="1" ht="15" x14ac:dyDescent="0.25">
      <c r="A124" s="68" t="s">
        <v>30</v>
      </c>
      <c r="B124" s="69"/>
      <c r="C124" s="69">
        <f t="shared" ref="C124:AD124" si="71">+C118-B118+C121-B121+C122-B122</f>
        <v>0.17484995722770691</v>
      </c>
      <c r="D124" s="69">
        <f t="shared" si="71"/>
        <v>434168.23000001907</v>
      </c>
      <c r="E124" s="69">
        <f t="shared" si="71"/>
        <v>292595.68729999661</v>
      </c>
      <c r="F124" s="69">
        <f t="shared" si="71"/>
        <v>-726763.72775006294</v>
      </c>
      <c r="G124" s="69">
        <f t="shared" si="71"/>
        <v>-923416.78134994209</v>
      </c>
      <c r="H124" s="69">
        <f t="shared" si="71"/>
        <v>-433104.98134995997</v>
      </c>
      <c r="I124" s="69">
        <f t="shared" si="71"/>
        <v>1356521.4802000374</v>
      </c>
      <c r="J124" s="69">
        <f t="shared" si="71"/>
        <v>-4444980.5182878226</v>
      </c>
      <c r="K124" s="69">
        <f t="shared" si="71"/>
        <v>-4400570.3293880373</v>
      </c>
      <c r="L124" s="69">
        <f t="shared" si="71"/>
        <v>-3773621.7655058801</v>
      </c>
      <c r="M124" s="69">
        <f t="shared" si="71"/>
        <v>-508805.00391025841</v>
      </c>
      <c r="N124" s="69">
        <f t="shared" si="71"/>
        <v>-596166.18106740713</v>
      </c>
      <c r="O124" s="69">
        <f t="shared" si="71"/>
        <v>-377756.12711717188</v>
      </c>
      <c r="P124" s="69">
        <f t="shared" si="71"/>
        <v>40629976.918476939</v>
      </c>
      <c r="Q124" s="69">
        <f t="shared" si="71"/>
        <v>-196284.3236849308</v>
      </c>
      <c r="R124" s="69">
        <f t="shared" si="71"/>
        <v>-317920.4516377598</v>
      </c>
      <c r="S124" s="69">
        <f t="shared" si="71"/>
        <v>-355923.5114902854</v>
      </c>
      <c r="T124" s="69">
        <f t="shared" si="71"/>
        <v>-446221.0942671299</v>
      </c>
      <c r="U124" s="69">
        <f t="shared" si="71"/>
        <v>-376720.70048967004</v>
      </c>
      <c r="V124" s="69">
        <f t="shared" si="71"/>
        <v>-477310.86381462216</v>
      </c>
      <c r="W124" s="69">
        <f t="shared" si="71"/>
        <v>-413588.87811566889</v>
      </c>
      <c r="X124" s="69">
        <f t="shared" si="71"/>
        <v>-280770.75682926178</v>
      </c>
      <c r="Y124" s="69">
        <f t="shared" si="71"/>
        <v>-174583.56448332965</v>
      </c>
      <c r="Z124" s="69">
        <f t="shared" si="71"/>
        <v>-230731.89460267127</v>
      </c>
      <c r="AA124" s="69">
        <f t="shared" si="71"/>
        <v>-101312.36525417864</v>
      </c>
      <c r="AB124" s="69">
        <f t="shared" si="71"/>
        <v>-76854.216323122382</v>
      </c>
      <c r="AC124" s="69">
        <f t="shared" si="71"/>
        <v>-5746.1506303697824</v>
      </c>
      <c r="AD124" s="69">
        <f t="shared" si="71"/>
        <v>-51979.247778132558</v>
      </c>
    </row>
    <row r="125" spans="1:30" s="70" customFormat="1" ht="15" x14ac:dyDescent="0.25">
      <c r="A125" s="68" t="s">
        <v>39</v>
      </c>
      <c r="B125" s="69">
        <f t="shared" ref="B125:R125" si="72">B118+B121+B122</f>
        <v>-98603127.22315</v>
      </c>
      <c r="C125" s="69">
        <f t="shared" si="72"/>
        <v>-98603127.048300043</v>
      </c>
      <c r="D125" s="69">
        <f t="shared" si="72"/>
        <v>-98168958.818300024</v>
      </c>
      <c r="E125" s="69">
        <f t="shared" si="72"/>
        <v>-97876363.131000027</v>
      </c>
      <c r="F125" s="69">
        <f t="shared" si="72"/>
        <v>-98603126.85875009</v>
      </c>
      <c r="G125" s="69">
        <f t="shared" si="72"/>
        <v>-99526543.640100032</v>
      </c>
      <c r="H125" s="69">
        <f t="shared" si="72"/>
        <v>-99959648.621449992</v>
      </c>
      <c r="I125" s="69">
        <f t="shared" si="72"/>
        <v>-98603127.141249955</v>
      </c>
      <c r="J125" s="69">
        <f t="shared" si="72"/>
        <v>-103048107.65953778</v>
      </c>
      <c r="K125" s="69">
        <f t="shared" si="72"/>
        <v>-107448677.98892581</v>
      </c>
      <c r="L125" s="69">
        <f t="shared" si="72"/>
        <v>-111222299.75443169</v>
      </c>
      <c r="M125" s="69">
        <f t="shared" si="72"/>
        <v>-111731104.75834195</v>
      </c>
      <c r="N125" s="69">
        <f t="shared" si="72"/>
        <v>-112327270.93940936</v>
      </c>
      <c r="O125" s="69">
        <f t="shared" si="72"/>
        <v>-112705027.06652653</v>
      </c>
      <c r="P125" s="69">
        <f t="shared" si="72"/>
        <v>-72075050.148049593</v>
      </c>
      <c r="Q125" s="69">
        <f t="shared" si="72"/>
        <v>-72271334.471734524</v>
      </c>
      <c r="R125" s="69">
        <f t="shared" si="72"/>
        <v>-72589254.923372284</v>
      </c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</row>
    <row r="126" spans="1:30" s="31" customFormat="1" ht="15" x14ac:dyDescent="0.25">
      <c r="A126"/>
      <c r="B126" s="71">
        <f t="shared" ref="B126:Q126" si="73">B125-B118-B121-B122</f>
        <v>0</v>
      </c>
      <c r="C126" s="71">
        <f t="shared" si="73"/>
        <v>0</v>
      </c>
      <c r="D126" s="71">
        <f t="shared" si="73"/>
        <v>0</v>
      </c>
      <c r="E126" s="71">
        <f t="shared" si="73"/>
        <v>0</v>
      </c>
      <c r="F126" s="71">
        <f t="shared" si="73"/>
        <v>0</v>
      </c>
      <c r="G126" s="71">
        <f t="shared" si="73"/>
        <v>0</v>
      </c>
      <c r="H126" s="71">
        <f t="shared" si="73"/>
        <v>0</v>
      </c>
      <c r="I126" s="71">
        <f t="shared" si="73"/>
        <v>0</v>
      </c>
      <c r="J126" s="71">
        <f t="shared" si="73"/>
        <v>0</v>
      </c>
      <c r="K126" s="71">
        <f t="shared" si="73"/>
        <v>0</v>
      </c>
      <c r="L126" s="71">
        <f t="shared" si="73"/>
        <v>0</v>
      </c>
      <c r="M126" s="71">
        <f t="shared" si="73"/>
        <v>0</v>
      </c>
      <c r="N126" s="71">
        <f t="shared" si="73"/>
        <v>0</v>
      </c>
      <c r="O126" s="71">
        <f t="shared" si="73"/>
        <v>0</v>
      </c>
      <c r="P126" s="71">
        <f t="shared" si="73"/>
        <v>0</v>
      </c>
      <c r="Q126" s="71">
        <f t="shared" si="73"/>
        <v>0</v>
      </c>
      <c r="R126" s="48" t="s">
        <v>32</v>
      </c>
      <c r="S126" s="72">
        <f>+R128-S127</f>
        <v>350</v>
      </c>
      <c r="T126" s="72">
        <f>+S126-T127</f>
        <v>319</v>
      </c>
      <c r="U126" s="72">
        <f t="shared" ref="U126:AD126" si="74">+T126-U127</f>
        <v>289</v>
      </c>
      <c r="V126" s="72">
        <f t="shared" si="74"/>
        <v>258</v>
      </c>
      <c r="W126" s="72">
        <f t="shared" si="74"/>
        <v>227</v>
      </c>
      <c r="X126" s="72">
        <f t="shared" si="74"/>
        <v>197</v>
      </c>
      <c r="Y126" s="72">
        <f t="shared" si="74"/>
        <v>166</v>
      </c>
      <c r="Z126" s="72">
        <f t="shared" si="74"/>
        <v>136</v>
      </c>
      <c r="AA126" s="72">
        <f t="shared" si="74"/>
        <v>105</v>
      </c>
      <c r="AB126" s="72">
        <f t="shared" si="74"/>
        <v>74</v>
      </c>
      <c r="AC126" s="72">
        <f t="shared" si="74"/>
        <v>46</v>
      </c>
      <c r="AD126" s="72">
        <f t="shared" si="74"/>
        <v>15</v>
      </c>
    </row>
    <row r="127" spans="1:30" s="31" customFormat="1" ht="15" x14ac:dyDescent="0.25">
      <c r="A127"/>
      <c r="B127"/>
      <c r="C127"/>
      <c r="D127"/>
      <c r="E127"/>
      <c r="F127"/>
      <c r="G127"/>
      <c r="H127"/>
      <c r="I127"/>
      <c r="J127"/>
      <c r="K127" s="73"/>
      <c r="L127" s="74"/>
      <c r="M127" s="75"/>
      <c r="N127" s="75"/>
      <c r="O127" s="48"/>
      <c r="P127" s="73"/>
      <c r="Q127" s="73"/>
      <c r="R127" s="76">
        <f>SUM(S127:AD127)</f>
        <v>350</v>
      </c>
      <c r="S127">
        <f>+S128/2</f>
        <v>15</v>
      </c>
      <c r="T127" s="77">
        <f>+T128</f>
        <v>31</v>
      </c>
      <c r="U127" s="77">
        <f t="shared" ref="U127:AD127" si="75">+U128</f>
        <v>30</v>
      </c>
      <c r="V127" s="77">
        <f t="shared" si="75"/>
        <v>31</v>
      </c>
      <c r="W127" s="77">
        <f t="shared" si="75"/>
        <v>31</v>
      </c>
      <c r="X127" s="77">
        <f t="shared" si="75"/>
        <v>30</v>
      </c>
      <c r="Y127" s="77">
        <f t="shared" si="75"/>
        <v>31</v>
      </c>
      <c r="Z127" s="77">
        <f t="shared" si="75"/>
        <v>30</v>
      </c>
      <c r="AA127" s="77">
        <f t="shared" si="75"/>
        <v>31</v>
      </c>
      <c r="AB127" s="77">
        <f t="shared" si="75"/>
        <v>31</v>
      </c>
      <c r="AC127" s="77">
        <f t="shared" si="75"/>
        <v>28</v>
      </c>
      <c r="AD127" s="77">
        <f t="shared" si="75"/>
        <v>31</v>
      </c>
    </row>
    <row r="128" spans="1:30" s="31" customFormat="1" ht="15" x14ac:dyDescent="0.25">
      <c r="A128" s="64"/>
      <c r="B128" s="64"/>
      <c r="C128" s="65"/>
      <c r="D128" s="65"/>
      <c r="E128" s="65"/>
      <c r="F128" s="65"/>
      <c r="G128" s="65"/>
      <c r="H128" s="65"/>
      <c r="I128" s="65"/>
      <c r="J128" s="64"/>
      <c r="K128" s="73"/>
      <c r="L128" s="74"/>
      <c r="M128" s="75"/>
      <c r="N128" s="73"/>
      <c r="O128" s="73"/>
      <c r="P128" s="73"/>
      <c r="Q128" s="73"/>
      <c r="R128" s="76">
        <f>SUM(S128:AD128)</f>
        <v>365</v>
      </c>
      <c r="S128" s="21">
        <v>30</v>
      </c>
      <c r="T128" s="21">
        <v>31</v>
      </c>
      <c r="U128" s="21">
        <v>30</v>
      </c>
      <c r="V128" s="21">
        <v>31</v>
      </c>
      <c r="W128" s="21">
        <v>31</v>
      </c>
      <c r="X128" s="21">
        <v>30</v>
      </c>
      <c r="Y128" s="21">
        <v>31</v>
      </c>
      <c r="Z128" s="21">
        <v>30</v>
      </c>
      <c r="AA128" s="21">
        <v>31</v>
      </c>
      <c r="AB128" s="21">
        <v>31</v>
      </c>
      <c r="AC128" s="21">
        <v>28</v>
      </c>
      <c r="AD128" s="21">
        <v>31</v>
      </c>
    </row>
    <row r="129" spans="1:30" s="31" customFormat="1" ht="15" x14ac:dyDescent="0.2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80"/>
      <c r="Q129" s="80"/>
      <c r="R129" s="79" t="s">
        <v>33</v>
      </c>
      <c r="S129" s="80">
        <f>+S124*S126/$R128</f>
        <v>-341296.51786739693</v>
      </c>
      <c r="T129" s="80">
        <f t="shared" ref="T129:AD129" si="76">+T124*T126/$R128</f>
        <v>-389985.01115401217</v>
      </c>
      <c r="U129" s="80">
        <f t="shared" si="76"/>
        <v>-298280.22586716339</v>
      </c>
      <c r="V129" s="80">
        <f t="shared" si="76"/>
        <v>-337386.8571621165</v>
      </c>
      <c r="W129" s="80">
        <f t="shared" si="76"/>
        <v>-257218.28858152559</v>
      </c>
      <c r="X129" s="80">
        <f t="shared" si="76"/>
        <v>-151539.28519277964</v>
      </c>
      <c r="Y129" s="80">
        <f t="shared" si="76"/>
        <v>-79399.64850474718</v>
      </c>
      <c r="Z129" s="80">
        <f t="shared" si="76"/>
        <v>-85971.336071132304</v>
      </c>
      <c r="AA129" s="80">
        <f t="shared" si="76"/>
        <v>-29144.653018325364</v>
      </c>
      <c r="AB129" s="80">
        <f t="shared" si="76"/>
        <v>-15581.402761400153</v>
      </c>
      <c r="AC129" s="80">
        <f t="shared" si="76"/>
        <v>-724.1724082109863</v>
      </c>
      <c r="AD129" s="80">
        <f t="shared" si="76"/>
        <v>-2136.1334703342145</v>
      </c>
    </row>
    <row r="130" spans="1:30" s="31" customFormat="1" ht="15" x14ac:dyDescent="0.25">
      <c r="B130" s="78"/>
      <c r="C130" s="78"/>
      <c r="D130" s="78"/>
      <c r="E130" s="78"/>
      <c r="F130" s="78"/>
      <c r="G130" s="78"/>
      <c r="H130" s="78"/>
      <c r="I130" s="78"/>
      <c r="J130" s="78">
        <f t="shared" ref="J130:O130" si="77">+J86</f>
        <v>0</v>
      </c>
      <c r="K130" s="78">
        <f t="shared" si="77"/>
        <v>0</v>
      </c>
      <c r="L130" s="78">
        <f t="shared" si="77"/>
        <v>0</v>
      </c>
      <c r="M130" s="78">
        <f t="shared" si="77"/>
        <v>0</v>
      </c>
      <c r="N130" s="78">
        <f t="shared" si="77"/>
        <v>0</v>
      </c>
      <c r="O130" s="78">
        <f t="shared" si="77"/>
        <v>0</v>
      </c>
      <c r="P130" s="80"/>
      <c r="Q130" s="80"/>
      <c r="R130" s="79" t="s">
        <v>40</v>
      </c>
      <c r="S130" s="81">
        <f>+S129+R125</f>
        <v>-72930551.441239685</v>
      </c>
      <c r="T130" s="81">
        <f t="shared" ref="T130:AD130" si="78">+T129+S130</f>
        <v>-73320536.452393696</v>
      </c>
      <c r="U130" s="81">
        <f t="shared" si="78"/>
        <v>-73618816.678260863</v>
      </c>
      <c r="V130" s="81">
        <f t="shared" si="78"/>
        <v>-73956203.535422981</v>
      </c>
      <c r="W130" s="81">
        <f t="shared" si="78"/>
        <v>-74213421.824004501</v>
      </c>
      <c r="X130" s="81">
        <f t="shared" si="78"/>
        <v>-74364961.109197274</v>
      </c>
      <c r="Y130" s="81">
        <f t="shared" si="78"/>
        <v>-74444360.757702023</v>
      </c>
      <c r="Z130" s="81">
        <f t="shared" si="78"/>
        <v>-74530332.093773156</v>
      </c>
      <c r="AA130" s="81">
        <f t="shared" si="78"/>
        <v>-74559476.746791482</v>
      </c>
      <c r="AB130" s="81">
        <f t="shared" si="78"/>
        <v>-74575058.149552882</v>
      </c>
      <c r="AC130" s="81">
        <f t="shared" si="78"/>
        <v>-74575782.32196109</v>
      </c>
      <c r="AD130" s="81">
        <f t="shared" si="78"/>
        <v>-74577918.455431432</v>
      </c>
    </row>
    <row r="131" spans="1:30" s="31" customFormat="1" ht="15.75" thickBot="1" x14ac:dyDescent="0.3">
      <c r="A131" s="82"/>
      <c r="B131" s="83"/>
      <c r="C131" s="83"/>
      <c r="D131" s="84"/>
      <c r="E131" s="84"/>
      <c r="F131" s="83"/>
      <c r="G131" s="84"/>
      <c r="H131" s="84"/>
      <c r="I131" s="83"/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</row>
    <row r="132" spans="1:30" s="31" customFormat="1" ht="15" x14ac:dyDescent="0.25">
      <c r="A132" s="15" t="s">
        <v>41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63"/>
    </row>
    <row r="133" spans="1:30" s="31" customFormat="1" ht="15" x14ac:dyDescent="0.25">
      <c r="A133" s="17" t="s">
        <v>8</v>
      </c>
      <c r="B133" s="18"/>
      <c r="C133" s="18"/>
      <c r="D133" s="18"/>
      <c r="E133" s="18"/>
      <c r="F133" s="18"/>
      <c r="G133" s="18"/>
      <c r="H133" s="18"/>
      <c r="I133" s="18"/>
      <c r="J133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1:30" s="31" customFormat="1" ht="15" x14ac:dyDescent="0.25">
      <c r="A134" s="20" t="s">
        <v>9</v>
      </c>
      <c r="B134" s="21"/>
      <c r="C134" s="21"/>
      <c r="D134" s="21">
        <f>+'[33]Gross Plant'!AJ108</f>
        <v>37541</v>
      </c>
      <c r="E134" s="21">
        <f>+'[33]Gross Plant'!AK108</f>
        <v>0</v>
      </c>
      <c r="F134" s="21">
        <v>13346.43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19649.32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19649.32</v>
      </c>
      <c r="AD134" s="21">
        <v>0</v>
      </c>
    </row>
    <row r="135" spans="1:30" s="31" customFormat="1" ht="15.75" thickBot="1" x14ac:dyDescent="0.3">
      <c r="A135" s="20" t="s">
        <v>10</v>
      </c>
      <c r="B135" s="22">
        <v>3838256.71</v>
      </c>
      <c r="C135" s="22">
        <v>3532065.61</v>
      </c>
      <c r="D135" s="22">
        <v>3569606.61</v>
      </c>
      <c r="E135" s="22">
        <v>3569606.61</v>
      </c>
      <c r="F135" s="22">
        <v>3582953.0399999996</v>
      </c>
      <c r="G135" s="22">
        <v>3582953.0399999996</v>
      </c>
      <c r="H135" s="22">
        <v>3582953.0399999996</v>
      </c>
      <c r="I135" s="22">
        <v>3582953.0399999996</v>
      </c>
      <c r="J135" s="22">
        <f>+J134+I135</f>
        <v>3582953.0399999996</v>
      </c>
      <c r="K135" s="22">
        <f t="shared" ref="K135:AD135" si="79">+K134+J135</f>
        <v>3582953.0399999996</v>
      </c>
      <c r="L135" s="22">
        <f t="shared" si="79"/>
        <v>3582953.0399999996</v>
      </c>
      <c r="M135" s="22">
        <f t="shared" si="79"/>
        <v>3582953.0399999996</v>
      </c>
      <c r="N135" s="22">
        <f t="shared" si="79"/>
        <v>3582953.0399999996</v>
      </c>
      <c r="O135" s="22">
        <f t="shared" si="79"/>
        <v>3582953.0399999996</v>
      </c>
      <c r="P135" s="22">
        <f t="shared" si="79"/>
        <v>3582953.0399999996</v>
      </c>
      <c r="Q135" s="22">
        <f t="shared" si="79"/>
        <v>3602602.3599999994</v>
      </c>
      <c r="R135" s="22">
        <f t="shared" si="79"/>
        <v>3602602.3599999994</v>
      </c>
      <c r="S135" s="22">
        <f t="shared" si="79"/>
        <v>3602602.3599999994</v>
      </c>
      <c r="T135" s="22">
        <f t="shared" si="79"/>
        <v>3602602.3599999994</v>
      </c>
      <c r="U135" s="22">
        <f t="shared" si="79"/>
        <v>3602602.3599999994</v>
      </c>
      <c r="V135" s="22">
        <f t="shared" si="79"/>
        <v>3602602.3599999994</v>
      </c>
      <c r="W135" s="22">
        <f t="shared" si="79"/>
        <v>3602602.3599999994</v>
      </c>
      <c r="X135" s="22">
        <f t="shared" si="79"/>
        <v>3602602.3599999994</v>
      </c>
      <c r="Y135" s="22">
        <f t="shared" si="79"/>
        <v>3602602.3599999994</v>
      </c>
      <c r="Z135" s="22">
        <f t="shared" si="79"/>
        <v>3602602.3599999994</v>
      </c>
      <c r="AA135" s="22">
        <f t="shared" si="79"/>
        <v>3602602.3599999994</v>
      </c>
      <c r="AB135" s="22">
        <f t="shared" si="79"/>
        <v>3602602.3599999994</v>
      </c>
      <c r="AC135" s="22">
        <f t="shared" si="79"/>
        <v>3622251.6799999992</v>
      </c>
      <c r="AD135" s="22">
        <f t="shared" si="79"/>
        <v>3622251.6799999992</v>
      </c>
    </row>
    <row r="136" spans="1:30" s="31" customFormat="1" ht="15.75" thickTop="1" x14ac:dyDescent="0.25">
      <c r="A136" s="26"/>
      <c r="B136" s="27"/>
      <c r="C136" s="27"/>
      <c r="D136" s="27"/>
      <c r="E136" s="27"/>
      <c r="F136" s="27"/>
      <c r="G136" s="27"/>
      <c r="H136" s="26"/>
      <c r="I136" s="28"/>
      <c r="J136" s="21"/>
      <c r="K136" s="93"/>
      <c r="L136" s="92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9"/>
      <c r="X136" s="30"/>
      <c r="Y136" s="27"/>
      <c r="Z136" s="27"/>
      <c r="AA136" s="27"/>
      <c r="AB136" s="27"/>
      <c r="AC136" s="29"/>
      <c r="AD136" s="30"/>
    </row>
    <row r="137" spans="1:30" s="31" customFormat="1" ht="15" x14ac:dyDescent="0.25">
      <c r="A137" s="26"/>
      <c r="B137" s="27"/>
      <c r="C137" s="27"/>
      <c r="D137" s="27"/>
      <c r="E137" s="27"/>
      <c r="F137" s="27"/>
      <c r="G137" s="27"/>
      <c r="H137" s="26"/>
      <c r="I137" s="28"/>
      <c r="J137" s="27"/>
      <c r="K137" s="94"/>
      <c r="L137" s="91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9"/>
      <c r="X137" s="30"/>
      <c r="Y137" s="27"/>
      <c r="Z137" s="27"/>
      <c r="AA137" s="27"/>
      <c r="AB137" s="27"/>
      <c r="AC137" s="29"/>
      <c r="AD137" s="30"/>
    </row>
    <row r="138" spans="1:30" s="31" customFormat="1" ht="15" x14ac:dyDescent="0.25">
      <c r="A138" s="32" t="s">
        <v>11</v>
      </c>
      <c r="B138" s="21"/>
      <c r="C138" s="21"/>
      <c r="D138" s="21"/>
      <c r="E138" s="21"/>
      <c r="F138" s="21"/>
      <c r="G138" s="21"/>
      <c r="H138" s="21"/>
      <c r="I138" s="33"/>
      <c r="J138" s="21"/>
      <c r="K138" s="94"/>
      <c r="L138" s="91"/>
      <c r="M138" s="90"/>
      <c r="N138" s="21"/>
      <c r="O138" s="21"/>
      <c r="P138" s="21"/>
      <c r="Q138" s="21"/>
      <c r="R138" s="21"/>
      <c r="S138" s="21"/>
      <c r="T138" s="21"/>
      <c r="U138" s="33"/>
      <c r="V138" s="21"/>
      <c r="W138" s="21"/>
      <c r="X138" s="21"/>
      <c r="Y138" s="21"/>
      <c r="Z138" s="21"/>
      <c r="AA138" s="33"/>
      <c r="AB138" s="21"/>
      <c r="AC138" s="21"/>
      <c r="AD138" s="21"/>
    </row>
    <row r="139" spans="1:30" s="31" customFormat="1" ht="15" x14ac:dyDescent="0.25">
      <c r="A139" s="20" t="s">
        <v>12</v>
      </c>
      <c r="B139" s="35"/>
      <c r="C139" s="36"/>
      <c r="D139" s="35">
        <f>+'[33]Tax Additions'!L132</f>
        <v>18770.5</v>
      </c>
      <c r="E139" s="35"/>
      <c r="F139" s="35"/>
      <c r="G139" s="35"/>
      <c r="H139" s="35"/>
      <c r="I139" s="35"/>
      <c r="J139" s="57">
        <v>8389868.751552511</v>
      </c>
      <c r="K139" s="57">
        <v>8389868.751552511</v>
      </c>
      <c r="L139" s="57">
        <v>8389868.751552511</v>
      </c>
      <c r="M139" s="35">
        <v>0</v>
      </c>
      <c r="N139" s="35">
        <v>0</v>
      </c>
      <c r="O139" s="35">
        <v>0</v>
      </c>
      <c r="P139" s="35">
        <v>0</v>
      </c>
      <c r="Q139" s="35">
        <v>19649.32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19649.32</v>
      </c>
      <c r="AD139" s="35">
        <v>0</v>
      </c>
    </row>
    <row r="140" spans="1:30" s="31" customFormat="1" ht="15.75" thickBot="1" x14ac:dyDescent="0.3">
      <c r="A140" s="20" t="s">
        <v>13</v>
      </c>
      <c r="B140" s="38">
        <f>-41920/0.365</f>
        <v>-114849.31506849316</v>
      </c>
      <c r="C140" s="38">
        <f>-5117300/0.365</f>
        <v>-14020000</v>
      </c>
      <c r="D140" s="38">
        <f>+D139+C140</f>
        <v>-14001229.5</v>
      </c>
      <c r="E140" s="38">
        <f>D140</f>
        <v>-14001229.5</v>
      </c>
      <c r="F140" s="38">
        <f>-6156848/0.365</f>
        <v>-16868076.712328769</v>
      </c>
      <c r="G140" s="38"/>
      <c r="H140" s="38"/>
      <c r="I140" s="38">
        <f>-9331299/0.365</f>
        <v>-25565202.739726029</v>
      </c>
      <c r="J140" s="38">
        <f>+J139+I140</f>
        <v>-17175333.988173518</v>
      </c>
      <c r="K140" s="38">
        <f t="shared" ref="K140:AD140" si="80">+K139+J140</f>
        <v>-8785465.2366210073</v>
      </c>
      <c r="L140" s="38">
        <f t="shared" si="80"/>
        <v>-395596.48506849632</v>
      </c>
      <c r="M140" s="38">
        <f t="shared" si="80"/>
        <v>-395596.48506849632</v>
      </c>
      <c r="N140" s="38">
        <f t="shared" si="80"/>
        <v>-395596.48506849632</v>
      </c>
      <c r="O140" s="38">
        <f t="shared" si="80"/>
        <v>-395596.48506849632</v>
      </c>
      <c r="P140" s="38">
        <f t="shared" si="80"/>
        <v>-395596.48506849632</v>
      </c>
      <c r="Q140" s="38">
        <f t="shared" si="80"/>
        <v>-375947.16506849631</v>
      </c>
      <c r="R140" s="38">
        <f t="shared" si="80"/>
        <v>-375947.16506849631</v>
      </c>
      <c r="S140" s="38">
        <f t="shared" si="80"/>
        <v>-375947.16506849631</v>
      </c>
      <c r="T140" s="38">
        <f t="shared" si="80"/>
        <v>-375947.16506849631</v>
      </c>
      <c r="U140" s="38">
        <f t="shared" si="80"/>
        <v>-375947.16506849631</v>
      </c>
      <c r="V140" s="38">
        <f t="shared" si="80"/>
        <v>-375947.16506849631</v>
      </c>
      <c r="W140" s="38">
        <f t="shared" si="80"/>
        <v>-375947.16506849631</v>
      </c>
      <c r="X140" s="38">
        <f t="shared" si="80"/>
        <v>-375947.16506849631</v>
      </c>
      <c r="Y140" s="38">
        <f t="shared" si="80"/>
        <v>-375947.16506849631</v>
      </c>
      <c r="Z140" s="38">
        <f t="shared" si="80"/>
        <v>-375947.16506849631</v>
      </c>
      <c r="AA140" s="38">
        <f t="shared" si="80"/>
        <v>-375947.16506849631</v>
      </c>
      <c r="AB140" s="38">
        <f t="shared" si="80"/>
        <v>-375947.16506849631</v>
      </c>
      <c r="AC140" s="38">
        <f t="shared" si="80"/>
        <v>-356297.8450684963</v>
      </c>
      <c r="AD140" s="38">
        <f t="shared" si="80"/>
        <v>-356297.8450684963</v>
      </c>
    </row>
    <row r="141" spans="1:30" s="31" customFormat="1" ht="15.75" thickBot="1" x14ac:dyDescent="0.3">
      <c r="A141" s="39" t="s">
        <v>14</v>
      </c>
      <c r="B141" s="40">
        <f>B140-B135</f>
        <v>-3953106.0250684931</v>
      </c>
      <c r="C141" s="41">
        <f>C140-C135</f>
        <v>-17552065.609999999</v>
      </c>
      <c r="D141" s="41">
        <f>C141</f>
        <v>-17552065.609999999</v>
      </c>
      <c r="E141" s="41">
        <f>D141</f>
        <v>-17552065.609999999</v>
      </c>
      <c r="F141" s="41">
        <f>F140-F135</f>
        <v>-20451029.752328768</v>
      </c>
      <c r="G141" s="41">
        <f>+G140-G135</f>
        <v>-3582953.0399999996</v>
      </c>
      <c r="H141" s="41">
        <f>+H140-H135</f>
        <v>-3582953.0399999996</v>
      </c>
      <c r="I141" s="41">
        <f t="shared" ref="I141:AD141" si="81">I140-I135</f>
        <v>-29148155.779726028</v>
      </c>
      <c r="J141" s="41">
        <f t="shared" si="81"/>
        <v>-20758287.028173517</v>
      </c>
      <c r="K141" s="41">
        <f t="shared" si="81"/>
        <v>-12368418.276621006</v>
      </c>
      <c r="L141" s="41">
        <f t="shared" si="81"/>
        <v>-3978549.5250684959</v>
      </c>
      <c r="M141" s="41">
        <f t="shared" si="81"/>
        <v>-3978549.5250684959</v>
      </c>
      <c r="N141" s="41">
        <f t="shared" si="81"/>
        <v>-3978549.5250684959</v>
      </c>
      <c r="O141" s="41">
        <f t="shared" si="81"/>
        <v>-3978549.5250684959</v>
      </c>
      <c r="P141" s="41">
        <f t="shared" si="81"/>
        <v>-3978549.5250684959</v>
      </c>
      <c r="Q141" s="41">
        <f t="shared" si="81"/>
        <v>-3978549.5250684959</v>
      </c>
      <c r="R141" s="41">
        <f t="shared" si="81"/>
        <v>-3978549.5250684959</v>
      </c>
      <c r="S141" s="41">
        <f t="shared" si="81"/>
        <v>-3978549.5250684959</v>
      </c>
      <c r="T141" s="41">
        <f t="shared" si="81"/>
        <v>-3978549.5250684959</v>
      </c>
      <c r="U141" s="41">
        <f t="shared" si="81"/>
        <v>-3978549.5250684959</v>
      </c>
      <c r="V141" s="41">
        <f t="shared" si="81"/>
        <v>-3978549.5250684959</v>
      </c>
      <c r="W141" s="41">
        <f t="shared" si="81"/>
        <v>-3978549.5250684959</v>
      </c>
      <c r="X141" s="41">
        <f t="shared" si="81"/>
        <v>-3978549.5250684959</v>
      </c>
      <c r="Y141" s="41">
        <f t="shared" si="81"/>
        <v>-3978549.5250684959</v>
      </c>
      <c r="Z141" s="41">
        <f t="shared" si="81"/>
        <v>-3978549.5250684959</v>
      </c>
      <c r="AA141" s="41">
        <f t="shared" si="81"/>
        <v>-3978549.5250684959</v>
      </c>
      <c r="AB141" s="41">
        <f t="shared" si="81"/>
        <v>-3978549.5250684959</v>
      </c>
      <c r="AC141" s="41">
        <f t="shared" si="81"/>
        <v>-3978549.5250684954</v>
      </c>
      <c r="AD141" s="41">
        <f t="shared" si="81"/>
        <v>-3978549.5250684954</v>
      </c>
    </row>
    <row r="142" spans="1:30" s="31" customFormat="1" ht="15.75" thickBot="1" x14ac:dyDescent="0.3">
      <c r="A142" s="20" t="s">
        <v>15</v>
      </c>
      <c r="B142" s="42">
        <v>0.36499999999999999</v>
      </c>
      <c r="C142" s="42">
        <v>0.36499999999999999</v>
      </c>
      <c r="D142" s="42">
        <v>0.36499999999999999</v>
      </c>
      <c r="E142" s="42">
        <v>0.36499999999999999</v>
      </c>
      <c r="F142" s="42">
        <v>0.36499999999999999</v>
      </c>
      <c r="G142" s="42">
        <v>0.36499999999999999</v>
      </c>
      <c r="H142" s="42">
        <v>0.36499999999999999</v>
      </c>
      <c r="I142" s="42">
        <v>0.36499999999999999</v>
      </c>
      <c r="J142" s="42">
        <v>0.36499999999999999</v>
      </c>
      <c r="K142" s="42">
        <v>0.36499999999999999</v>
      </c>
      <c r="L142" s="42">
        <v>0.36499999999999999</v>
      </c>
      <c r="M142" s="42">
        <v>0.36499999999999999</v>
      </c>
      <c r="N142" s="42">
        <v>0.36499999999999999</v>
      </c>
      <c r="O142" s="42">
        <v>0.36499999999999999</v>
      </c>
      <c r="P142" s="42">
        <v>0.22819999999999999</v>
      </c>
      <c r="Q142" s="42">
        <v>0.22819999999999999</v>
      </c>
      <c r="R142" s="42">
        <v>0.22819999999999999</v>
      </c>
      <c r="S142" s="42">
        <v>0.22819999999999999</v>
      </c>
      <c r="T142" s="42">
        <v>0.22819999999999999</v>
      </c>
      <c r="U142" s="42">
        <v>0.22819999999999999</v>
      </c>
      <c r="V142" s="42">
        <v>0.22819999999999999</v>
      </c>
      <c r="W142" s="42">
        <v>0.22819999999999999</v>
      </c>
      <c r="X142" s="42">
        <v>0.22819999999999999</v>
      </c>
      <c r="Y142" s="42">
        <v>0.22819999999999999</v>
      </c>
      <c r="Z142" s="42">
        <v>0.22819999999999999</v>
      </c>
      <c r="AA142" s="42">
        <v>0.22819999999999999</v>
      </c>
      <c r="AB142" s="42">
        <v>0.22819999999999999</v>
      </c>
      <c r="AC142" s="42">
        <v>0.22819999999999999</v>
      </c>
      <c r="AD142" s="42">
        <v>0.22819999999999999</v>
      </c>
    </row>
    <row r="143" spans="1:30" s="31" customFormat="1" ht="15.75" thickBot="1" x14ac:dyDescent="0.3">
      <c r="A143" s="43" t="s">
        <v>16</v>
      </c>
      <c r="B143" s="44">
        <f>B141*B142</f>
        <v>-1442883.69915</v>
      </c>
      <c r="C143" s="45">
        <f t="shared" ref="C143" si="82">C141*C142</f>
        <v>-6406503.9476499995</v>
      </c>
      <c r="D143" s="45">
        <f>C143</f>
        <v>-6406503.9476499995</v>
      </c>
      <c r="E143" s="45">
        <f>D143</f>
        <v>-6406503.9476499995</v>
      </c>
      <c r="F143" s="45">
        <f t="shared" ref="F143:L143" si="83">F141*F142</f>
        <v>-7464625.8596000001</v>
      </c>
      <c r="G143" s="45">
        <f t="shared" si="83"/>
        <v>-1307777.8595999999</v>
      </c>
      <c r="H143" s="45">
        <f t="shared" si="83"/>
        <v>-1307777.8595999999</v>
      </c>
      <c r="I143" s="45">
        <f t="shared" si="83"/>
        <v>-10639076.8596</v>
      </c>
      <c r="J143" s="45">
        <f t="shared" si="83"/>
        <v>-7576774.7652833341</v>
      </c>
      <c r="K143" s="45">
        <f t="shared" si="83"/>
        <v>-4514472.6709666671</v>
      </c>
      <c r="L143" s="45">
        <f t="shared" si="83"/>
        <v>-1452170.5766500009</v>
      </c>
      <c r="M143" s="44">
        <f>M141*M142</f>
        <v>-1452170.5766500009</v>
      </c>
      <c r="N143" s="45">
        <f>N141*N142</f>
        <v>-1452170.5766500009</v>
      </c>
      <c r="O143" s="45">
        <f t="shared" ref="O143:AD143" si="84">O141*O142</f>
        <v>-1452170.5766500009</v>
      </c>
      <c r="P143" s="45">
        <f t="shared" si="84"/>
        <v>-907905.00162063073</v>
      </c>
      <c r="Q143" s="45">
        <f t="shared" si="84"/>
        <v>-907905.00162063073</v>
      </c>
      <c r="R143" s="45">
        <f t="shared" si="84"/>
        <v>-907905.00162063073</v>
      </c>
      <c r="S143" s="45">
        <f t="shared" si="84"/>
        <v>-907905.00162063073</v>
      </c>
      <c r="T143" s="45">
        <f t="shared" si="84"/>
        <v>-907905.00162063073</v>
      </c>
      <c r="U143" s="45">
        <f t="shared" si="84"/>
        <v>-907905.00162063073</v>
      </c>
      <c r="V143" s="45">
        <f t="shared" si="84"/>
        <v>-907905.00162063073</v>
      </c>
      <c r="W143" s="45">
        <f t="shared" si="84"/>
        <v>-907905.00162063073</v>
      </c>
      <c r="X143" s="45">
        <f t="shared" si="84"/>
        <v>-907905.00162063073</v>
      </c>
      <c r="Y143" s="45">
        <f t="shared" si="84"/>
        <v>-907905.00162063073</v>
      </c>
      <c r="Z143" s="45">
        <f t="shared" si="84"/>
        <v>-907905.00162063073</v>
      </c>
      <c r="AA143" s="45">
        <f t="shared" si="84"/>
        <v>-907905.00162063073</v>
      </c>
      <c r="AB143" s="45">
        <f t="shared" si="84"/>
        <v>-907905.00162063073</v>
      </c>
      <c r="AC143" s="45">
        <f t="shared" si="84"/>
        <v>-907905.00162063062</v>
      </c>
      <c r="AD143" s="45">
        <f t="shared" si="84"/>
        <v>-907905.00162063062</v>
      </c>
    </row>
    <row r="144" spans="1:30" s="31" customFormat="1" ht="15" x14ac:dyDescent="0.25">
      <c r="A144" s="46"/>
      <c r="B144" s="50"/>
      <c r="C144" s="50"/>
      <c r="D144" s="51"/>
      <c r="E144" s="51"/>
      <c r="F144" s="50"/>
      <c r="G144" s="52"/>
      <c r="H144" s="21"/>
      <c r="I144" s="50"/>
      <c r="J144" s="52"/>
      <c r="K144" s="21"/>
      <c r="L144" s="50"/>
      <c r="M144" s="50"/>
      <c r="N144" s="18"/>
      <c r="O144" s="48"/>
      <c r="P144" s="53"/>
      <c r="Q144" s="47"/>
      <c r="R144" s="48"/>
      <c r="S144" s="53"/>
      <c r="T144" s="47"/>
      <c r="U144" s="48"/>
      <c r="V144" s="53"/>
      <c r="W144" s="47"/>
      <c r="X144" s="54"/>
      <c r="Y144" s="53"/>
      <c r="Z144" s="47"/>
      <c r="AA144" s="48"/>
      <c r="AB144" s="53"/>
      <c r="AC144" s="47"/>
      <c r="AD144" s="54"/>
    </row>
    <row r="145" spans="1:30" s="31" customFormat="1" ht="15" x14ac:dyDescent="0.25">
      <c r="A145" s="32" t="s">
        <v>17</v>
      </c>
      <c r="B145"/>
      <c r="C145"/>
      <c r="D145" s="18"/>
      <c r="E145" s="18"/>
      <c r="F145" s="18"/>
      <c r="G145" s="18"/>
      <c r="H145" s="18"/>
      <c r="I145" s="18"/>
      <c r="J145" s="18"/>
      <c r="K145" s="18"/>
      <c r="L145" s="30"/>
      <c r="M145" s="50"/>
      <c r="N145"/>
      <c r="O145" s="49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</row>
    <row r="146" spans="1:30" s="31" customFormat="1" ht="15" x14ac:dyDescent="0.25">
      <c r="A146" s="20" t="s">
        <v>9</v>
      </c>
      <c r="B146" s="21"/>
      <c r="C146" s="21">
        <f>+C147-B147</f>
        <v>-294253.8600000001</v>
      </c>
      <c r="D146" s="21">
        <f t="shared" ref="D146:I146" si="85">+D147-C147</f>
        <v>3938.2400000002235</v>
      </c>
      <c r="E146" s="21">
        <f t="shared" si="85"/>
        <v>3938.2399999997579</v>
      </c>
      <c r="F146" s="21">
        <f t="shared" si="85"/>
        <v>3970.6499999999069</v>
      </c>
      <c r="G146" s="21">
        <f t="shared" si="85"/>
        <v>3970.6500000003725</v>
      </c>
      <c r="H146" s="21">
        <f t="shared" si="85"/>
        <v>3970.6499999999069</v>
      </c>
      <c r="I146" s="21">
        <f t="shared" si="85"/>
        <v>3970.6500000001397</v>
      </c>
      <c r="J146" s="21">
        <v>3995.8323074166665</v>
      </c>
      <c r="K146" s="21">
        <v>3995.8323074166665</v>
      </c>
      <c r="L146" s="21">
        <v>3995.8323074166665</v>
      </c>
      <c r="M146" s="21">
        <v>3995.8323074166665</v>
      </c>
      <c r="N146" s="21">
        <v>3995.8323074166665</v>
      </c>
      <c r="O146" s="21">
        <v>3995.8323074166665</v>
      </c>
      <c r="P146" s="21">
        <v>3995.8323074166665</v>
      </c>
      <c r="Q146" s="21">
        <v>3995.8323074166665</v>
      </c>
      <c r="R146" s="21">
        <v>4048.2438208229805</v>
      </c>
      <c r="S146" s="21">
        <v>4048.2438208229805</v>
      </c>
      <c r="T146" s="21">
        <v>4048.2438208229805</v>
      </c>
      <c r="U146" s="21">
        <v>4048.2438208229805</v>
      </c>
      <c r="V146" s="21">
        <v>4048.2438208229805</v>
      </c>
      <c r="W146" s="21">
        <v>4048.2438208229805</v>
      </c>
      <c r="X146" s="21">
        <v>4048.2438208229805</v>
      </c>
      <c r="Y146" s="21">
        <v>4048.2438208229805</v>
      </c>
      <c r="Z146" s="21">
        <v>4048.2438208229805</v>
      </c>
      <c r="AA146" s="21">
        <v>4048.2438208229805</v>
      </c>
      <c r="AB146" s="21">
        <v>4048.2438208229805</v>
      </c>
      <c r="AC146" s="21">
        <v>4100.6553342292946</v>
      </c>
      <c r="AD146" s="21">
        <v>4100.6553342292946</v>
      </c>
    </row>
    <row r="147" spans="1:30" s="31" customFormat="1" ht="15.75" thickBot="1" x14ac:dyDescent="0.3">
      <c r="A147" s="20" t="s">
        <v>10</v>
      </c>
      <c r="B147" s="22">
        <v>2190947.1800000002</v>
      </c>
      <c r="C147" s="22">
        <v>1896693.32</v>
      </c>
      <c r="D147" s="22">
        <v>1900631.5600000003</v>
      </c>
      <c r="E147" s="22">
        <v>1904569.8</v>
      </c>
      <c r="F147" s="22">
        <v>1908540.45</v>
      </c>
      <c r="G147" s="22">
        <v>1912511.1000000003</v>
      </c>
      <c r="H147" s="22">
        <v>1916481.7500000002</v>
      </c>
      <c r="I147" s="22">
        <v>1920452.4000000004</v>
      </c>
      <c r="J147" s="22">
        <v>1924448.2323074171</v>
      </c>
      <c r="K147" s="22">
        <v>1928444.0646148336</v>
      </c>
      <c r="L147" s="22">
        <v>1932439.8969222505</v>
      </c>
      <c r="M147" s="22">
        <v>1936435.729229667</v>
      </c>
      <c r="N147" s="22">
        <v>1940431.5615370835</v>
      </c>
      <c r="O147" s="22">
        <v>1944427.3938445004</v>
      </c>
      <c r="P147" s="22">
        <v>1948423.2261519169</v>
      </c>
      <c r="Q147" s="22">
        <v>1952419.0584593334</v>
      </c>
      <c r="R147" s="22">
        <v>1956467.3022801566</v>
      </c>
      <c r="S147" s="22">
        <v>1960515.5461009799</v>
      </c>
      <c r="T147" s="22">
        <v>1964563.7899218027</v>
      </c>
      <c r="U147" s="22">
        <v>1968612.0337426255</v>
      </c>
      <c r="V147" s="22">
        <v>1972660.2775634483</v>
      </c>
      <c r="W147" s="22">
        <v>1976708.5213842716</v>
      </c>
      <c r="X147" s="22">
        <v>1980756.7652050944</v>
      </c>
      <c r="Y147" s="22">
        <v>1984805.0090259176</v>
      </c>
      <c r="Z147" s="22">
        <v>1988853.2528467404</v>
      </c>
      <c r="AA147" s="22">
        <v>1992901.4966675632</v>
      </c>
      <c r="AB147" s="22">
        <v>1996949.7404883865</v>
      </c>
      <c r="AC147" s="22">
        <v>2001050.3958226156</v>
      </c>
      <c r="AD147" s="22">
        <v>2005151.0511568452</v>
      </c>
    </row>
    <row r="148" spans="1:30" s="31" customFormat="1" ht="15.75" thickTop="1" x14ac:dyDescent="0.25">
      <c r="A148" s="26"/>
      <c r="B148" s="27"/>
      <c r="C148" s="27"/>
      <c r="D148" s="27"/>
      <c r="E148" s="27"/>
      <c r="F148" s="27"/>
      <c r="G148" s="27"/>
      <c r="H148" s="26"/>
      <c r="I148" s="27"/>
      <c r="J148" s="27"/>
      <c r="K148" s="23"/>
      <c r="L148" s="24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5"/>
      <c r="X148" s="54"/>
      <c r="Y148" s="27"/>
      <c r="Z148" s="27"/>
      <c r="AA148" s="27"/>
      <c r="AB148" s="27"/>
      <c r="AC148" s="25"/>
      <c r="AD148" s="54"/>
    </row>
    <row r="149" spans="1:30" s="31" customFormat="1" ht="15" x14ac:dyDescent="0.25">
      <c r="A149" s="32" t="s">
        <v>18</v>
      </c>
      <c r="B149" s="21"/>
      <c r="C149" s="21"/>
      <c r="D149" s="21"/>
      <c r="E149" s="21"/>
      <c r="F149" s="21"/>
      <c r="G149" s="21"/>
      <c r="H149" s="21"/>
      <c r="I149" s="21"/>
      <c r="J149" s="27"/>
      <c r="K149" s="23"/>
      <c r="L149" s="34"/>
      <c r="M149" s="90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1:30" s="31" customFormat="1" ht="15" x14ac:dyDescent="0.25">
      <c r="A150" s="20" t="s">
        <v>12</v>
      </c>
      <c r="B150" s="35"/>
      <c r="C150" s="35"/>
      <c r="D150" s="35"/>
      <c r="E150" s="35"/>
      <c r="F150" s="35"/>
      <c r="G150" s="35"/>
      <c r="H150" s="35"/>
      <c r="I150" s="35"/>
      <c r="J150" s="57">
        <v>0</v>
      </c>
      <c r="K150" s="57">
        <v>0</v>
      </c>
      <c r="L150" s="57">
        <v>0</v>
      </c>
      <c r="M150" s="35">
        <v>-105.21562371058155</v>
      </c>
      <c r="N150" s="35">
        <v>-105.21562371058155</v>
      </c>
      <c r="O150" s="35">
        <v>-105.21562371058155</v>
      </c>
      <c r="P150" s="35">
        <v>-105.21562371058155</v>
      </c>
      <c r="Q150" s="35">
        <v>-105.21562371058155</v>
      </c>
      <c r="R150" s="35">
        <v>-101.27192317613287</v>
      </c>
      <c r="S150" s="35">
        <v>-101.27192317613287</v>
      </c>
      <c r="T150" s="35">
        <v>-101.27192317613287</v>
      </c>
      <c r="U150" s="35">
        <v>-101.27192317613287</v>
      </c>
      <c r="V150" s="35">
        <v>-101.27192317613287</v>
      </c>
      <c r="W150" s="35">
        <v>-101.27192317613287</v>
      </c>
      <c r="X150" s="35">
        <v>-101.27192317613287</v>
      </c>
      <c r="Y150" s="35">
        <v>-1519.035402738124</v>
      </c>
      <c r="Z150" s="35">
        <v>-1519.035402738124</v>
      </c>
      <c r="AA150" s="35">
        <v>-1519.035402738124</v>
      </c>
      <c r="AB150" s="35">
        <v>-1519.035402738124</v>
      </c>
      <c r="AC150" s="35">
        <v>-1538.7019415878244</v>
      </c>
      <c r="AD150" s="35">
        <v>-1538.7019415878244</v>
      </c>
    </row>
    <row r="151" spans="1:30" s="31" customFormat="1" ht="15.75" thickBot="1" x14ac:dyDescent="0.3">
      <c r="A151" s="20" t="s">
        <v>13</v>
      </c>
      <c r="B151" s="38">
        <f>592114/0.365</f>
        <v>1622230.1369863015</v>
      </c>
      <c r="C151" s="38">
        <f>3270774/0.365</f>
        <v>8961024.6575342473</v>
      </c>
      <c r="D151" s="38"/>
      <c r="E151" s="38"/>
      <c r="F151" s="38">
        <f>8106847/0.365</f>
        <v>22210539.726027399</v>
      </c>
      <c r="G151" s="38"/>
      <c r="H151" s="38"/>
      <c r="I151" s="38">
        <f>11101935/0.365</f>
        <v>30416260.273972604</v>
      </c>
      <c r="J151" s="38">
        <f t="shared" ref="J151:L151" si="86">+J150+I151</f>
        <v>30416260.273972604</v>
      </c>
      <c r="K151" s="38">
        <f t="shared" si="86"/>
        <v>30416260.273972604</v>
      </c>
      <c r="L151" s="38">
        <f t="shared" si="86"/>
        <v>30416260.273972604</v>
      </c>
      <c r="M151" s="38">
        <f>+M150+L151</f>
        <v>30416155.058348894</v>
      </c>
      <c r="N151" s="38">
        <f t="shared" ref="N151:W151" si="87">+N150+M151</f>
        <v>30416049.842725184</v>
      </c>
      <c r="O151" s="38">
        <f t="shared" si="87"/>
        <v>30415944.627101474</v>
      </c>
      <c r="P151" s="38">
        <f t="shared" si="87"/>
        <v>30415839.411477763</v>
      </c>
      <c r="Q151" s="38">
        <f t="shared" si="87"/>
        <v>30415734.195854053</v>
      </c>
      <c r="R151" s="38">
        <f t="shared" si="87"/>
        <v>30415632.923930876</v>
      </c>
      <c r="S151" s="38">
        <f t="shared" si="87"/>
        <v>30415531.652007699</v>
      </c>
      <c r="T151" s="38">
        <f t="shared" si="87"/>
        <v>30415430.380084522</v>
      </c>
      <c r="U151" s="38">
        <f t="shared" si="87"/>
        <v>30415329.108161345</v>
      </c>
      <c r="V151" s="38">
        <f t="shared" si="87"/>
        <v>30415227.836238168</v>
      </c>
      <c r="W151" s="38">
        <f t="shared" si="87"/>
        <v>30415126.564314991</v>
      </c>
      <c r="X151" s="38">
        <f>+X150+W151</f>
        <v>30415025.292391814</v>
      </c>
      <c r="Y151" s="38">
        <f t="shared" ref="Y151:AD151" si="88">+Y150+X151</f>
        <v>30413506.256989077</v>
      </c>
      <c r="Z151" s="38">
        <f t="shared" si="88"/>
        <v>30411987.221586339</v>
      </c>
      <c r="AA151" s="38">
        <f t="shared" si="88"/>
        <v>30410468.186183602</v>
      </c>
      <c r="AB151" s="38">
        <f t="shared" si="88"/>
        <v>30408949.150780864</v>
      </c>
      <c r="AC151" s="38">
        <f t="shared" si="88"/>
        <v>30407410.448839277</v>
      </c>
      <c r="AD151" s="38">
        <f t="shared" si="88"/>
        <v>30405871.74689769</v>
      </c>
    </row>
    <row r="152" spans="1:30" s="31" customFormat="1" ht="15.75" thickBot="1" x14ac:dyDescent="0.3">
      <c r="A152" s="39" t="s">
        <v>19</v>
      </c>
      <c r="B152" s="40">
        <f t="shared" ref="B152:AD152" si="89">B147-B151</f>
        <v>568717.04301369865</v>
      </c>
      <c r="C152" s="41">
        <f t="shared" si="89"/>
        <v>-7064331.337534247</v>
      </c>
      <c r="D152" s="41">
        <f t="shared" si="89"/>
        <v>1900631.5600000003</v>
      </c>
      <c r="E152" s="41">
        <f t="shared" si="89"/>
        <v>1904569.8</v>
      </c>
      <c r="F152" s="41">
        <f t="shared" si="89"/>
        <v>-20301999.2760274</v>
      </c>
      <c r="G152" s="41">
        <f t="shared" si="89"/>
        <v>1912511.1000000003</v>
      </c>
      <c r="H152" s="41">
        <f t="shared" si="89"/>
        <v>1916481.7500000002</v>
      </c>
      <c r="I152" s="41">
        <f t="shared" si="89"/>
        <v>-28495807.873972602</v>
      </c>
      <c r="J152" s="41">
        <f t="shared" si="89"/>
        <v>-28491812.041665189</v>
      </c>
      <c r="K152" s="41">
        <f t="shared" si="89"/>
        <v>-28487816.209357772</v>
      </c>
      <c r="L152" s="41">
        <f t="shared" si="89"/>
        <v>-28483820.377050355</v>
      </c>
      <c r="M152" s="41">
        <f t="shared" si="89"/>
        <v>-28479719.329119228</v>
      </c>
      <c r="N152" s="41">
        <f t="shared" si="89"/>
        <v>-28475618.281188101</v>
      </c>
      <c r="O152" s="41">
        <f t="shared" si="89"/>
        <v>-28471517.233256973</v>
      </c>
      <c r="P152" s="41">
        <f t="shared" si="89"/>
        <v>-28467416.185325846</v>
      </c>
      <c r="Q152" s="41">
        <f t="shared" si="89"/>
        <v>-28463315.137394719</v>
      </c>
      <c r="R152" s="41">
        <f t="shared" si="89"/>
        <v>-28459165.621650718</v>
      </c>
      <c r="S152" s="41">
        <f t="shared" si="89"/>
        <v>-28455016.105906717</v>
      </c>
      <c r="T152" s="41">
        <f t="shared" si="89"/>
        <v>-28450866.590162721</v>
      </c>
      <c r="U152" s="41">
        <f t="shared" si="89"/>
        <v>-28446717.07441872</v>
      </c>
      <c r="V152" s="41">
        <f t="shared" si="89"/>
        <v>-28442567.558674719</v>
      </c>
      <c r="W152" s="41">
        <f t="shared" si="89"/>
        <v>-28438418.042930719</v>
      </c>
      <c r="X152" s="41">
        <f t="shared" si="89"/>
        <v>-28434268.527186722</v>
      </c>
      <c r="Y152" s="41">
        <f t="shared" si="89"/>
        <v>-28428701.24796316</v>
      </c>
      <c r="Z152" s="41">
        <f t="shared" si="89"/>
        <v>-28423133.968739599</v>
      </c>
      <c r="AA152" s="41">
        <f t="shared" si="89"/>
        <v>-28417566.689516038</v>
      </c>
      <c r="AB152" s="41">
        <f t="shared" si="89"/>
        <v>-28411999.410292476</v>
      </c>
      <c r="AC152" s="41">
        <f t="shared" si="89"/>
        <v>-28406360.053016663</v>
      </c>
      <c r="AD152" s="41">
        <f t="shared" si="89"/>
        <v>-28400720.695740845</v>
      </c>
    </row>
    <row r="153" spans="1:30" s="31" customFormat="1" ht="15.75" thickBot="1" x14ac:dyDescent="0.3">
      <c r="A153" s="20" t="s">
        <v>15</v>
      </c>
      <c r="B153" s="42">
        <v>0.36499999999999999</v>
      </c>
      <c r="C153" s="42">
        <v>0.36499999999999999</v>
      </c>
      <c r="D153" s="42">
        <v>0.36499999999999999</v>
      </c>
      <c r="E153" s="42">
        <v>0.36499999999999999</v>
      </c>
      <c r="F153" s="42">
        <v>0.36499999999999999</v>
      </c>
      <c r="G153" s="42">
        <v>0.36499999999999999</v>
      </c>
      <c r="H153" s="42">
        <v>0.36499999999999999</v>
      </c>
      <c r="I153" s="42">
        <v>0.36499999999999999</v>
      </c>
      <c r="J153" s="42">
        <v>0.36499999999999999</v>
      </c>
      <c r="K153" s="42">
        <v>0.36499999999999999</v>
      </c>
      <c r="L153" s="42">
        <v>0.36499999999999999</v>
      </c>
      <c r="M153" s="42">
        <v>0.36499999999999999</v>
      </c>
      <c r="N153" s="42">
        <v>0.36499999999999999</v>
      </c>
      <c r="O153" s="42">
        <v>0.36499999999999999</v>
      </c>
      <c r="P153" s="42">
        <v>0.22819999999999999</v>
      </c>
      <c r="Q153" s="42">
        <v>0.22819999999999999</v>
      </c>
      <c r="R153" s="42">
        <v>0.22819999999999999</v>
      </c>
      <c r="S153" s="42">
        <v>0.22819999999999999</v>
      </c>
      <c r="T153" s="42">
        <v>0.22819999999999999</v>
      </c>
      <c r="U153" s="42">
        <v>0.22819999999999999</v>
      </c>
      <c r="V153" s="42">
        <v>0.22819999999999999</v>
      </c>
      <c r="W153" s="42">
        <v>0.22819999999999999</v>
      </c>
      <c r="X153" s="42">
        <v>0.22819999999999999</v>
      </c>
      <c r="Y153" s="42">
        <v>0.22819999999999999</v>
      </c>
      <c r="Z153" s="42">
        <v>0.22819999999999999</v>
      </c>
      <c r="AA153" s="42">
        <v>0.22819999999999999</v>
      </c>
      <c r="AB153" s="42">
        <v>0.22819999999999999</v>
      </c>
      <c r="AC153" s="42">
        <v>0.22819999999999999</v>
      </c>
      <c r="AD153" s="42">
        <v>0.22819999999999999</v>
      </c>
    </row>
    <row r="154" spans="1:30" s="31" customFormat="1" ht="15.75" thickBot="1" x14ac:dyDescent="0.3">
      <c r="A154" s="43" t="s">
        <v>20</v>
      </c>
      <c r="B154" s="44">
        <f>B152*B153</f>
        <v>207581.72070000001</v>
      </c>
      <c r="C154" s="45">
        <f t="shared" ref="C154:L154" si="90">C152*C153</f>
        <v>-2578480.9382000002</v>
      </c>
      <c r="D154" s="45">
        <f t="shared" si="90"/>
        <v>693730.51940000011</v>
      </c>
      <c r="E154" s="45">
        <f t="shared" si="90"/>
        <v>695167.97699999996</v>
      </c>
      <c r="F154" s="45">
        <f t="shared" si="90"/>
        <v>-7410229.7357500009</v>
      </c>
      <c r="G154" s="45">
        <f t="shared" si="90"/>
        <v>698066.55150000006</v>
      </c>
      <c r="H154" s="45">
        <f t="shared" si="90"/>
        <v>699515.83875000011</v>
      </c>
      <c r="I154" s="45">
        <f t="shared" si="90"/>
        <v>-10400969.874</v>
      </c>
      <c r="J154" s="45">
        <f t="shared" si="90"/>
        <v>-10399511.395207794</v>
      </c>
      <c r="K154" s="45">
        <f t="shared" si="90"/>
        <v>-10398052.916415587</v>
      </c>
      <c r="L154" s="45">
        <f t="shared" si="90"/>
        <v>-10396594.43762338</v>
      </c>
      <c r="M154" s="44">
        <f>M152*M153</f>
        <v>-10395097.555128518</v>
      </c>
      <c r="N154" s="45">
        <f>N152*N153</f>
        <v>-10393600.672633657</v>
      </c>
      <c r="O154" s="45">
        <f t="shared" ref="O154:AD154" si="91">O152*O153</f>
        <v>-10392103.790138794</v>
      </c>
      <c r="P154" s="45">
        <f t="shared" si="91"/>
        <v>-6496264.373491358</v>
      </c>
      <c r="Q154" s="45">
        <f t="shared" si="91"/>
        <v>-6495328.5143534746</v>
      </c>
      <c r="R154" s="45">
        <f t="shared" si="91"/>
        <v>-6494381.5948606934</v>
      </c>
      <c r="S154" s="45">
        <f t="shared" si="91"/>
        <v>-6493434.6753679123</v>
      </c>
      <c r="T154" s="45">
        <f t="shared" si="91"/>
        <v>-6492487.755875132</v>
      </c>
      <c r="U154" s="45">
        <f t="shared" si="91"/>
        <v>-6491540.8363823518</v>
      </c>
      <c r="V154" s="45">
        <f t="shared" si="91"/>
        <v>-6490593.9168895707</v>
      </c>
      <c r="W154" s="45">
        <f t="shared" si="91"/>
        <v>-6489646.9973967895</v>
      </c>
      <c r="X154" s="45">
        <f t="shared" si="91"/>
        <v>-6488700.0779040093</v>
      </c>
      <c r="Y154" s="45">
        <f t="shared" si="91"/>
        <v>-6487429.6247851932</v>
      </c>
      <c r="Z154" s="45">
        <f t="shared" si="91"/>
        <v>-6486159.1716663763</v>
      </c>
      <c r="AA154" s="45">
        <f t="shared" si="91"/>
        <v>-6484888.7185475593</v>
      </c>
      <c r="AB154" s="45">
        <f t="shared" si="91"/>
        <v>-6483618.2654287424</v>
      </c>
      <c r="AC154" s="45">
        <f t="shared" si="91"/>
        <v>-6482331.3640984017</v>
      </c>
      <c r="AD154" s="45">
        <f t="shared" si="91"/>
        <v>-6481044.4627680602</v>
      </c>
    </row>
    <row r="155" spans="1:30" s="31" customFormat="1" ht="15" x14ac:dyDescent="0.25">
      <c r="A155" s="46"/>
      <c r="B155" s="50"/>
      <c r="C155" s="50"/>
      <c r="D155" s="51"/>
      <c r="E155" s="51"/>
      <c r="F155" s="50"/>
      <c r="G155" s="52"/>
      <c r="H155" s="21"/>
      <c r="I155" s="50"/>
      <c r="J155" s="52"/>
      <c r="K155" s="21"/>
      <c r="L155" s="50"/>
      <c r="M155" s="50" t="s">
        <v>43</v>
      </c>
      <c r="N155" s="53"/>
      <c r="O155" s="48"/>
      <c r="P155" s="53"/>
      <c r="Q155" s="47"/>
      <c r="R155" s="48"/>
      <c r="S155" s="53"/>
      <c r="T155" s="47"/>
      <c r="U155" s="48"/>
      <c r="V155" s="53"/>
      <c r="W155" s="47"/>
      <c r="X155" s="47"/>
      <c r="Y155" s="53"/>
      <c r="Z155" s="47"/>
      <c r="AA155" s="48"/>
      <c r="AB155" s="53"/>
      <c r="AC155" s="47"/>
      <c r="AD155" s="21"/>
    </row>
    <row r="156" spans="1:30" s="31" customFormat="1" ht="15" x14ac:dyDescent="0.25">
      <c r="A156" s="32" t="s">
        <v>21</v>
      </c>
      <c r="B156"/>
      <c r="C156" s="50"/>
      <c r="D156" s="21"/>
      <c r="E156" s="21"/>
      <c r="F156" s="21"/>
      <c r="G156" s="21"/>
      <c r="H156" s="21"/>
      <c r="I156" s="21"/>
      <c r="J156" s="21"/>
      <c r="K156" s="21"/>
      <c r="L156" s="21"/>
      <c r="M156" s="50" t="s">
        <v>42</v>
      </c>
      <c r="N156" s="47"/>
      <c r="O156" s="48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21"/>
    </row>
    <row r="157" spans="1:30" s="31" customFormat="1" ht="15" x14ac:dyDescent="0.25">
      <c r="A157" s="39" t="s">
        <v>22</v>
      </c>
      <c r="B157" s="62">
        <f t="shared" ref="B157:AD157" si="92">B143</f>
        <v>-1442883.69915</v>
      </c>
      <c r="C157" s="62">
        <f t="shared" si="92"/>
        <v>-6406503.9476499995</v>
      </c>
      <c r="D157" s="62">
        <f t="shared" si="92"/>
        <v>-6406503.9476499995</v>
      </c>
      <c r="E157" s="62">
        <f t="shared" si="92"/>
        <v>-6406503.9476499995</v>
      </c>
      <c r="F157" s="62">
        <f t="shared" si="92"/>
        <v>-7464625.8596000001</v>
      </c>
      <c r="G157" s="62">
        <f t="shared" si="92"/>
        <v>-1307777.8595999999</v>
      </c>
      <c r="H157" s="62">
        <f t="shared" si="92"/>
        <v>-1307777.8595999999</v>
      </c>
      <c r="I157" s="62">
        <f t="shared" si="92"/>
        <v>-10639076.8596</v>
      </c>
      <c r="J157" s="62">
        <f t="shared" si="92"/>
        <v>-7576774.7652833341</v>
      </c>
      <c r="K157" s="62">
        <f t="shared" si="92"/>
        <v>-4514472.6709666671</v>
      </c>
      <c r="L157" s="62">
        <f t="shared" si="92"/>
        <v>-1452170.5766500009</v>
      </c>
      <c r="M157" s="62">
        <f t="shared" si="92"/>
        <v>-1452170.5766500009</v>
      </c>
      <c r="N157" s="62">
        <f t="shared" si="92"/>
        <v>-1452170.5766500009</v>
      </c>
      <c r="O157" s="62">
        <f t="shared" si="92"/>
        <v>-1452170.5766500009</v>
      </c>
      <c r="P157" s="62">
        <f t="shared" si="92"/>
        <v>-907905.00162063073</v>
      </c>
      <c r="Q157" s="62">
        <f t="shared" si="92"/>
        <v>-907905.00162063073</v>
      </c>
      <c r="R157" s="62">
        <f t="shared" si="92"/>
        <v>-907905.00162063073</v>
      </c>
      <c r="S157" s="62">
        <f t="shared" si="92"/>
        <v>-907905.00162063073</v>
      </c>
      <c r="T157" s="62">
        <f t="shared" si="92"/>
        <v>-907905.00162063073</v>
      </c>
      <c r="U157" s="62">
        <f t="shared" si="92"/>
        <v>-907905.00162063073</v>
      </c>
      <c r="V157" s="62">
        <f t="shared" si="92"/>
        <v>-907905.00162063073</v>
      </c>
      <c r="W157" s="62">
        <f t="shared" si="92"/>
        <v>-907905.00162063073</v>
      </c>
      <c r="X157" s="62">
        <f t="shared" si="92"/>
        <v>-907905.00162063073</v>
      </c>
      <c r="Y157" s="62">
        <f t="shared" si="92"/>
        <v>-907905.00162063073</v>
      </c>
      <c r="Z157" s="62">
        <f t="shared" si="92"/>
        <v>-907905.00162063073</v>
      </c>
      <c r="AA157" s="62">
        <f t="shared" si="92"/>
        <v>-907905.00162063073</v>
      </c>
      <c r="AB157" s="62">
        <f t="shared" si="92"/>
        <v>-907905.00162063073</v>
      </c>
      <c r="AC157" s="62">
        <f t="shared" si="92"/>
        <v>-907905.00162063062</v>
      </c>
      <c r="AD157" s="62">
        <f t="shared" si="92"/>
        <v>-907905.00162063062</v>
      </c>
    </row>
    <row r="158" spans="1:30" s="31" customFormat="1" ht="15.75" thickBot="1" x14ac:dyDescent="0.3">
      <c r="A158" s="39" t="s">
        <v>23</v>
      </c>
      <c r="B158" s="62">
        <f t="shared" ref="B158:AD158" si="93">B154</f>
        <v>207581.72070000001</v>
      </c>
      <c r="C158" s="62">
        <f t="shared" si="93"/>
        <v>-2578480.9382000002</v>
      </c>
      <c r="D158" s="62">
        <f t="shared" si="93"/>
        <v>693730.51940000011</v>
      </c>
      <c r="E158" s="62">
        <f t="shared" si="93"/>
        <v>695167.97699999996</v>
      </c>
      <c r="F158" s="62">
        <f t="shared" si="93"/>
        <v>-7410229.7357500009</v>
      </c>
      <c r="G158" s="62">
        <f t="shared" si="93"/>
        <v>698066.55150000006</v>
      </c>
      <c r="H158" s="62">
        <f t="shared" si="93"/>
        <v>699515.83875000011</v>
      </c>
      <c r="I158" s="62">
        <f t="shared" si="93"/>
        <v>-10400969.874</v>
      </c>
      <c r="J158" s="62">
        <f t="shared" si="93"/>
        <v>-10399511.395207794</v>
      </c>
      <c r="K158" s="62">
        <f t="shared" si="93"/>
        <v>-10398052.916415587</v>
      </c>
      <c r="L158" s="62">
        <f t="shared" si="93"/>
        <v>-10396594.43762338</v>
      </c>
      <c r="M158" s="62">
        <f t="shared" si="93"/>
        <v>-10395097.555128518</v>
      </c>
      <c r="N158" s="62">
        <f t="shared" si="93"/>
        <v>-10393600.672633657</v>
      </c>
      <c r="O158" s="62">
        <f t="shared" si="93"/>
        <v>-10392103.790138794</v>
      </c>
      <c r="P158" s="62">
        <f t="shared" si="93"/>
        <v>-6496264.373491358</v>
      </c>
      <c r="Q158" s="62">
        <f t="shared" si="93"/>
        <v>-6495328.5143534746</v>
      </c>
      <c r="R158" s="62">
        <f t="shared" si="93"/>
        <v>-6494381.5948606934</v>
      </c>
      <c r="S158" s="62">
        <f t="shared" si="93"/>
        <v>-6493434.6753679123</v>
      </c>
      <c r="T158" s="62">
        <f t="shared" si="93"/>
        <v>-6492487.755875132</v>
      </c>
      <c r="U158" s="62">
        <f t="shared" si="93"/>
        <v>-6491540.8363823518</v>
      </c>
      <c r="V158" s="62">
        <f t="shared" si="93"/>
        <v>-6490593.9168895707</v>
      </c>
      <c r="W158" s="62">
        <f t="shared" si="93"/>
        <v>-6489646.9973967895</v>
      </c>
      <c r="X158" s="62">
        <f t="shared" si="93"/>
        <v>-6488700.0779040093</v>
      </c>
      <c r="Y158" s="62">
        <f t="shared" si="93"/>
        <v>-6487429.6247851932</v>
      </c>
      <c r="Z158" s="62">
        <f t="shared" si="93"/>
        <v>-6486159.1716663763</v>
      </c>
      <c r="AA158" s="62">
        <f t="shared" si="93"/>
        <v>-6484888.7185475593</v>
      </c>
      <c r="AB158" s="62">
        <f t="shared" si="93"/>
        <v>-6483618.2654287424</v>
      </c>
      <c r="AC158" s="62">
        <f t="shared" si="93"/>
        <v>-6482331.3640984017</v>
      </c>
      <c r="AD158" s="62">
        <f t="shared" si="93"/>
        <v>-6481044.4627680602</v>
      </c>
    </row>
    <row r="159" spans="1:30" s="31" customFormat="1" ht="15.75" thickBot="1" x14ac:dyDescent="0.3">
      <c r="A159" s="43" t="s">
        <v>24</v>
      </c>
      <c r="B159" s="44">
        <f>B157+B158</f>
        <v>-1235301.9784500001</v>
      </c>
      <c r="C159" s="45">
        <f t="shared" ref="C159:L159" si="94">C157+C158</f>
        <v>-8984984.8858499993</v>
      </c>
      <c r="D159" s="45">
        <f t="shared" si="94"/>
        <v>-5712773.4282499999</v>
      </c>
      <c r="E159" s="45">
        <f t="shared" si="94"/>
        <v>-5711335.9706499996</v>
      </c>
      <c r="F159" s="45">
        <f t="shared" si="94"/>
        <v>-14874855.595350001</v>
      </c>
      <c r="G159" s="45">
        <f t="shared" si="94"/>
        <v>-609711.30809999979</v>
      </c>
      <c r="H159" s="45">
        <f t="shared" si="94"/>
        <v>-608262.02084999974</v>
      </c>
      <c r="I159" s="45">
        <f t="shared" si="94"/>
        <v>-21040046.733599998</v>
      </c>
      <c r="J159" s="45">
        <f t="shared" si="94"/>
        <v>-17976286.160491128</v>
      </c>
      <c r="K159" s="45">
        <f t="shared" si="94"/>
        <v>-14912525.587382253</v>
      </c>
      <c r="L159" s="45">
        <f t="shared" si="94"/>
        <v>-11848765.014273381</v>
      </c>
      <c r="M159" s="44">
        <f>M157+M158</f>
        <v>-11847268.13177852</v>
      </c>
      <c r="N159" s="45">
        <f t="shared" ref="N159:AD159" si="95">N157+N158</f>
        <v>-11845771.249283658</v>
      </c>
      <c r="O159" s="45">
        <f t="shared" si="95"/>
        <v>-11844274.366788795</v>
      </c>
      <c r="P159" s="45">
        <f t="shared" si="95"/>
        <v>-7404169.3751119887</v>
      </c>
      <c r="Q159" s="45">
        <f t="shared" si="95"/>
        <v>-7403233.5159741053</v>
      </c>
      <c r="R159" s="45">
        <f t="shared" si="95"/>
        <v>-7402286.5964813242</v>
      </c>
      <c r="S159" s="45">
        <f t="shared" si="95"/>
        <v>-7401339.676988543</v>
      </c>
      <c r="T159" s="45">
        <f t="shared" si="95"/>
        <v>-7400392.7574957628</v>
      </c>
      <c r="U159" s="45">
        <f t="shared" si="95"/>
        <v>-7399445.8380029825</v>
      </c>
      <c r="V159" s="45">
        <f t="shared" si="95"/>
        <v>-7398498.9185102014</v>
      </c>
      <c r="W159" s="45">
        <f t="shared" si="95"/>
        <v>-7397551.9990174202</v>
      </c>
      <c r="X159" s="45">
        <f t="shared" si="95"/>
        <v>-7396605.07952464</v>
      </c>
      <c r="Y159" s="45">
        <f t="shared" si="95"/>
        <v>-7395334.626405824</v>
      </c>
      <c r="Z159" s="45">
        <f t="shared" si="95"/>
        <v>-7394064.173287007</v>
      </c>
      <c r="AA159" s="45">
        <f t="shared" si="95"/>
        <v>-7392793.7201681901</v>
      </c>
      <c r="AB159" s="45">
        <f t="shared" si="95"/>
        <v>-7391523.2670493731</v>
      </c>
      <c r="AC159" s="45">
        <f t="shared" si="95"/>
        <v>-7390236.3657190325</v>
      </c>
      <c r="AD159" s="45">
        <f t="shared" si="95"/>
        <v>-7388949.4643886909</v>
      </c>
    </row>
    <row r="160" spans="1:30" s="31" customFormat="1" ht="15" x14ac:dyDescent="0.25">
      <c r="A160" s="64"/>
      <c r="B160" s="50"/>
      <c r="C160" s="50"/>
      <c r="D160" s="51"/>
      <c r="E160" s="51"/>
      <c r="F160" s="50"/>
      <c r="G160" s="52"/>
      <c r="H160" s="21"/>
      <c r="I160" s="50"/>
      <c r="J160" s="65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31" customFormat="1" ht="15" x14ac:dyDescent="0.25">
      <c r="A161" s="32" t="s">
        <v>25</v>
      </c>
      <c r="B161" s="50"/>
      <c r="C161" s="50"/>
      <c r="D161" s="51"/>
      <c r="E161" s="51"/>
      <c r="F161" s="50"/>
      <c r="G161" s="52"/>
      <c r="H161" s="21"/>
      <c r="I161" s="50"/>
      <c r="J161" s="65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31" customFormat="1" ht="15" x14ac:dyDescent="0.25">
      <c r="A162" s="39" t="s">
        <v>26</v>
      </c>
      <c r="B162" s="66">
        <v>102324</v>
      </c>
      <c r="C162" s="66">
        <f>B162</f>
        <v>102324</v>
      </c>
      <c r="D162" s="66">
        <f t="shared" ref="D162:AD163" si="96">C162</f>
        <v>102324</v>
      </c>
      <c r="E162" s="66">
        <f t="shared" si="96"/>
        <v>102324</v>
      </c>
      <c r="F162" s="66">
        <f t="shared" si="96"/>
        <v>102324</v>
      </c>
      <c r="G162" s="66">
        <f t="shared" si="96"/>
        <v>102324</v>
      </c>
      <c r="H162" s="66">
        <f t="shared" si="96"/>
        <v>102324</v>
      </c>
      <c r="I162" s="66">
        <f t="shared" si="96"/>
        <v>102324</v>
      </c>
      <c r="J162" s="66">
        <f t="shared" si="96"/>
        <v>102324</v>
      </c>
      <c r="K162" s="66">
        <f t="shared" si="96"/>
        <v>102324</v>
      </c>
      <c r="L162" s="66">
        <f t="shared" si="96"/>
        <v>102324</v>
      </c>
      <c r="M162" s="66">
        <f t="shared" si="96"/>
        <v>102324</v>
      </c>
      <c r="N162" s="66">
        <f t="shared" si="96"/>
        <v>102324</v>
      </c>
      <c r="O162" s="66">
        <f t="shared" si="96"/>
        <v>102324</v>
      </c>
      <c r="P162" s="66">
        <f t="shared" si="96"/>
        <v>102324</v>
      </c>
      <c r="Q162" s="66">
        <f t="shared" si="96"/>
        <v>102324</v>
      </c>
      <c r="R162" s="66">
        <f t="shared" si="96"/>
        <v>102324</v>
      </c>
      <c r="S162" s="66">
        <f t="shared" si="96"/>
        <v>102324</v>
      </c>
      <c r="T162" s="66">
        <f t="shared" si="96"/>
        <v>102324</v>
      </c>
      <c r="U162" s="66">
        <f t="shared" si="96"/>
        <v>102324</v>
      </c>
      <c r="V162" s="66">
        <f t="shared" si="96"/>
        <v>102324</v>
      </c>
      <c r="W162" s="66">
        <f t="shared" si="96"/>
        <v>102324</v>
      </c>
      <c r="X162" s="66">
        <f t="shared" si="96"/>
        <v>102324</v>
      </c>
      <c r="Y162" s="66">
        <f t="shared" si="96"/>
        <v>102324</v>
      </c>
      <c r="Z162" s="66">
        <f t="shared" si="96"/>
        <v>102324</v>
      </c>
      <c r="AA162" s="66">
        <f t="shared" si="96"/>
        <v>102324</v>
      </c>
      <c r="AB162" s="66">
        <f t="shared" si="96"/>
        <v>102324</v>
      </c>
      <c r="AC162" s="66">
        <f t="shared" si="96"/>
        <v>102324</v>
      </c>
      <c r="AD162" s="66">
        <f t="shared" si="96"/>
        <v>102324</v>
      </c>
    </row>
    <row r="163" spans="1:30" s="31" customFormat="1" ht="15" x14ac:dyDescent="0.25">
      <c r="A163" s="39" t="s">
        <v>27</v>
      </c>
      <c r="B163" s="66">
        <v>-273</v>
      </c>
      <c r="C163" s="66">
        <f>B163</f>
        <v>-273</v>
      </c>
      <c r="D163" s="66">
        <f t="shared" si="96"/>
        <v>-273</v>
      </c>
      <c r="E163" s="66">
        <f t="shared" si="96"/>
        <v>-273</v>
      </c>
      <c r="F163" s="66">
        <f t="shared" si="96"/>
        <v>-273</v>
      </c>
      <c r="G163" s="66">
        <f t="shared" si="96"/>
        <v>-273</v>
      </c>
      <c r="H163" s="66">
        <f t="shared" si="96"/>
        <v>-273</v>
      </c>
      <c r="I163" s="66">
        <f t="shared" si="96"/>
        <v>-273</v>
      </c>
      <c r="J163" s="66">
        <f t="shared" si="96"/>
        <v>-273</v>
      </c>
      <c r="K163" s="66">
        <f t="shared" si="96"/>
        <v>-273</v>
      </c>
      <c r="L163" s="66">
        <f t="shared" si="96"/>
        <v>-273</v>
      </c>
      <c r="M163" s="66">
        <f t="shared" si="96"/>
        <v>-273</v>
      </c>
      <c r="N163" s="66">
        <f t="shared" si="96"/>
        <v>-273</v>
      </c>
      <c r="O163" s="66">
        <f t="shared" si="96"/>
        <v>-273</v>
      </c>
      <c r="P163" s="66">
        <f t="shared" si="96"/>
        <v>-273</v>
      </c>
      <c r="Q163" s="66">
        <f t="shared" si="96"/>
        <v>-273</v>
      </c>
      <c r="R163" s="66">
        <f t="shared" si="96"/>
        <v>-273</v>
      </c>
      <c r="S163" s="66">
        <f t="shared" si="96"/>
        <v>-273</v>
      </c>
      <c r="T163" s="66">
        <f t="shared" si="96"/>
        <v>-273</v>
      </c>
      <c r="U163" s="66">
        <f t="shared" si="96"/>
        <v>-273</v>
      </c>
      <c r="V163" s="66">
        <f t="shared" si="96"/>
        <v>-273</v>
      </c>
      <c r="W163" s="66">
        <f t="shared" si="96"/>
        <v>-273</v>
      </c>
      <c r="X163" s="66">
        <f t="shared" si="96"/>
        <v>-273</v>
      </c>
      <c r="Y163" s="66">
        <f t="shared" si="96"/>
        <v>-273</v>
      </c>
      <c r="Z163" s="66">
        <f t="shared" si="96"/>
        <v>-273</v>
      </c>
      <c r="AA163" s="66">
        <f t="shared" si="96"/>
        <v>-273</v>
      </c>
      <c r="AB163" s="66">
        <f t="shared" si="96"/>
        <v>-273</v>
      </c>
      <c r="AC163" s="66">
        <f t="shared" si="96"/>
        <v>-273</v>
      </c>
      <c r="AD163" s="66">
        <f t="shared" si="96"/>
        <v>-273</v>
      </c>
    </row>
    <row r="164" spans="1:30" s="31" customFormat="1" ht="15" x14ac:dyDescent="0.25">
      <c r="A164" s="39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70" customFormat="1" ht="15" x14ac:dyDescent="0.25">
      <c r="A165" s="68" t="s">
        <v>30</v>
      </c>
      <c r="B165" s="69"/>
      <c r="C165" s="69">
        <f t="shared" ref="C165:AD165" si="97">+C159-B159+C162-B162+C163-B163</f>
        <v>-7749682.907399999</v>
      </c>
      <c r="D165" s="69">
        <f t="shared" si="97"/>
        <v>3272211.4575999994</v>
      </c>
      <c r="E165" s="69">
        <f t="shared" si="97"/>
        <v>1437.4576000003144</v>
      </c>
      <c r="F165" s="69">
        <f t="shared" si="97"/>
        <v>-9163519.6247000024</v>
      </c>
      <c r="G165" s="69">
        <f t="shared" si="97"/>
        <v>14265144.287250001</v>
      </c>
      <c r="H165" s="69">
        <f t="shared" si="97"/>
        <v>1449.2872500000522</v>
      </c>
      <c r="I165" s="69">
        <f t="shared" si="97"/>
        <v>-20431784.712749999</v>
      </c>
      <c r="J165" s="69">
        <f t="shared" si="97"/>
        <v>3063760.5731088705</v>
      </c>
      <c r="K165" s="69">
        <f t="shared" si="97"/>
        <v>3063760.5731088743</v>
      </c>
      <c r="L165" s="69">
        <f t="shared" si="97"/>
        <v>3063760.5731088724</v>
      </c>
      <c r="M165" s="69">
        <f t="shared" si="97"/>
        <v>1496.8824948612601</v>
      </c>
      <c r="N165" s="69">
        <f t="shared" si="97"/>
        <v>1496.8824948612601</v>
      </c>
      <c r="O165" s="69">
        <f t="shared" si="97"/>
        <v>1496.8824948631227</v>
      </c>
      <c r="P165" s="69">
        <f t="shared" si="97"/>
        <v>4440104.9916768065</v>
      </c>
      <c r="Q165" s="69">
        <f t="shared" si="97"/>
        <v>935.85913788340986</v>
      </c>
      <c r="R165" s="69">
        <f t="shared" si="97"/>
        <v>946.91949278116226</v>
      </c>
      <c r="S165" s="69">
        <f t="shared" si="97"/>
        <v>946.91949278116226</v>
      </c>
      <c r="T165" s="69">
        <f t="shared" si="97"/>
        <v>946.91949278023094</v>
      </c>
      <c r="U165" s="69">
        <f t="shared" si="97"/>
        <v>946.91949278023094</v>
      </c>
      <c r="V165" s="69">
        <f t="shared" si="97"/>
        <v>946.91949278116226</v>
      </c>
      <c r="W165" s="69">
        <f t="shared" si="97"/>
        <v>946.91949278116226</v>
      </c>
      <c r="X165" s="69">
        <f t="shared" si="97"/>
        <v>946.91949278023094</v>
      </c>
      <c r="Y165" s="69">
        <f t="shared" si="97"/>
        <v>1270.4531188160181</v>
      </c>
      <c r="Z165" s="69">
        <f t="shared" si="97"/>
        <v>1270.4531188169494</v>
      </c>
      <c r="AA165" s="69">
        <f t="shared" si="97"/>
        <v>1270.4531188169494</v>
      </c>
      <c r="AB165" s="69">
        <f t="shared" si="97"/>
        <v>1270.4531188169494</v>
      </c>
      <c r="AC165" s="69">
        <f t="shared" si="97"/>
        <v>1286.9013303406537</v>
      </c>
      <c r="AD165" s="69">
        <f t="shared" si="97"/>
        <v>1286.901330341585</v>
      </c>
    </row>
    <row r="166" spans="1:30" s="70" customFormat="1" ht="15" x14ac:dyDescent="0.25">
      <c r="A166" s="68" t="s">
        <v>44</v>
      </c>
      <c r="B166" s="69">
        <f t="shared" ref="B166:R166" si="98">B159+B162+B163</f>
        <v>-1133250.9784500001</v>
      </c>
      <c r="C166" s="69">
        <f t="shared" si="98"/>
        <v>-8882933.8858499993</v>
      </c>
      <c r="D166" s="69">
        <f t="shared" si="98"/>
        <v>-5610722.4282499999</v>
      </c>
      <c r="E166" s="69">
        <f t="shared" si="98"/>
        <v>-5609284.9706499996</v>
      </c>
      <c r="F166" s="69">
        <f t="shared" si="98"/>
        <v>-14772804.595350001</v>
      </c>
      <c r="G166" s="69">
        <f t="shared" si="98"/>
        <v>-507660.30809999979</v>
      </c>
      <c r="H166" s="69">
        <f t="shared" si="98"/>
        <v>-506211.02084999974</v>
      </c>
      <c r="I166" s="69">
        <f t="shared" si="98"/>
        <v>-20937995.733599998</v>
      </c>
      <c r="J166" s="69">
        <f t="shared" si="98"/>
        <v>-17874235.160491128</v>
      </c>
      <c r="K166" s="69">
        <f t="shared" si="98"/>
        <v>-14810474.587382253</v>
      </c>
      <c r="L166" s="69">
        <f t="shared" si="98"/>
        <v>-11746714.014273381</v>
      </c>
      <c r="M166" s="69">
        <f t="shared" si="98"/>
        <v>-11745217.13177852</v>
      </c>
      <c r="N166" s="69">
        <f t="shared" si="98"/>
        <v>-11743720.249283658</v>
      </c>
      <c r="O166" s="69">
        <f t="shared" si="98"/>
        <v>-11742223.366788795</v>
      </c>
      <c r="P166" s="69">
        <f t="shared" si="98"/>
        <v>-7302118.3751119887</v>
      </c>
      <c r="Q166" s="69">
        <f t="shared" si="98"/>
        <v>-7301182.5159741053</v>
      </c>
      <c r="R166" s="69">
        <f t="shared" si="98"/>
        <v>-7300235.5964813242</v>
      </c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</row>
    <row r="167" spans="1:30" s="31" customFormat="1" ht="15" x14ac:dyDescent="0.25">
      <c r="A167"/>
      <c r="B167"/>
      <c r="C167"/>
      <c r="D167"/>
      <c r="E167"/>
      <c r="F167"/>
      <c r="G167"/>
      <c r="H167"/>
      <c r="I167"/>
      <c r="J167"/>
      <c r="K167" s="47"/>
      <c r="L167" s="47"/>
      <c r="M167" s="49"/>
      <c r="N167" s="49"/>
      <c r="O167" s="48"/>
      <c r="P167" s="53"/>
      <c r="Q167" s="47"/>
      <c r="R167" s="48" t="s">
        <v>32</v>
      </c>
      <c r="S167" s="72">
        <f>+R169-S168</f>
        <v>350</v>
      </c>
      <c r="T167" s="72">
        <f>+S167-T168</f>
        <v>319</v>
      </c>
      <c r="U167" s="72">
        <f t="shared" ref="U167:AD167" si="99">+T167-U168</f>
        <v>289</v>
      </c>
      <c r="V167" s="72">
        <f t="shared" si="99"/>
        <v>258</v>
      </c>
      <c r="W167" s="72">
        <f t="shared" si="99"/>
        <v>227</v>
      </c>
      <c r="X167" s="72">
        <f t="shared" si="99"/>
        <v>197</v>
      </c>
      <c r="Y167" s="72">
        <f t="shared" si="99"/>
        <v>166</v>
      </c>
      <c r="Z167" s="72">
        <f t="shared" si="99"/>
        <v>136</v>
      </c>
      <c r="AA167" s="72">
        <f t="shared" si="99"/>
        <v>105</v>
      </c>
      <c r="AB167" s="72">
        <f t="shared" si="99"/>
        <v>74</v>
      </c>
      <c r="AC167" s="72">
        <f t="shared" si="99"/>
        <v>46</v>
      </c>
      <c r="AD167" s="72">
        <f t="shared" si="99"/>
        <v>15</v>
      </c>
    </row>
    <row r="168" spans="1:30" s="31" customFormat="1" ht="15" x14ac:dyDescent="0.25">
      <c r="A168"/>
      <c r="B168"/>
      <c r="C168"/>
      <c r="D168"/>
      <c r="E168"/>
      <c r="F168"/>
      <c r="G168"/>
      <c r="H168"/>
      <c r="I168"/>
      <c r="J168"/>
      <c r="K168" s="73"/>
      <c r="L168" s="74"/>
      <c r="M168" s="75"/>
      <c r="N168" s="75"/>
      <c r="O168" s="48"/>
      <c r="P168" s="73"/>
      <c r="Q168" s="73"/>
      <c r="R168" s="76">
        <f>SUM(S168:AD168)</f>
        <v>350</v>
      </c>
      <c r="S168">
        <f>+S169/2</f>
        <v>15</v>
      </c>
      <c r="T168" s="77">
        <f>+T169</f>
        <v>31</v>
      </c>
      <c r="U168" s="77">
        <f t="shared" ref="U168:AD168" si="100">+U169</f>
        <v>30</v>
      </c>
      <c r="V168" s="77">
        <f t="shared" si="100"/>
        <v>31</v>
      </c>
      <c r="W168" s="77">
        <f t="shared" si="100"/>
        <v>31</v>
      </c>
      <c r="X168" s="77">
        <f t="shared" si="100"/>
        <v>30</v>
      </c>
      <c r="Y168" s="77">
        <f t="shared" si="100"/>
        <v>31</v>
      </c>
      <c r="Z168" s="77">
        <f t="shared" si="100"/>
        <v>30</v>
      </c>
      <c r="AA168" s="77">
        <f t="shared" si="100"/>
        <v>31</v>
      </c>
      <c r="AB168" s="77">
        <f t="shared" si="100"/>
        <v>31</v>
      </c>
      <c r="AC168" s="77">
        <f t="shared" si="100"/>
        <v>28</v>
      </c>
      <c r="AD168" s="77">
        <f t="shared" si="100"/>
        <v>31</v>
      </c>
    </row>
    <row r="169" spans="1:30" s="31" customFormat="1" ht="15" x14ac:dyDescent="0.25">
      <c r="A169" s="64"/>
      <c r="B169" s="64"/>
      <c r="C169" s="65"/>
      <c r="D169" s="65"/>
      <c r="E169" s="65"/>
      <c r="F169" s="65"/>
      <c r="G169" s="65"/>
      <c r="H169" s="65"/>
      <c r="I169" s="65"/>
      <c r="J169" s="64"/>
      <c r="K169" s="73"/>
      <c r="L169" s="74"/>
      <c r="M169" s="75"/>
      <c r="N169" s="73"/>
      <c r="O169" s="73"/>
      <c r="P169" s="73"/>
      <c r="Q169" s="73"/>
      <c r="R169" s="76">
        <f>SUM(S169:AD169)</f>
        <v>365</v>
      </c>
      <c r="S169" s="21">
        <v>30</v>
      </c>
      <c r="T169" s="21">
        <v>31</v>
      </c>
      <c r="U169" s="21">
        <v>30</v>
      </c>
      <c r="V169" s="21">
        <v>31</v>
      </c>
      <c r="W169" s="21">
        <v>31</v>
      </c>
      <c r="X169" s="21">
        <v>30</v>
      </c>
      <c r="Y169" s="21">
        <v>31</v>
      </c>
      <c r="Z169" s="21">
        <v>30</v>
      </c>
      <c r="AA169" s="21">
        <v>31</v>
      </c>
      <c r="AB169" s="21">
        <v>31</v>
      </c>
      <c r="AC169" s="21">
        <v>28</v>
      </c>
      <c r="AD169" s="21">
        <v>31</v>
      </c>
    </row>
    <row r="170" spans="1:30" s="31" customFormat="1" ht="15.75" customHeight="1" x14ac:dyDescent="0.25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80"/>
      <c r="Q170" s="80"/>
      <c r="R170" s="79" t="s">
        <v>33</v>
      </c>
      <c r="S170" s="80">
        <f>+S165*S167/$R$169</f>
        <v>908.00499307782684</v>
      </c>
      <c r="T170" s="80">
        <f t="shared" ref="T170:AD170" si="101">+T165*T167/$R$169</f>
        <v>827.58169369011966</v>
      </c>
      <c r="U170" s="80">
        <f t="shared" si="101"/>
        <v>749.75269428352533</v>
      </c>
      <c r="V170" s="80">
        <f t="shared" si="101"/>
        <v>669.32939489736953</v>
      </c>
      <c r="W170" s="80">
        <f t="shared" si="101"/>
        <v>588.90609551047623</v>
      </c>
      <c r="X170" s="80">
        <f t="shared" si="101"/>
        <v>511.07709610330272</v>
      </c>
      <c r="Y170" s="80">
        <f t="shared" si="101"/>
        <v>577.79511705057257</v>
      </c>
      <c r="Z170" s="80">
        <f t="shared" si="101"/>
        <v>473.37431276467157</v>
      </c>
      <c r="AA170" s="80">
        <f t="shared" si="101"/>
        <v>365.47281500213614</v>
      </c>
      <c r="AB170" s="80">
        <f t="shared" si="101"/>
        <v>257.57131723960072</v>
      </c>
      <c r="AC170" s="80">
        <f t="shared" si="101"/>
        <v>162.18482519361663</v>
      </c>
      <c r="AD170" s="80">
        <f t="shared" si="101"/>
        <v>52.886356041435</v>
      </c>
    </row>
    <row r="171" spans="1:30" s="31" customFormat="1" ht="15" x14ac:dyDescent="0.25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80"/>
      <c r="Q171" s="80"/>
      <c r="R171" s="79" t="s">
        <v>45</v>
      </c>
      <c r="S171" s="81">
        <f>+S170+R166</f>
        <v>-7299327.5914882468</v>
      </c>
      <c r="T171" s="81">
        <f t="shared" ref="T171:AD171" si="102">+T170+S171</f>
        <v>-7298500.0097945565</v>
      </c>
      <c r="U171" s="81">
        <f t="shared" si="102"/>
        <v>-7297750.2571002729</v>
      </c>
      <c r="V171" s="81">
        <f t="shared" si="102"/>
        <v>-7297080.9277053755</v>
      </c>
      <c r="W171" s="81">
        <f t="shared" si="102"/>
        <v>-7296492.0216098651</v>
      </c>
      <c r="X171" s="81">
        <f t="shared" si="102"/>
        <v>-7295980.9445137614</v>
      </c>
      <c r="Y171" s="81">
        <f t="shared" si="102"/>
        <v>-7295403.149396711</v>
      </c>
      <c r="Z171" s="81">
        <f t="shared" si="102"/>
        <v>-7294929.7750839461</v>
      </c>
      <c r="AA171" s="81">
        <f t="shared" si="102"/>
        <v>-7294564.3022689437</v>
      </c>
      <c r="AB171" s="81">
        <f t="shared" si="102"/>
        <v>-7294306.7309517041</v>
      </c>
      <c r="AC171" s="81">
        <f t="shared" si="102"/>
        <v>-7294144.54612651</v>
      </c>
      <c r="AD171" s="81">
        <f t="shared" si="102"/>
        <v>-7294091.6597704682</v>
      </c>
    </row>
    <row r="172" spans="1:30" s="31" customFormat="1" ht="15" x14ac:dyDescent="0.25">
      <c r="A172" s="2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1:30" s="31" customForma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s="31" customForma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s="31" customForma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s="31" customForma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s="31" customForma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s="31" customForma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s="31" customForma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s="31" customForma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s="31" customForma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s="31" customForma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s="31" customForma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s="31" customForma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s="31" customForma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s="31" customForma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s="31" customForma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s="31" customForma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s="31" customForma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s="31" customForma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s="31" customForma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s="31" customForma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s="31" customForma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s="31" customForma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s="31" customForma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s="31" customForma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s="31" customForma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s="31" customForma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s="31" customForma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s="31" customForma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s="31" customForma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s="31" customForma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s="31" customForma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s="31" customForma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s="31" customForma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s="31" customForma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s="31" customFormat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s="31" customForma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s="31" customFormat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s="31" customForma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s="31" customForma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s="31" customForma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s="31" customForma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s="31" customForma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s="31" customFormat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s="31" customFormat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s="31" customForma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s="31" customFormat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s="31" customFormat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s="31" customForma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s="31" customFormat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s="31" customForma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s="31" customForma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s="31" customForma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s="31" customForma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s="31" customForma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s="31" customForma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s="31" customForma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s="31" customForma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s="31" customForma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s="31" customForma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:30" s="31" customForma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s="31" customForma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s="31" customForma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s="31" customForma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s="31" customForma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s="31" customForma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s="31" customForma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s="31" customForma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s="31" customForma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s="31" customForma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s="31" customForma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s="31" customForma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s="31" customForma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s="31" customForma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s="31" customForma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s="31" customForma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s="31" customForma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s="31" customForma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s="31" customForma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s="31" customForma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s="31" customForma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s="31" customForma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s="31" customForma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s="31" customForma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31" customForma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s="31" customForma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s="31" customForma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s="31" customForma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s="31" customForma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s="31" customForma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s="31" customForma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s="31" customForma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s="31" customForma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s="31" customForma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s="31" customForma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s="31" customForma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s="31" customForma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s="31" customForma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s="31" customForma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s="31" customForma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s="31" customForma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s="31" customForma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s="31" customForma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s="31" customForma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s="31" customForma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s="31" customForma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s="31" customForma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s="31" customForma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s="31" customForma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s="31" customForma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s="31" customForma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s="31" customForma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s="31" customForma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s="31" customForma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s="31" customForma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s="31" customForma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 s="31" customForma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 s="31" customForma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s="31" customForma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 s="31" customForma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 s="31" customForma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s="31" customForma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 s="31" customForma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 s="31" customForma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s="31" customForma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 s="31" customForma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 s="31" customForma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s="31" customForma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 s="31" customForma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 s="31" customForma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s="31" customForma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 s="31" customForma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 s="31" customForma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s="31" customForma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 s="31" customForma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 s="31" customForma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s="31" customForma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 s="31" customForma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 s="31" customForma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s="31" customForma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s="31" customForma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 s="31" customForma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s="31" customForma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 s="31" customForma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 s="31" customForma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s="31" customForma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 s="31" customForma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 s="31" customForma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s="31" customForma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 s="31" customForma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 s="31" customForma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s="31" customForma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 s="31" customForma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 s="31" customForma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s="31" customForma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s="31" customForma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s="31" customForma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s="31" customForma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 s="31" customForma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 s="31" customForma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s="31" customForma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 s="31" customForma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 s="31" customForma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s="31" customForma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 s="31" customForma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 s="31" customForma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s="31" customForma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 s="31" customForma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 s="31" customForma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s="31" customForma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 s="31" customForma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 s="31" customForma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s="31" customForma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 s="31" customForma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 s="31" customForma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s="31" customForma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 s="31" customForma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 s="31" customForma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s="31" customForma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 s="31" customForma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 s="31" customForma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s="31" customForma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 s="31" customForma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 s="31" customForma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s="31" customForma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 s="31" customForma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 s="31" customForma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s="31" customForma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 s="31" customForma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 s="31" customForma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s="31" customForma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 s="31" customForma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 s="31" customForma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s="31" customForma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 s="31" customForma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 s="31" customForma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s="31" customForma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 s="31" customForma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 s="31" customForma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s="31" customForma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 s="31" customForma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1:30" s="31" customForma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s="31" customForma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1:30" s="31" customForma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1:30" s="31" customForma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s="31" customForma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1:30" s="31" customForma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1:30" s="31" customForma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s="31" customForma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1:30" s="31" customForma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1:30" s="31" customForma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s="31" customForma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1:30" s="31" customForma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1:30" s="31" customForma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s="31" customForma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1:30" s="31" customForma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1:30" s="31" customForma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s="31" customForma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1:30" s="31" customForma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1:30" s="31" customForma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s="31" customForma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1:30" s="31" customForma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1:30" s="31" customForma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s="31" customForma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1:30" s="31" customForma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1:30" s="31" customForma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s="31" customForma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1:30" s="31" customForma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1:30" s="31" customForma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s="31" customForma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1:30" s="31" customForma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1:30" s="31" customForma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s="31" customForma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1:30" s="31" customForma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1:30" s="31" customForma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s="31" customForma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1:30" s="31" customForma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1:30" s="31" customForma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s="31" customForma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1:30" s="31" customForma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1:30" s="31" customForma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s="31" customForma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1:30" s="31" customForma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1:30" s="31" customForma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s="31" customForma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1:30" s="31" customForma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1:30" s="31" customForma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s="31" customForma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1:30" s="31" customForma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1:30" s="31" customForma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s="31" customForma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 s="31" customForma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 s="31" customForma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s="31" customForma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1:30" s="31" customForma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1:30" s="31" customForma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s="31" customForma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1:30" s="31" customForma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1:30" s="31" customForma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s="31" customForma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1:30" s="31" customForma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1:30" s="31" customForma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s="31" customForma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1:30" s="31" customForma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1:30" s="31" customForma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s="31" customForma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1:30" s="31" customForma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1:30" s="31" customForma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s="31" customForma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1:30" s="31" customForma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1:30" s="31" customForma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s="31" customForma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1:30" s="31" customForma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1:30" s="31" customForma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s="31" customForma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1:30" s="31" customForma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1:30" s="31" customForma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s="31" customForma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1:30" s="31" customForma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1:30" s="31" customForma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s="31" customForma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1:30" s="31" customForma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1:30" s="31" customForma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s="31" customForma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1:30" s="31" customForma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1:30" s="31" customForma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s="31" customForma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1:30" s="31" customForma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1:30" s="31" customForma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s="31" customForma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1:30" s="31" customForma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1:30" s="31" customForma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s="31" customForma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1:30" s="31" customForma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1:30" s="31" customForma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s="31" customForma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1:30" s="31" customForma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1:30" s="31" customForma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s="31" customForma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1:30" s="31" customForma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1:30" s="31" customForma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s="31" customForma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1:30" s="31" customForma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1:30" s="31" customForma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s="31" customForma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1:30" s="31" customForma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1:30" s="31" customForma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s="31" customForma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1:30" s="31" customForma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1:30" s="31" customForma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s="31" customForma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1:30" s="31" customForma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1:30" s="31" customForma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s="31" customForma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1:30" s="31" customForma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1:30" s="31" customForma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s="31" customForma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1:30" s="31" customForma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1:30" s="31" customForma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s="31" customForma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1:30" s="31" customForma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1:30" s="31" customForma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s="31" customForma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1:30" s="31" customForma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1:30" s="31" customForma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s="31" customForma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1:30" s="31" customForma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1:30" s="31" customForma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s="31" customForma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</row>
    <row r="501" spans="1:30" s="31" customForma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</row>
    <row r="502" spans="1:30" s="31" customForma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1:30" s="31" customForma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</row>
    <row r="504" spans="1:30" s="31" customForma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</row>
    <row r="505" spans="1:30" s="31" customForma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1:30" s="31" customForma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</row>
    <row r="507" spans="1:30" s="31" customForma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</row>
  </sheetData>
  <mergeCells count="1">
    <mergeCell ref="S3:AD3"/>
  </mergeCells>
  <conditionalFormatting sqref="B19:I19">
    <cfRule type="cellIs" dxfId="27" priority="27" operator="lessThan">
      <formula>-1</formula>
    </cfRule>
    <cfRule type="cellIs" dxfId="26" priority="28" operator="greaterThan">
      <formula>1</formula>
    </cfRule>
  </conditionalFormatting>
  <conditionalFormatting sqref="B30:I30">
    <cfRule type="cellIs" dxfId="25" priority="25" operator="lessThan">
      <formula>-1</formula>
    </cfRule>
    <cfRule type="cellIs" dxfId="24" priority="26" operator="greaterThan">
      <formula>1</formula>
    </cfRule>
  </conditionalFormatting>
  <conditionalFormatting sqref="B35:I36 B39:I39">
    <cfRule type="cellIs" dxfId="23" priority="23" operator="lessThan">
      <formula>-1</formula>
    </cfRule>
    <cfRule type="cellIs" dxfId="22" priority="24" operator="greaterThan">
      <formula>1</formula>
    </cfRule>
  </conditionalFormatting>
  <conditionalFormatting sqref="B73:I73">
    <cfRule type="cellIs" dxfId="21" priority="21" operator="lessThan">
      <formula>-1</formula>
    </cfRule>
    <cfRule type="cellIs" dxfId="20" priority="22" operator="greaterThan">
      <formula>1</formula>
    </cfRule>
  </conditionalFormatting>
  <conditionalFormatting sqref="B78:I78">
    <cfRule type="cellIs" dxfId="19" priority="19" operator="lessThan">
      <formula>-1</formula>
    </cfRule>
    <cfRule type="cellIs" dxfId="18" priority="20" operator="greaterThan">
      <formula>1</formula>
    </cfRule>
  </conditionalFormatting>
  <conditionalFormatting sqref="B103:I103">
    <cfRule type="cellIs" dxfId="17" priority="17" operator="lessThan">
      <formula>-1</formula>
    </cfRule>
    <cfRule type="cellIs" dxfId="16" priority="18" operator="greaterThan">
      <formula>1</formula>
    </cfRule>
  </conditionalFormatting>
  <conditionalFormatting sqref="B114:I114">
    <cfRule type="cellIs" dxfId="15" priority="15" operator="lessThan">
      <formula>-1</formula>
    </cfRule>
    <cfRule type="cellIs" dxfId="14" priority="16" operator="greaterThan">
      <formula>1</formula>
    </cfRule>
  </conditionalFormatting>
  <conditionalFormatting sqref="B119:I119">
    <cfRule type="cellIs" dxfId="13" priority="13" operator="lessThan">
      <formula>-1</formula>
    </cfRule>
    <cfRule type="cellIs" dxfId="12" priority="14" operator="greaterThan">
      <formula>1</formula>
    </cfRule>
  </conditionalFormatting>
  <conditionalFormatting sqref="B144:I144">
    <cfRule type="cellIs" dxfId="11" priority="11" operator="lessThan">
      <formula>-1</formula>
    </cfRule>
    <cfRule type="cellIs" dxfId="10" priority="12" operator="greaterThan">
      <formula>1</formula>
    </cfRule>
  </conditionalFormatting>
  <conditionalFormatting sqref="B155:I155">
    <cfRule type="cellIs" dxfId="9" priority="9" operator="lessThan">
      <formula>-1</formula>
    </cfRule>
    <cfRule type="cellIs" dxfId="8" priority="10" operator="greaterThan">
      <formula>1</formula>
    </cfRule>
  </conditionalFormatting>
  <conditionalFormatting sqref="B160:I160">
    <cfRule type="cellIs" dxfId="7" priority="7" operator="lessThan">
      <formula>-1</formula>
    </cfRule>
    <cfRule type="cellIs" dxfId="6" priority="8" operator="greaterThan">
      <formula>1</formula>
    </cfRule>
  </conditionalFormatting>
  <conditionalFormatting sqref="B79:I79">
    <cfRule type="cellIs" dxfId="5" priority="5" operator="lessThan">
      <formula>-1</formula>
    </cfRule>
    <cfRule type="cellIs" dxfId="4" priority="6" operator="greaterThan">
      <formula>1</formula>
    </cfRule>
  </conditionalFormatting>
  <conditionalFormatting sqref="B120:I120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B161:I161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scale="50" fitToWidth="0" orientation="landscape" r:id="rId1"/>
  <headerFooter>
    <oddHeader>&amp;RCASE NO. 2017-00349
ATTACHMENT 3
TO STAFF DR NO. 4-06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 ADIT-August 17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 Cockrell</dc:creator>
  <cp:lastModifiedBy>Eric  Wilen</cp:lastModifiedBy>
  <cp:lastPrinted>2018-02-14T20:29:27Z</cp:lastPrinted>
  <dcterms:created xsi:type="dcterms:W3CDTF">2018-02-14T16:42:01Z</dcterms:created>
  <dcterms:modified xsi:type="dcterms:W3CDTF">2018-02-14T20:29:28Z</dcterms:modified>
</cp:coreProperties>
</file>