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Staff Set 3 Attachments\"/>
    </mc:Choice>
  </mc:AlternateContent>
  <bookViews>
    <workbookView xWindow="0" yWindow="0" windowWidth="23040" windowHeight="9120"/>
  </bookViews>
  <sheets>
    <sheet name="Summary" sheetId="3" r:id="rId1"/>
    <sheet name="Support" sheetId="1" r:id="rId2"/>
  </sheets>
  <calcPr calcId="152511"/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B12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H27" i="3"/>
  <c r="D27" i="3"/>
  <c r="K26" i="3"/>
  <c r="G26" i="3"/>
  <c r="C26" i="3"/>
  <c r="L25" i="3"/>
  <c r="K25" i="3"/>
  <c r="J25" i="3"/>
  <c r="I25" i="3"/>
  <c r="H25" i="3"/>
  <c r="G25" i="3"/>
  <c r="F25" i="3"/>
  <c r="E25" i="3"/>
  <c r="D25" i="3"/>
  <c r="C25" i="3"/>
  <c r="B25" i="3"/>
  <c r="L15" i="3"/>
  <c r="K15" i="3"/>
  <c r="K27" i="3" s="1"/>
  <c r="J15" i="3"/>
  <c r="J27" i="3" s="1"/>
  <c r="I15" i="3"/>
  <c r="I27" i="3" s="1"/>
  <c r="H15" i="3"/>
  <c r="G15" i="3"/>
  <c r="G27" i="3" s="1"/>
  <c r="F15" i="3"/>
  <c r="F27" i="3" s="1"/>
  <c r="E15" i="3"/>
  <c r="E27" i="3" s="1"/>
  <c r="D15" i="3"/>
  <c r="C15" i="3"/>
  <c r="C27" i="3" s="1"/>
  <c r="B15" i="3"/>
  <c r="B27" i="3" s="1"/>
  <c r="L14" i="3"/>
  <c r="K14" i="3"/>
  <c r="J14" i="3"/>
  <c r="J26" i="3" s="1"/>
  <c r="I14" i="3"/>
  <c r="H14" i="3"/>
  <c r="H26" i="3" s="1"/>
  <c r="G14" i="3"/>
  <c r="F14" i="3"/>
  <c r="F26" i="3" s="1"/>
  <c r="E14" i="3"/>
  <c r="E26" i="3" s="1"/>
  <c r="D14" i="3"/>
  <c r="D26" i="3" s="1"/>
  <c r="C14" i="3"/>
  <c r="B14" i="3"/>
  <c r="B26" i="3" s="1"/>
  <c r="K19" i="3"/>
  <c r="G19" i="3"/>
  <c r="C19" i="3"/>
  <c r="N72" i="1"/>
  <c r="L24" i="3" l="1"/>
  <c r="L19" i="3"/>
  <c r="I19" i="3"/>
  <c r="I24" i="3"/>
  <c r="I31" i="3" s="1"/>
  <c r="L26" i="3"/>
  <c r="C24" i="3"/>
  <c r="C31" i="3" s="1"/>
  <c r="G24" i="3"/>
  <c r="G31" i="3" s="1"/>
  <c r="K24" i="3"/>
  <c r="K31" i="3" s="1"/>
  <c r="I26" i="3"/>
  <c r="D94" i="1"/>
  <c r="E94" i="1" s="1"/>
  <c r="M93" i="1"/>
  <c r="M97" i="1" s="1"/>
  <c r="L93" i="1"/>
  <c r="L97" i="1" s="1"/>
  <c r="K93" i="1"/>
  <c r="K97" i="1" s="1"/>
  <c r="J93" i="1"/>
  <c r="J97" i="1" s="1"/>
  <c r="I93" i="1"/>
  <c r="I97" i="1" s="1"/>
  <c r="H93" i="1"/>
  <c r="H97" i="1" s="1"/>
  <c r="G93" i="1"/>
  <c r="G97" i="1" s="1"/>
  <c r="F93" i="1"/>
  <c r="F97" i="1" s="1"/>
  <c r="E93" i="1"/>
  <c r="E97" i="1" s="1"/>
  <c r="D93" i="1"/>
  <c r="D97" i="1" s="1"/>
  <c r="C93" i="1"/>
  <c r="C97" i="1" s="1"/>
  <c r="D92" i="1"/>
  <c r="D96" i="1" s="1"/>
  <c r="C92" i="1"/>
  <c r="C96" i="1" s="1"/>
  <c r="M80" i="1"/>
  <c r="L80" i="1"/>
  <c r="K80" i="1"/>
  <c r="J80" i="1"/>
  <c r="I80" i="1"/>
  <c r="H80" i="1"/>
  <c r="G80" i="1"/>
  <c r="F80" i="1"/>
  <c r="E80" i="1"/>
  <c r="D80" i="1"/>
  <c r="C80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E24" i="3" l="1"/>
  <c r="E31" i="3" s="1"/>
  <c r="E19" i="3"/>
  <c r="B19" i="3"/>
  <c r="B24" i="3"/>
  <c r="B31" i="3" s="1"/>
  <c r="J19" i="3"/>
  <c r="J24" i="3"/>
  <c r="J31" i="3" s="1"/>
  <c r="H19" i="3"/>
  <c r="H24" i="3"/>
  <c r="H31" i="3" s="1"/>
  <c r="F19" i="3"/>
  <c r="F24" i="3"/>
  <c r="F31" i="3" s="1"/>
  <c r="D24" i="3"/>
  <c r="D31" i="3" s="1"/>
  <c r="D19" i="3"/>
  <c r="L31" i="3"/>
  <c r="F94" i="1"/>
  <c r="E92" i="1"/>
  <c r="E96" i="1" s="1"/>
  <c r="G94" i="1" l="1"/>
  <c r="F92" i="1"/>
  <c r="F96" i="1" s="1"/>
  <c r="G92" i="1" l="1"/>
  <c r="G96" i="1" s="1"/>
  <c r="H94" i="1"/>
  <c r="J14" i="1"/>
  <c r="H92" i="1" l="1"/>
  <c r="H96" i="1" s="1"/>
  <c r="I94" i="1"/>
  <c r="C27" i="1"/>
  <c r="C40" i="1" s="1"/>
  <c r="D27" i="1"/>
  <c r="D40" i="1" s="1"/>
  <c r="E27" i="1"/>
  <c r="E40" i="1" s="1"/>
  <c r="F27" i="1"/>
  <c r="F40" i="1" s="1"/>
  <c r="G27" i="1"/>
  <c r="G40" i="1" s="1"/>
  <c r="H27" i="1"/>
  <c r="H40" i="1" s="1"/>
  <c r="I27" i="1"/>
  <c r="I40" i="1" s="1"/>
  <c r="J27" i="1"/>
  <c r="J94" i="1" l="1"/>
  <c r="I92" i="1"/>
  <c r="I96" i="1" s="1"/>
  <c r="K27" i="1"/>
  <c r="J40" i="1"/>
  <c r="K94" i="1" l="1"/>
  <c r="J92" i="1"/>
  <c r="J96" i="1" s="1"/>
  <c r="D18" i="1"/>
  <c r="D31" i="1" s="1"/>
  <c r="D19" i="1"/>
  <c r="D32" i="1" s="1"/>
  <c r="D20" i="1"/>
  <c r="D33" i="1" s="1"/>
  <c r="D21" i="1"/>
  <c r="D34" i="1" s="1"/>
  <c r="D22" i="1"/>
  <c r="D35" i="1" s="1"/>
  <c r="D23" i="1"/>
  <c r="D36" i="1" s="1"/>
  <c r="D24" i="1"/>
  <c r="D37" i="1" s="1"/>
  <c r="D25" i="1"/>
  <c r="D38" i="1" s="1"/>
  <c r="D26" i="1"/>
  <c r="D39" i="1" s="1"/>
  <c r="D17" i="1"/>
  <c r="D30" i="1" s="1"/>
  <c r="I26" i="1"/>
  <c r="I39" i="1" s="1"/>
  <c r="H26" i="1"/>
  <c r="H39" i="1" s="1"/>
  <c r="G26" i="1"/>
  <c r="G39" i="1" s="1"/>
  <c r="F26" i="1"/>
  <c r="F39" i="1" s="1"/>
  <c r="E26" i="1"/>
  <c r="E39" i="1" s="1"/>
  <c r="C26" i="1"/>
  <c r="C39" i="1" s="1"/>
  <c r="I25" i="1"/>
  <c r="I38" i="1" s="1"/>
  <c r="H25" i="1"/>
  <c r="H38" i="1" s="1"/>
  <c r="G25" i="1"/>
  <c r="G38" i="1" s="1"/>
  <c r="F25" i="1"/>
  <c r="F38" i="1" s="1"/>
  <c r="E25" i="1"/>
  <c r="E38" i="1" s="1"/>
  <c r="C25" i="1"/>
  <c r="C38" i="1" s="1"/>
  <c r="I24" i="1"/>
  <c r="I37" i="1" s="1"/>
  <c r="H24" i="1"/>
  <c r="H37" i="1" s="1"/>
  <c r="G24" i="1"/>
  <c r="G37" i="1" s="1"/>
  <c r="F24" i="1"/>
  <c r="F37" i="1" s="1"/>
  <c r="E24" i="1"/>
  <c r="E37" i="1" s="1"/>
  <c r="C24" i="1"/>
  <c r="C37" i="1" s="1"/>
  <c r="I23" i="1"/>
  <c r="I36" i="1" s="1"/>
  <c r="H23" i="1"/>
  <c r="H36" i="1" s="1"/>
  <c r="G23" i="1"/>
  <c r="G36" i="1" s="1"/>
  <c r="F23" i="1"/>
  <c r="F36" i="1" s="1"/>
  <c r="E23" i="1"/>
  <c r="E36" i="1" s="1"/>
  <c r="C23" i="1"/>
  <c r="C36" i="1" s="1"/>
  <c r="I22" i="1"/>
  <c r="I35" i="1" s="1"/>
  <c r="H22" i="1"/>
  <c r="H35" i="1" s="1"/>
  <c r="G22" i="1"/>
  <c r="G35" i="1" s="1"/>
  <c r="F22" i="1"/>
  <c r="F35" i="1" s="1"/>
  <c r="E22" i="1"/>
  <c r="E35" i="1" s="1"/>
  <c r="C22" i="1"/>
  <c r="C35" i="1" s="1"/>
  <c r="I21" i="1"/>
  <c r="I34" i="1" s="1"/>
  <c r="H21" i="1"/>
  <c r="G21" i="1"/>
  <c r="G34" i="1" s="1"/>
  <c r="F21" i="1"/>
  <c r="F34" i="1" s="1"/>
  <c r="E21" i="1"/>
  <c r="E34" i="1" s="1"/>
  <c r="C21" i="1"/>
  <c r="C34" i="1" s="1"/>
  <c r="I20" i="1"/>
  <c r="I33" i="1" s="1"/>
  <c r="H20" i="1"/>
  <c r="H33" i="1" s="1"/>
  <c r="G20" i="1"/>
  <c r="F20" i="1"/>
  <c r="F33" i="1" s="1"/>
  <c r="E20" i="1"/>
  <c r="E33" i="1" s="1"/>
  <c r="C20" i="1"/>
  <c r="C33" i="1" s="1"/>
  <c r="I19" i="1"/>
  <c r="I32" i="1" s="1"/>
  <c r="H19" i="1"/>
  <c r="H32" i="1" s="1"/>
  <c r="G19" i="1"/>
  <c r="G32" i="1" s="1"/>
  <c r="F19" i="1"/>
  <c r="F32" i="1" s="1"/>
  <c r="E19" i="1"/>
  <c r="E32" i="1" s="1"/>
  <c r="C19" i="1"/>
  <c r="C32" i="1" s="1"/>
  <c r="I18" i="1"/>
  <c r="I31" i="1" s="1"/>
  <c r="H18" i="1"/>
  <c r="H31" i="1" s="1"/>
  <c r="G18" i="1"/>
  <c r="G31" i="1" s="1"/>
  <c r="F18" i="1"/>
  <c r="F31" i="1" s="1"/>
  <c r="E18" i="1"/>
  <c r="E31" i="1" s="1"/>
  <c r="C18" i="1"/>
  <c r="C31" i="1" s="1"/>
  <c r="I17" i="1"/>
  <c r="I30" i="1" s="1"/>
  <c r="H17" i="1"/>
  <c r="H30" i="1" s="1"/>
  <c r="G17" i="1"/>
  <c r="G30" i="1" s="1"/>
  <c r="F17" i="1"/>
  <c r="F30" i="1" s="1"/>
  <c r="C17" i="1"/>
  <c r="C30" i="1" s="1"/>
  <c r="E17" i="1"/>
  <c r="E30" i="1" s="1"/>
  <c r="J5" i="1"/>
  <c r="J18" i="1" s="1"/>
  <c r="J6" i="1"/>
  <c r="J19" i="1" s="1"/>
  <c r="J7" i="1"/>
  <c r="J20" i="1" s="1"/>
  <c r="J33" i="1" s="1"/>
  <c r="J8" i="1"/>
  <c r="J21" i="1" s="1"/>
  <c r="J34" i="1" s="1"/>
  <c r="J9" i="1"/>
  <c r="J22" i="1" s="1"/>
  <c r="J10" i="1"/>
  <c r="J23" i="1" s="1"/>
  <c r="J11" i="1"/>
  <c r="J24" i="1" s="1"/>
  <c r="J37" i="1" s="1"/>
  <c r="J12" i="1"/>
  <c r="J25" i="1" s="1"/>
  <c r="J38" i="1" s="1"/>
  <c r="J13" i="1"/>
  <c r="J26" i="1" s="1"/>
  <c r="K26" i="1" s="1"/>
  <c r="J4" i="1"/>
  <c r="J17" i="1" s="1"/>
  <c r="K92" i="1" l="1"/>
  <c r="K96" i="1" s="1"/>
  <c r="L94" i="1"/>
  <c r="K18" i="1"/>
  <c r="J30" i="1"/>
  <c r="K17" i="1"/>
  <c r="K19" i="1"/>
  <c r="J32" i="1"/>
  <c r="K23" i="1"/>
  <c r="J36" i="1"/>
  <c r="K22" i="1"/>
  <c r="J35" i="1"/>
  <c r="J31" i="1"/>
  <c r="J39" i="1"/>
  <c r="K20" i="1"/>
  <c r="K21" i="1"/>
  <c r="G33" i="1"/>
  <c r="H34" i="1"/>
  <c r="K24" i="1"/>
  <c r="K25" i="1"/>
  <c r="L92" i="1" l="1"/>
  <c r="L96" i="1" s="1"/>
  <c r="M94" i="1"/>
  <c r="M92" i="1" s="1"/>
  <c r="M96" i="1" s="1"/>
</calcChain>
</file>

<file path=xl/sharedStrings.xml><?xml version="1.0" encoding="utf-8"?>
<sst xmlns="http://schemas.openxmlformats.org/spreadsheetml/2006/main" count="212" uniqueCount="92">
  <si>
    <t>CJUR</t>
  </si>
  <si>
    <t>FY</t>
  </si>
  <si>
    <t>Billed Volume Excl WNA (MCF)</t>
  </si>
  <si>
    <t>Base Charge Count</t>
  </si>
  <si>
    <t>Commodity Charge Amount</t>
  </si>
  <si>
    <t>Base Charge Amount</t>
  </si>
  <si>
    <t>WNA</t>
  </si>
  <si>
    <t>Taxes, Surcharges and Other</t>
  </si>
  <si>
    <t>Gas Cost Adjustment</t>
  </si>
  <si>
    <t>Total Billed Charge</t>
  </si>
  <si>
    <t>KY</t>
  </si>
  <si>
    <t>Fiscal 2007</t>
  </si>
  <si>
    <t>Fiscal 2008</t>
  </si>
  <si>
    <t>Fiscal 2009</t>
  </si>
  <si>
    <t>Fiscal 2010</t>
  </si>
  <si>
    <t>Fiscal 2011</t>
  </si>
  <si>
    <t>Fiscal 2012</t>
  </si>
  <si>
    <t>Fiscal 2013</t>
  </si>
  <si>
    <t>Fiscal 2014</t>
  </si>
  <si>
    <t>Fiscal 2015</t>
  </si>
  <si>
    <t>Fiscal 2016</t>
  </si>
  <si>
    <t>Base Charge</t>
  </si>
  <si>
    <t>Commodity Charge</t>
  </si>
  <si>
    <t>Usage</t>
  </si>
  <si>
    <t>Customers</t>
  </si>
  <si>
    <t>Avg Annual</t>
  </si>
  <si>
    <t>Avg Monthly</t>
  </si>
  <si>
    <t>Base Rate</t>
  </si>
  <si>
    <t>Commodity Rate</t>
  </si>
  <si>
    <t>Gas Cost Rate</t>
  </si>
  <si>
    <t>PRP</t>
  </si>
  <si>
    <t>Gas Cost</t>
  </si>
  <si>
    <t>Annual Bill</t>
  </si>
  <si>
    <t>Effective Rates</t>
  </si>
  <si>
    <t>PRP Rates (Base Rate)</t>
  </si>
  <si>
    <t>Annual</t>
  </si>
  <si>
    <t>Taxes, Surcharge, Other</t>
  </si>
  <si>
    <t>TME 11/30/17</t>
  </si>
  <si>
    <t>Average Customers</t>
  </si>
  <si>
    <t>Average Annual Usage</t>
  </si>
  <si>
    <t>Monthly Bill</t>
  </si>
  <si>
    <t>Company code</t>
  </si>
  <si>
    <t>Business area</t>
  </si>
  <si>
    <t>Fiscal year/period</t>
  </si>
  <si>
    <t>Period 03 2017</t>
  </si>
  <si>
    <t>Period 04 2017</t>
  </si>
  <si>
    <t>Period 05 2017</t>
  </si>
  <si>
    <t>Period 06 2017</t>
  </si>
  <si>
    <t>Period 07 2017</t>
  </si>
  <si>
    <t>Period 08 2017</t>
  </si>
  <si>
    <t>Period 09 2017</t>
  </si>
  <si>
    <t>Period 10 2017</t>
  </si>
  <si>
    <t>Period 11 2017</t>
  </si>
  <si>
    <t>Period 12 2017</t>
  </si>
  <si>
    <t>Period 01 2018</t>
  </si>
  <si>
    <t>Period 02 2018</t>
  </si>
  <si>
    <t>Overall Result</t>
  </si>
  <si>
    <t>Kentucky / Mid States</t>
  </si>
  <si>
    <t>Kentucky</t>
  </si>
  <si>
    <t>Surcharges</t>
  </si>
  <si>
    <t>Revenue Tax</t>
  </si>
  <si>
    <t>WNA Amount</t>
  </si>
  <si>
    <t>Other Revenue</t>
  </si>
  <si>
    <t>Gas Cost Adj</t>
  </si>
  <si>
    <t>GCR Expense Total</t>
  </si>
  <si>
    <t>Margin</t>
  </si>
  <si>
    <t>Total Vol@MCF</t>
  </si>
  <si>
    <t>Total Vol@StdPrs</t>
  </si>
  <si>
    <t>0050</t>
  </si>
  <si>
    <t>0009</t>
  </si>
  <si>
    <t>Revenue Stat</t>
  </si>
  <si>
    <t>Avg Base Charge Count</t>
  </si>
  <si>
    <t>Annual Margin</t>
  </si>
  <si>
    <t>Annual Gas Cost</t>
  </si>
  <si>
    <t>Annual Usage/ Customer</t>
  </si>
  <si>
    <t xml:space="preserve"> Annual GCA Rate</t>
  </si>
  <si>
    <t>Annual GTI R&amp;D</t>
  </si>
  <si>
    <t>Annual DSM</t>
  </si>
  <si>
    <t>Monthly GTI R&amp;D</t>
  </si>
  <si>
    <t>Monthly DSM</t>
  </si>
  <si>
    <t>R &amp; D Rider</t>
  </si>
  <si>
    <t>DSM Recovery</t>
  </si>
  <si>
    <t>Distribution Charges</t>
  </si>
  <si>
    <t>Customer Charges</t>
  </si>
  <si>
    <t>Monthly</t>
  </si>
  <si>
    <t>Average Monthly  Bill</t>
  </si>
  <si>
    <t>Case No. 2017-00349</t>
  </si>
  <si>
    <t>Atmos Energy Corporation, Kentucky Division</t>
  </si>
  <si>
    <t>STAFF RFI Set No. 3</t>
  </si>
  <si>
    <t>Question No. 3-03</t>
  </si>
  <si>
    <t>Attachment 1</t>
  </si>
  <si>
    <t>Average Annual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</si>
</sst>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;\-#,##0;#,##0"/>
    <numFmt numFmtId="167" formatCode="&quot;$ &quot;#,##0.00;&quot;$ &quot;\-#,##0.00;&quot;$ &quot;#,##0.00"/>
    <numFmt numFmtId="168" formatCode="#,##0.00;\-#,##0.00;#,##0.00"/>
    <numFmt numFmtId="169" formatCode="###,000"/>
    <numFmt numFmtId="170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4" applyNumberFormat="0" applyAlignment="0" applyProtection="0">
      <alignment horizontal="left" vertical="center" indent="1"/>
    </xf>
    <xf numFmtId="169" fontId="6" fillId="0" borderId="5" applyNumberFormat="0" applyProtection="0">
      <alignment horizontal="right" vertical="center"/>
    </xf>
    <xf numFmtId="169" fontId="5" fillId="0" borderId="6" applyNumberFormat="0" applyProtection="0">
      <alignment horizontal="right" vertical="center"/>
    </xf>
    <xf numFmtId="0" fontId="7" fillId="3" borderId="6" applyNumberFormat="0" applyAlignment="0" applyProtection="0">
      <alignment horizontal="left" vertical="center" indent="1"/>
    </xf>
    <xf numFmtId="0" fontId="7" fillId="4" borderId="6" applyNumberFormat="0" applyAlignment="0" applyProtection="0">
      <alignment horizontal="left" vertical="center" indent="1"/>
    </xf>
    <xf numFmtId="169" fontId="6" fillId="5" borderId="5" applyNumberFormat="0" applyBorder="0" applyProtection="0">
      <alignment horizontal="right" vertical="center"/>
    </xf>
    <xf numFmtId="0" fontId="7" fillId="3" borderId="6" applyNumberFormat="0" applyAlignment="0" applyProtection="0">
      <alignment horizontal="left" vertical="center" indent="1"/>
    </xf>
    <xf numFmtId="169" fontId="5" fillId="4" borderId="6" applyNumberFormat="0" applyProtection="0">
      <alignment horizontal="right" vertical="center"/>
    </xf>
    <xf numFmtId="169" fontId="5" fillId="5" borderId="6" applyNumberFormat="0" applyBorder="0" applyProtection="0">
      <alignment horizontal="right" vertical="center"/>
    </xf>
    <xf numFmtId="169" fontId="8" fillId="6" borderId="7" applyNumberFormat="0" applyBorder="0" applyAlignment="0" applyProtection="0">
      <alignment horizontal="right" vertical="center" indent="1"/>
    </xf>
    <xf numFmtId="169" fontId="9" fillId="7" borderId="7" applyNumberFormat="0" applyBorder="0" applyAlignment="0" applyProtection="0">
      <alignment horizontal="right" vertical="center" indent="1"/>
    </xf>
    <xf numFmtId="169" fontId="9" fillId="8" borderId="7" applyNumberFormat="0" applyBorder="0" applyAlignment="0" applyProtection="0">
      <alignment horizontal="right" vertical="center" indent="1"/>
    </xf>
    <xf numFmtId="169" fontId="10" fillId="9" borderId="7" applyNumberFormat="0" applyBorder="0" applyAlignment="0" applyProtection="0">
      <alignment horizontal="right" vertical="center" indent="1"/>
    </xf>
    <xf numFmtId="169" fontId="10" fillId="10" borderId="7" applyNumberFormat="0" applyBorder="0" applyAlignment="0" applyProtection="0">
      <alignment horizontal="right" vertical="center" indent="1"/>
    </xf>
    <xf numFmtId="169" fontId="10" fillId="11" borderId="7" applyNumberFormat="0" applyBorder="0" applyAlignment="0" applyProtection="0">
      <alignment horizontal="right" vertical="center" indent="1"/>
    </xf>
    <xf numFmtId="169" fontId="11" fillId="12" borderId="7" applyNumberFormat="0" applyBorder="0" applyAlignment="0" applyProtection="0">
      <alignment horizontal="right" vertical="center" indent="1"/>
    </xf>
    <xf numFmtId="169" fontId="11" fillId="13" borderId="7" applyNumberFormat="0" applyBorder="0" applyAlignment="0" applyProtection="0">
      <alignment horizontal="right" vertical="center" indent="1"/>
    </xf>
    <xf numFmtId="169" fontId="11" fillId="14" borderId="7" applyNumberFormat="0" applyBorder="0" applyAlignment="0" applyProtection="0">
      <alignment horizontal="right" vertical="center" indent="1"/>
    </xf>
    <xf numFmtId="0" fontId="12" fillId="0" borderId="4" applyNumberFormat="0" applyFont="0" applyFill="0" applyAlignment="0" applyProtection="0"/>
    <xf numFmtId="169" fontId="6" fillId="15" borderId="4" applyNumberFormat="0" applyAlignment="0" applyProtection="0">
      <alignment horizontal="left" vertical="center" indent="1"/>
    </xf>
    <xf numFmtId="0" fontId="5" fillId="2" borderId="6" applyNumberFormat="0" applyAlignment="0" applyProtection="0">
      <alignment horizontal="left" vertical="center" indent="1"/>
    </xf>
    <xf numFmtId="0" fontId="7" fillId="16" borderId="4" applyNumberFormat="0" applyAlignment="0" applyProtection="0">
      <alignment horizontal="left" vertical="center" indent="1"/>
    </xf>
    <xf numFmtId="0" fontId="7" fillId="17" borderId="4" applyNumberFormat="0" applyAlignment="0" applyProtection="0">
      <alignment horizontal="left" vertical="center" indent="1"/>
    </xf>
    <xf numFmtId="0" fontId="7" fillId="18" borderId="4" applyNumberFormat="0" applyAlignment="0" applyProtection="0">
      <alignment horizontal="left" vertical="center" indent="1"/>
    </xf>
    <xf numFmtId="0" fontId="7" fillId="5" borderId="4" applyNumberFormat="0" applyAlignment="0" applyProtection="0">
      <alignment horizontal="left" vertical="center" indent="1"/>
    </xf>
    <xf numFmtId="0" fontId="7" fillId="4" borderId="6" applyNumberFormat="0" applyAlignment="0" applyProtection="0">
      <alignment horizontal="left" vertical="center" indent="1"/>
    </xf>
    <xf numFmtId="0" fontId="13" fillId="0" borderId="8" applyNumberFormat="0" applyFill="0" applyBorder="0" applyAlignment="0" applyProtection="0"/>
    <xf numFmtId="0" fontId="14" fillId="0" borderId="8" applyNumberFormat="0" applyBorder="0" applyAlignment="0" applyProtection="0"/>
    <xf numFmtId="0" fontId="13" fillId="3" borderId="6" applyNumberFormat="0" applyAlignment="0" applyProtection="0">
      <alignment horizontal="left" vertical="center" indent="1"/>
    </xf>
    <xf numFmtId="0" fontId="13" fillId="3" borderId="6" applyNumberFormat="0" applyAlignment="0" applyProtection="0">
      <alignment horizontal="left" vertical="center" indent="1"/>
    </xf>
    <xf numFmtId="0" fontId="13" fillId="4" borderId="6" applyNumberFormat="0" applyAlignment="0" applyProtection="0">
      <alignment horizontal="left" vertical="center" indent="1"/>
    </xf>
    <xf numFmtId="169" fontId="15" fillId="4" borderId="6" applyNumberFormat="0" applyProtection="0">
      <alignment horizontal="right" vertical="center"/>
    </xf>
    <xf numFmtId="169" fontId="16" fillId="5" borderId="5" applyNumberFormat="0" applyBorder="0" applyProtection="0">
      <alignment horizontal="right" vertical="center"/>
    </xf>
    <xf numFmtId="169" fontId="15" fillId="5" borderId="6" applyNumberFormat="0" applyBorder="0" applyProtection="0">
      <alignment horizontal="right" vertical="center"/>
    </xf>
    <xf numFmtId="169" fontId="6" fillId="0" borderId="5" applyNumberFormat="0" applyFill="0" applyBorder="0" applyAlignment="0" applyProtection="0">
      <alignment horizontal="right" vertical="center"/>
    </xf>
    <xf numFmtId="169" fontId="6" fillId="0" borderId="5" applyNumberFormat="0" applyFill="0" applyBorder="0" applyAlignment="0" applyProtection="0">
      <alignment horizontal="right" vertical="center"/>
    </xf>
  </cellStyleXfs>
  <cellXfs count="56">
    <xf numFmtId="0" fontId="0" fillId="0" borderId="0" xfId="0"/>
    <xf numFmtId="0" fontId="0" fillId="0" borderId="0" xfId="0" quotePrefix="1"/>
    <xf numFmtId="164" fontId="0" fillId="0" borderId="0" xfId="1" applyNumberFormat="1" applyFont="1"/>
    <xf numFmtId="43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44" fontId="0" fillId="0" borderId="0" xfId="2" applyFont="1"/>
    <xf numFmtId="165" fontId="0" fillId="0" borderId="0" xfId="2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Font="1" applyBorder="1" applyAlignment="1">
      <alignment horizontal="left" wrapText="1"/>
    </xf>
    <xf numFmtId="0" fontId="2" fillId="0" borderId="0" xfId="0" applyFont="1" applyAlignment="1">
      <alignment horizontal="left"/>
    </xf>
    <xf numFmtId="43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/>
    <xf numFmtId="0" fontId="0" fillId="0" borderId="0" xfId="0" applyFont="1" applyBorder="1"/>
    <xf numFmtId="43" fontId="0" fillId="0" borderId="0" xfId="1" quotePrefix="1" applyFont="1" applyBorder="1"/>
    <xf numFmtId="43" fontId="0" fillId="0" borderId="0" xfId="0" quotePrefix="1" applyNumberFormat="1" applyFont="1" applyBorder="1"/>
    <xf numFmtId="44" fontId="1" fillId="0" borderId="0" xfId="2" applyFont="1" applyBorder="1"/>
    <xf numFmtId="43" fontId="1" fillId="0" borderId="0" xfId="1" applyFont="1" applyBorder="1"/>
    <xf numFmtId="43" fontId="0" fillId="0" borderId="0" xfId="1" applyFont="1" applyBorder="1"/>
    <xf numFmtId="44" fontId="2" fillId="0" borderId="0" xfId="2" applyFont="1" applyBorder="1"/>
    <xf numFmtId="44" fontId="2" fillId="0" borderId="2" xfId="2" applyFont="1" applyBorder="1"/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9" fontId="0" fillId="0" borderId="0" xfId="3" applyFont="1" applyFill="1" applyBorder="1"/>
    <xf numFmtId="0" fontId="2" fillId="0" borderId="3" xfId="0" quotePrefix="1" applyFont="1" applyBorder="1"/>
    <xf numFmtId="0" fontId="2" fillId="0" borderId="3" xfId="0" applyFont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/>
    <xf numFmtId="164" fontId="1" fillId="0" borderId="0" xfId="1" quotePrefix="1" applyNumberFormat="1" applyFont="1" applyBorder="1"/>
    <xf numFmtId="0" fontId="4" fillId="0" borderId="0" xfId="0" quotePrefix="1" applyFont="1" applyBorder="1" applyAlignment="1">
      <alignment horizontal="left" wrapText="1"/>
    </xf>
    <xf numFmtId="164" fontId="2" fillId="0" borderId="0" xfId="0" quotePrefix="1" applyNumberFormat="1" applyFont="1" applyBorder="1"/>
    <xf numFmtId="43" fontId="2" fillId="0" borderId="0" xfId="1" applyNumberFormat="1" applyFont="1"/>
    <xf numFmtId="0" fontId="6" fillId="15" borderId="4" xfId="23" applyNumberFormat="1" applyAlignment="1"/>
    <xf numFmtId="168" fontId="6" fillId="0" borderId="5" xfId="5" applyNumberFormat="1">
      <alignment horizontal="right" vertical="center"/>
    </xf>
    <xf numFmtId="166" fontId="6" fillId="0" borderId="5" xfId="5" applyNumberFormat="1">
      <alignment horizontal="right" vertical="center"/>
    </xf>
    <xf numFmtId="0" fontId="5" fillId="2" borderId="4" xfId="4" applyNumberFormat="1" applyBorder="1" applyAlignment="1"/>
    <xf numFmtId="0" fontId="6" fillId="15" borderId="4" xfId="23" applyNumberFormat="1" applyBorder="1" applyAlignment="1"/>
    <xf numFmtId="166" fontId="5" fillId="0" borderId="9" xfId="6" applyNumberFormat="1" applyBorder="1">
      <alignment horizontal="right" vertical="center"/>
    </xf>
    <xf numFmtId="0" fontId="5" fillId="2" borderId="4" xfId="4" quotePrefix="1" applyNumberFormat="1" applyBorder="1" applyAlignment="1"/>
    <xf numFmtId="0" fontId="6" fillId="15" borderId="4" xfId="23" quotePrefix="1" applyNumberFormat="1" applyBorder="1" applyAlignment="1"/>
    <xf numFmtId="166" fontId="5" fillId="0" borderId="10" xfId="6" applyNumberFormat="1" applyBorder="1">
      <alignment horizontal="right" vertical="center"/>
    </xf>
    <xf numFmtId="0" fontId="6" fillId="15" borderId="4" xfId="23" quotePrefix="1" applyNumberFormat="1" applyAlignment="1"/>
    <xf numFmtId="168" fontId="5" fillId="0" borderId="10" xfId="6" applyNumberFormat="1" applyBorder="1">
      <alignment horizontal="right" vertical="center"/>
    </xf>
    <xf numFmtId="166" fontId="6" fillId="0" borderId="11" xfId="5" applyNumberFormat="1" applyBorder="1">
      <alignment horizontal="right" vertical="center"/>
    </xf>
    <xf numFmtId="167" fontId="6" fillId="0" borderId="5" xfId="5" applyNumberFormat="1">
      <alignment horizontal="right" vertical="center"/>
    </xf>
    <xf numFmtId="167" fontId="5" fillId="0" borderId="10" xfId="6" applyNumberFormat="1" applyBorder="1">
      <alignment horizontal="right" vertical="center"/>
    </xf>
    <xf numFmtId="0" fontId="5" fillId="2" borderId="12" xfId="24" quotePrefix="1" applyNumberFormat="1" applyBorder="1" applyAlignment="1"/>
    <xf numFmtId="164" fontId="0" fillId="0" borderId="0" xfId="1" applyNumberFormat="1" applyFont="1" applyFill="1" applyBorder="1"/>
    <xf numFmtId="170" fontId="0" fillId="0" borderId="0" xfId="0" applyNumberFormat="1"/>
    <xf numFmtId="0" fontId="0" fillId="0" borderId="3" xfId="0" applyFont="1" applyBorder="1"/>
  </cellXfs>
  <cellStyles count="40">
    <cellStyle name="Comma" xfId="1" builtinId="3"/>
    <cellStyle name="Currency" xfId="2" builtinId="4"/>
    <cellStyle name="Normal" xfId="0" builtinId="0"/>
    <cellStyle name="Percent" xfId="3" builtinId="5"/>
    <cellStyle name="SAPBorder" xfId="22"/>
    <cellStyle name="SAPDataCell" xfId="5"/>
    <cellStyle name="SAPDataTotalCell" xfId="6"/>
    <cellStyle name="SAPDimensionCell" xfId="4"/>
    <cellStyle name="SAPEditableDataCell" xfId="7"/>
    <cellStyle name="SAPEditableDataTotalCell" xfId="10"/>
    <cellStyle name="SAPEmphasized" xfId="30"/>
    <cellStyle name="SAPEmphasizedEditableDataCell" xfId="32"/>
    <cellStyle name="SAPEmphasizedEditableDataTotalCell" xfId="33"/>
    <cellStyle name="SAPEmphasizedLockedDataCell" xfId="36"/>
    <cellStyle name="SAPEmphasizedLockedDataTotalCell" xfId="37"/>
    <cellStyle name="SAPEmphasizedReadonlyDataCell" xfId="34"/>
    <cellStyle name="SAPEmphasizedReadonlyDataTotalCell" xfId="35"/>
    <cellStyle name="SAPEmphasizedTotal" xfId="31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39"/>
    <cellStyle name="SAPHierarchyCell0" xfId="25"/>
    <cellStyle name="SAPHierarchyCell1" xfId="26"/>
    <cellStyle name="SAPHierarchyCell2" xfId="27"/>
    <cellStyle name="SAPHierarchyCell3" xfId="28"/>
    <cellStyle name="SAPHierarchyCell4" xfId="29"/>
    <cellStyle name="SAPLockedDataCell" xfId="9"/>
    <cellStyle name="SAPLockedDataTotalCell" xfId="12"/>
    <cellStyle name="SAPMemberCell" xfId="23"/>
    <cellStyle name="SAPMemberTotalCell" xfId="24"/>
    <cellStyle name="SAPMessageText" xfId="38"/>
    <cellStyle name="SAPReadonlyDataCell" xfId="8"/>
    <cellStyle name="SAPReadonlyDataTotalCell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workbookViewId="0">
      <selection activeCell="A20" sqref="A20"/>
    </sheetView>
  </sheetViews>
  <sheetFormatPr defaultRowHeight="15" x14ac:dyDescent="0.25"/>
  <cols>
    <col min="1" max="1" width="23" style="9" customWidth="1"/>
    <col min="2" max="11" width="12" bestFit="1" customWidth="1"/>
    <col min="12" max="12" width="13.140625" bestFit="1" customWidth="1"/>
    <col min="15" max="15" width="11.5703125" bestFit="1" customWidth="1"/>
  </cols>
  <sheetData>
    <row r="1" spans="1:23" x14ac:dyDescent="0.25">
      <c r="A1" t="s">
        <v>86</v>
      </c>
    </row>
    <row r="2" spans="1:23" x14ac:dyDescent="0.25">
      <c r="A2" t="s">
        <v>87</v>
      </c>
    </row>
    <row r="3" spans="1:23" x14ac:dyDescent="0.25">
      <c r="A3" t="s">
        <v>88</v>
      </c>
    </row>
    <row r="4" spans="1:23" x14ac:dyDescent="0.25">
      <c r="A4" s="9" t="s">
        <v>89</v>
      </c>
    </row>
    <row r="5" spans="1:23" x14ac:dyDescent="0.25">
      <c r="A5" s="9" t="s">
        <v>90</v>
      </c>
    </row>
    <row r="6" spans="1:23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23" ht="15.75" thickBot="1" x14ac:dyDescent="0.3">
      <c r="A7" s="26" t="s">
        <v>35</v>
      </c>
      <c r="B7" s="29" t="s">
        <v>11</v>
      </c>
      <c r="C7" s="29" t="s">
        <v>12</v>
      </c>
      <c r="D7" s="29" t="s">
        <v>13</v>
      </c>
      <c r="E7" s="29" t="s">
        <v>14</v>
      </c>
      <c r="F7" s="29" t="s">
        <v>15</v>
      </c>
      <c r="G7" s="29" t="s">
        <v>16</v>
      </c>
      <c r="H7" s="29" t="s">
        <v>17</v>
      </c>
      <c r="I7" s="29" t="s">
        <v>18</v>
      </c>
      <c r="J7" s="29" t="s">
        <v>19</v>
      </c>
      <c r="K7" s="29" t="s">
        <v>20</v>
      </c>
      <c r="L7" s="30" t="s">
        <v>37</v>
      </c>
    </row>
    <row r="8" spans="1:23" x14ac:dyDescent="0.25">
      <c r="A8" s="15"/>
      <c r="B8" s="36"/>
      <c r="C8" s="36"/>
      <c r="D8" s="36"/>
      <c r="E8" s="36"/>
      <c r="F8" s="36"/>
      <c r="G8" s="36"/>
      <c r="H8" s="36"/>
      <c r="I8" s="36"/>
      <c r="J8" s="36"/>
      <c r="K8" s="36"/>
      <c r="L8" s="33"/>
    </row>
    <row r="9" spans="1:23" x14ac:dyDescent="0.25">
      <c r="A9" s="16" t="s">
        <v>38</v>
      </c>
      <c r="B9" s="34">
        <v>153661.66666666666</v>
      </c>
      <c r="C9" s="34">
        <v>153440.16666666666</v>
      </c>
      <c r="D9" s="34">
        <v>152754.08333333334</v>
      </c>
      <c r="E9" s="34">
        <v>153117.33333333334</v>
      </c>
      <c r="F9" s="34">
        <v>153758</v>
      </c>
      <c r="G9" s="34">
        <v>153931.16666666666</v>
      </c>
      <c r="H9" s="34">
        <v>155081.66666666666</v>
      </c>
      <c r="I9" s="34">
        <v>155637.91666666666</v>
      </c>
      <c r="J9" s="34">
        <v>155555.5</v>
      </c>
      <c r="K9" s="34">
        <v>155982.66666666666</v>
      </c>
      <c r="L9" s="34">
        <v>156824.08333333334</v>
      </c>
      <c r="O9" s="2"/>
    </row>
    <row r="10" spans="1:23" x14ac:dyDescent="0.25">
      <c r="A10" s="10" t="s">
        <v>39</v>
      </c>
      <c r="B10" s="3">
        <v>66.741340911309479</v>
      </c>
      <c r="C10" s="3">
        <v>67.678331502073007</v>
      </c>
      <c r="D10" s="3">
        <v>67.518844319819038</v>
      </c>
      <c r="E10" s="3">
        <v>69.181677651996736</v>
      </c>
      <c r="F10" s="3">
        <v>69.703352801155063</v>
      </c>
      <c r="G10" s="3">
        <v>53.695793574400682</v>
      </c>
      <c r="H10" s="3">
        <v>66.867323137486707</v>
      </c>
      <c r="I10" s="3">
        <v>75.114125802891877</v>
      </c>
      <c r="J10" s="3">
        <v>71.063327475402673</v>
      </c>
      <c r="K10" s="3">
        <v>55.601944390616062</v>
      </c>
      <c r="L10" s="3">
        <v>53.809371106372375</v>
      </c>
      <c r="N10" s="28"/>
      <c r="O10" s="53"/>
      <c r="P10" s="28"/>
      <c r="Q10" s="28"/>
      <c r="R10" s="28"/>
      <c r="S10" s="28"/>
      <c r="T10" s="28"/>
      <c r="U10" s="28"/>
      <c r="V10" s="28"/>
      <c r="W10" s="28"/>
    </row>
    <row r="11" spans="1:23" x14ac:dyDescent="0.25">
      <c r="A11" s="3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3" x14ac:dyDescent="0.25">
      <c r="A12" s="10" t="s">
        <v>83</v>
      </c>
      <c r="B12" s="21">
        <f>+Support!C72+Support!C76</f>
        <v>93.124644033970952</v>
      </c>
      <c r="C12" s="21">
        <f>+Support!D72+Support!D76</f>
        <v>112.71626977290813</v>
      </c>
      <c r="D12" s="21">
        <f>+Support!E72+Support!E76</f>
        <v>112.58042046884727</v>
      </c>
      <c r="E12" s="21">
        <f>+Support!F72+Support!F76</f>
        <v>121.6636371889096</v>
      </c>
      <c r="F12" s="21">
        <f>+Support!G72+Support!G76</f>
        <v>150.43217939879548</v>
      </c>
      <c r="G12" s="21">
        <f>+Support!H72+Support!H76</f>
        <v>150.30762353736031</v>
      </c>
      <c r="H12" s="21">
        <f>+Support!I72+Support!I76</f>
        <v>149.74321297380953</v>
      </c>
      <c r="I12" s="21">
        <f>+Support!J72+Support!J76</f>
        <v>175.43853294104099</v>
      </c>
      <c r="J12" s="21">
        <f>+Support!K72+Support!K76</f>
        <v>190.46362333700836</v>
      </c>
      <c r="K12" s="21">
        <f>+Support!L72+Support!L76</f>
        <v>192.08898713104873</v>
      </c>
      <c r="L12" s="21">
        <f>+Support!M72+Support!M76</f>
        <v>208.41797742587369</v>
      </c>
      <c r="N12" s="28"/>
      <c r="O12" s="53"/>
      <c r="P12" s="28"/>
      <c r="Q12" s="28"/>
      <c r="R12" s="28"/>
      <c r="S12" s="28"/>
      <c r="T12" s="28"/>
      <c r="U12" s="28"/>
      <c r="V12" s="28"/>
      <c r="W12" s="28"/>
    </row>
    <row r="13" spans="1:23" x14ac:dyDescent="0.25">
      <c r="A13" s="10" t="s">
        <v>82</v>
      </c>
      <c r="B13" s="22">
        <v>78.903178476523095</v>
      </c>
      <c r="C13" s="22">
        <v>80.004529822156513</v>
      </c>
      <c r="D13" s="22">
        <v>79.869047123126549</v>
      </c>
      <c r="E13" s="22">
        <v>81.567267781570564</v>
      </c>
      <c r="F13" s="22">
        <v>76.189698422195903</v>
      </c>
      <c r="G13" s="22">
        <v>58.807161317775154</v>
      </c>
      <c r="H13" s="22">
        <v>73.355749164418768</v>
      </c>
      <c r="I13" s="22">
        <v>91.969929799668591</v>
      </c>
      <c r="J13" s="22">
        <v>96.438180713636001</v>
      </c>
      <c r="K13" s="22">
        <v>74.464330160616143</v>
      </c>
      <c r="L13" s="22">
        <v>83.919391462514525</v>
      </c>
      <c r="N13" s="28"/>
      <c r="O13" s="53"/>
      <c r="P13" s="28"/>
      <c r="Q13" s="28"/>
      <c r="R13" s="28"/>
      <c r="S13" s="28"/>
      <c r="T13" s="28"/>
      <c r="U13" s="28"/>
      <c r="V13" s="28"/>
      <c r="W13" s="28"/>
    </row>
    <row r="14" spans="1:23" x14ac:dyDescent="0.25">
      <c r="A14" s="10" t="s">
        <v>80</v>
      </c>
      <c r="B14" s="22">
        <f>+Support!C92</f>
        <v>0.23359469318958317</v>
      </c>
      <c r="C14" s="22">
        <f>+Support!D92</f>
        <v>0.23687416025725552</v>
      </c>
      <c r="D14" s="22">
        <f>+Support!E92</f>
        <v>0.23631595511936665</v>
      </c>
      <c r="E14" s="22">
        <f>+Support!F92</f>
        <v>0.24213587178198859</v>
      </c>
      <c r="F14" s="22">
        <f>+Support!G92</f>
        <v>0.24396173480404273</v>
      </c>
      <c r="G14" s="22">
        <f>+Support!H92</f>
        <v>0.1879352775104024</v>
      </c>
      <c r="H14" s="22">
        <f>+Support!I92</f>
        <v>0.23403563098120347</v>
      </c>
      <c r="I14" s="22">
        <f>+Support!J92</f>
        <v>0.26289944031012158</v>
      </c>
      <c r="J14" s="22">
        <f>+Support!K92</f>
        <v>0.24872164616390935</v>
      </c>
      <c r="K14" s="22">
        <f>+Support!L92</f>
        <v>0.19460680536715622</v>
      </c>
      <c r="L14" s="22">
        <f>+Support!M92</f>
        <v>0.18232263289538655</v>
      </c>
      <c r="N14" s="28"/>
      <c r="O14" s="53"/>
      <c r="P14" s="28"/>
      <c r="Q14" s="28"/>
      <c r="R14" s="28"/>
      <c r="S14" s="28"/>
      <c r="T14" s="28"/>
      <c r="U14" s="28"/>
      <c r="V14" s="28"/>
      <c r="W14" s="28"/>
    </row>
    <row r="15" spans="1:23" x14ac:dyDescent="0.25">
      <c r="A15" s="10" t="s">
        <v>81</v>
      </c>
      <c r="B15" s="22">
        <f>+Support!C93</f>
        <v>1.3148044159527967</v>
      </c>
      <c r="C15" s="22">
        <f>+Support!D93</f>
        <v>6.2940848296927898</v>
      </c>
      <c r="D15" s="22">
        <f>+Support!E93</f>
        <v>-3.5109799046305898</v>
      </c>
      <c r="E15" s="22">
        <f>+Support!F93</f>
        <v>5.2647256693169515</v>
      </c>
      <c r="F15" s="22">
        <f>+Support!G93</f>
        <v>3.8406547393436443</v>
      </c>
      <c r="G15" s="22">
        <f>+Support!H93</f>
        <v>3.2485955112512412</v>
      </c>
      <c r="H15" s="22">
        <f>+Support!I93</f>
        <v>6.7803465661411515</v>
      </c>
      <c r="I15" s="22">
        <f>+Support!J93</f>
        <v>5.7011621484394945</v>
      </c>
      <c r="J15" s="22">
        <f>+Support!K93</f>
        <v>5.4564791613196686</v>
      </c>
      <c r="K15" s="22">
        <f>+Support!L93</f>
        <v>4.9819342173991981</v>
      </c>
      <c r="L15" s="22">
        <f>+Support!M93</f>
        <v>6.4854765129930358</v>
      </c>
      <c r="N15" s="28"/>
      <c r="O15" s="53"/>
      <c r="P15" s="28"/>
      <c r="Q15" s="28"/>
      <c r="R15" s="28"/>
      <c r="S15" s="28"/>
      <c r="T15" s="28"/>
      <c r="U15" s="28"/>
      <c r="V15" s="28"/>
      <c r="W15" s="28"/>
    </row>
    <row r="16" spans="1:23" x14ac:dyDescent="0.25">
      <c r="A16" s="10" t="s">
        <v>30</v>
      </c>
      <c r="B16" s="22"/>
      <c r="C16" s="22"/>
      <c r="D16" s="22"/>
      <c r="E16" s="22">
        <v>1.6293543948866316</v>
      </c>
      <c r="F16" s="22">
        <v>1.039973594869942</v>
      </c>
      <c r="G16" s="22">
        <v>13.735710745170799</v>
      </c>
      <c r="H16" s="22">
        <v>21.758375135681156</v>
      </c>
      <c r="I16" s="22">
        <v>10.668545850277452</v>
      </c>
      <c r="J16" s="22">
        <v>16.46415163719692</v>
      </c>
      <c r="K16" s="22">
        <v>28.960439877935165</v>
      </c>
      <c r="L16" s="22">
        <v>19.52221823922665</v>
      </c>
      <c r="N16" s="28"/>
      <c r="O16" s="53"/>
      <c r="P16" s="28"/>
      <c r="Q16" s="28"/>
      <c r="R16" s="28"/>
      <c r="S16" s="28"/>
      <c r="T16" s="28"/>
      <c r="U16" s="28"/>
      <c r="V16" s="28"/>
      <c r="W16" s="28"/>
    </row>
    <row r="17" spans="1:23" x14ac:dyDescent="0.25">
      <c r="A17" s="10" t="s">
        <v>6</v>
      </c>
      <c r="B17" s="22">
        <v>5.5111440502402491</v>
      </c>
      <c r="C17" s="22">
        <v>2.7602683130557963</v>
      </c>
      <c r="D17" s="22">
        <v>0.29116936863117138</v>
      </c>
      <c r="E17" s="22">
        <v>-2.3812136226684544</v>
      </c>
      <c r="F17" s="22">
        <v>-0.41766867415028797</v>
      </c>
      <c r="G17" s="22">
        <v>11.98790426889941</v>
      </c>
      <c r="H17" s="22">
        <v>0.78283328138937525</v>
      </c>
      <c r="I17" s="22">
        <v>-7.8492852909129383</v>
      </c>
      <c r="J17" s="22">
        <v>-5.3508015467148375</v>
      </c>
      <c r="K17" s="22">
        <v>14.254490498944332</v>
      </c>
      <c r="L17" s="22">
        <v>16.088773971259734</v>
      </c>
      <c r="N17" s="28"/>
      <c r="O17" s="53"/>
      <c r="P17" s="28"/>
      <c r="Q17" s="28"/>
      <c r="R17" s="28"/>
      <c r="S17" s="28"/>
      <c r="T17" s="28"/>
      <c r="U17" s="28"/>
      <c r="V17" s="28"/>
      <c r="W17" s="28"/>
    </row>
    <row r="18" spans="1:23" x14ac:dyDescent="0.25">
      <c r="A18" s="16" t="s">
        <v>31</v>
      </c>
      <c r="B18" s="23">
        <v>585.19270264759143</v>
      </c>
      <c r="C18" s="23">
        <v>643.41484628644616</v>
      </c>
      <c r="D18" s="23">
        <v>660.62686474829638</v>
      </c>
      <c r="E18" s="23">
        <v>414.865679065292</v>
      </c>
      <c r="F18" s="23">
        <v>340.26030730108351</v>
      </c>
      <c r="G18" s="23">
        <v>290.39727930341155</v>
      </c>
      <c r="H18" s="23">
        <v>333.09141686638219</v>
      </c>
      <c r="I18" s="23">
        <v>451.2348537176299</v>
      </c>
      <c r="J18" s="23">
        <v>409.02772939561771</v>
      </c>
      <c r="K18" s="23">
        <v>220.02392011505557</v>
      </c>
      <c r="L18" s="22">
        <v>238.08149179893181</v>
      </c>
      <c r="N18" s="28"/>
      <c r="O18" s="53"/>
      <c r="P18" s="28"/>
      <c r="Q18" s="28"/>
      <c r="R18" s="28"/>
      <c r="S18" s="28"/>
      <c r="T18" s="28"/>
      <c r="U18" s="28"/>
      <c r="V18" s="28"/>
      <c r="W18" s="28"/>
    </row>
    <row r="19" spans="1:23" x14ac:dyDescent="0.25">
      <c r="A19" s="15" t="s">
        <v>91</v>
      </c>
      <c r="B19" s="25">
        <f t="shared" ref="B19:L19" si="0">SUM(B12:B18)</f>
        <v>764.28006831746814</v>
      </c>
      <c r="C19" s="25">
        <f t="shared" si="0"/>
        <v>845.42687318451669</v>
      </c>
      <c r="D19" s="25">
        <f t="shared" si="0"/>
        <v>850.09283775939014</v>
      </c>
      <c r="E19" s="25">
        <f t="shared" si="0"/>
        <v>622.8515863490893</v>
      </c>
      <c r="F19" s="25">
        <f t="shared" si="0"/>
        <v>571.58910651694225</v>
      </c>
      <c r="G19" s="25">
        <f t="shared" si="0"/>
        <v>528.67220996137883</v>
      </c>
      <c r="H19" s="25">
        <f t="shared" si="0"/>
        <v>585.74596961880343</v>
      </c>
      <c r="I19" s="25">
        <f t="shared" si="0"/>
        <v>727.42663860645359</v>
      </c>
      <c r="J19" s="25">
        <f t="shared" si="0"/>
        <v>712.74808434422778</v>
      </c>
      <c r="K19" s="25">
        <f t="shared" si="0"/>
        <v>534.96870880636629</v>
      </c>
      <c r="L19" s="25">
        <f t="shared" si="0"/>
        <v>572.6976520436948</v>
      </c>
      <c r="N19" s="28"/>
      <c r="O19" s="53"/>
      <c r="P19" s="28"/>
      <c r="Q19" s="28"/>
      <c r="R19" s="28"/>
      <c r="S19" s="28"/>
      <c r="T19" s="28"/>
      <c r="U19" s="28"/>
      <c r="V19" s="28"/>
      <c r="W19" s="28"/>
    </row>
    <row r="20" spans="1:23" x14ac:dyDescent="0.25">
      <c r="A20" s="1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5.75" thickBot="1" x14ac:dyDescent="0.3">
      <c r="A22" s="26" t="s">
        <v>84</v>
      </c>
      <c r="B22" s="29" t="s">
        <v>11</v>
      </c>
      <c r="C22" s="29" t="s">
        <v>12</v>
      </c>
      <c r="D22" s="29" t="s">
        <v>13</v>
      </c>
      <c r="E22" s="29" t="s">
        <v>14</v>
      </c>
      <c r="F22" s="29" t="s">
        <v>15</v>
      </c>
      <c r="G22" s="29" t="s">
        <v>16</v>
      </c>
      <c r="H22" s="29" t="s">
        <v>17</v>
      </c>
      <c r="I22" s="29" t="s">
        <v>18</v>
      </c>
      <c r="J22" s="29" t="s">
        <v>19</v>
      </c>
      <c r="K22" s="29" t="s">
        <v>20</v>
      </c>
      <c r="L22" s="30" t="s">
        <v>37</v>
      </c>
    </row>
    <row r="23" spans="1:23" x14ac:dyDescent="0.25">
      <c r="A23" s="1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3"/>
    </row>
    <row r="24" spans="1:23" x14ac:dyDescent="0.25">
      <c r="A24" s="10" t="s">
        <v>83</v>
      </c>
      <c r="B24" s="21">
        <f>+B12/12</f>
        <v>7.760387002830913</v>
      </c>
      <c r="C24" s="21">
        <f t="shared" ref="C24:L25" si="1">+C12/12</f>
        <v>9.3930224810756773</v>
      </c>
      <c r="D24" s="21">
        <f t="shared" si="1"/>
        <v>9.3817017057372727</v>
      </c>
      <c r="E24" s="21">
        <f t="shared" si="1"/>
        <v>10.138636432409134</v>
      </c>
      <c r="F24" s="21">
        <f t="shared" si="1"/>
        <v>12.536014949899624</v>
      </c>
      <c r="G24" s="21">
        <f t="shared" si="1"/>
        <v>12.525635294780026</v>
      </c>
      <c r="H24" s="21">
        <f t="shared" si="1"/>
        <v>12.478601081150794</v>
      </c>
      <c r="I24" s="21">
        <f t="shared" si="1"/>
        <v>14.619877745086749</v>
      </c>
      <c r="J24" s="21">
        <f t="shared" si="1"/>
        <v>15.871968611417364</v>
      </c>
      <c r="K24" s="21">
        <f t="shared" si="1"/>
        <v>16.007415594254059</v>
      </c>
      <c r="L24" s="21">
        <f t="shared" si="1"/>
        <v>17.368164785489473</v>
      </c>
    </row>
    <row r="25" spans="1:23" x14ac:dyDescent="0.25">
      <c r="A25" s="10" t="s">
        <v>82</v>
      </c>
      <c r="B25" s="22">
        <f>+B13/12</f>
        <v>6.575264873043591</v>
      </c>
      <c r="C25" s="22">
        <f t="shared" si="1"/>
        <v>6.6670441518463761</v>
      </c>
      <c r="D25" s="22">
        <f t="shared" si="1"/>
        <v>6.6557539269272121</v>
      </c>
      <c r="E25" s="22">
        <f t="shared" si="1"/>
        <v>6.79727231513088</v>
      </c>
      <c r="F25" s="22">
        <f t="shared" si="1"/>
        <v>6.3491415351829916</v>
      </c>
      <c r="G25" s="22">
        <f t="shared" si="1"/>
        <v>4.9005967764812626</v>
      </c>
      <c r="H25" s="22">
        <f t="shared" si="1"/>
        <v>6.1129790970348976</v>
      </c>
      <c r="I25" s="22">
        <f t="shared" si="1"/>
        <v>7.6641608166390496</v>
      </c>
      <c r="J25" s="22">
        <f t="shared" si="1"/>
        <v>8.0365150594696662</v>
      </c>
      <c r="K25" s="22">
        <f t="shared" si="1"/>
        <v>6.2053608467180119</v>
      </c>
      <c r="L25" s="22">
        <f t="shared" si="1"/>
        <v>6.9932826218762107</v>
      </c>
    </row>
    <row r="26" spans="1:23" x14ac:dyDescent="0.25">
      <c r="A26" s="10" t="s">
        <v>80</v>
      </c>
      <c r="B26" s="22">
        <f t="shared" ref="B26:L30" si="2">+B14/12</f>
        <v>1.9466224432465266E-2</v>
      </c>
      <c r="C26" s="22">
        <f t="shared" si="2"/>
        <v>1.9739513354771292E-2</v>
      </c>
      <c r="D26" s="22">
        <f t="shared" si="2"/>
        <v>1.9692996259947221E-2</v>
      </c>
      <c r="E26" s="22">
        <f t="shared" si="2"/>
        <v>2.0177989315165717E-2</v>
      </c>
      <c r="F26" s="22">
        <f t="shared" si="2"/>
        <v>2.033014456700356E-2</v>
      </c>
      <c r="G26" s="22">
        <f t="shared" si="2"/>
        <v>1.5661273125866865E-2</v>
      </c>
      <c r="H26" s="22">
        <f t="shared" si="2"/>
        <v>1.9502969248433623E-2</v>
      </c>
      <c r="I26" s="22">
        <f t="shared" si="2"/>
        <v>2.1908286692510132E-2</v>
      </c>
      <c r="J26" s="22">
        <f t="shared" si="2"/>
        <v>2.0726803846992447E-2</v>
      </c>
      <c r="K26" s="22">
        <f t="shared" si="2"/>
        <v>1.6217233780596352E-2</v>
      </c>
      <c r="L26" s="22">
        <f t="shared" si="2"/>
        <v>1.5193552741282213E-2</v>
      </c>
    </row>
    <row r="27" spans="1:23" x14ac:dyDescent="0.25">
      <c r="A27" s="10" t="s">
        <v>81</v>
      </c>
      <c r="B27" s="22">
        <f t="shared" si="2"/>
        <v>0.10956703466273306</v>
      </c>
      <c r="C27" s="22">
        <f t="shared" si="2"/>
        <v>0.52450706914106582</v>
      </c>
      <c r="D27" s="22">
        <f t="shared" si="2"/>
        <v>-0.29258165871921582</v>
      </c>
      <c r="E27" s="22">
        <f t="shared" si="2"/>
        <v>0.43872713910974598</v>
      </c>
      <c r="F27" s="22">
        <f t="shared" si="2"/>
        <v>0.32005456161197038</v>
      </c>
      <c r="G27" s="22">
        <f t="shared" si="2"/>
        <v>0.2707162926042701</v>
      </c>
      <c r="H27" s="22">
        <f t="shared" si="2"/>
        <v>0.56502888051176259</v>
      </c>
      <c r="I27" s="22">
        <f t="shared" si="2"/>
        <v>0.47509684570329119</v>
      </c>
      <c r="J27" s="22">
        <f t="shared" si="2"/>
        <v>0.45470659677663905</v>
      </c>
      <c r="K27" s="22">
        <f t="shared" si="2"/>
        <v>0.41516118478326652</v>
      </c>
      <c r="L27" s="22">
        <f t="shared" si="2"/>
        <v>0.54045637608275299</v>
      </c>
    </row>
    <row r="28" spans="1:23" x14ac:dyDescent="0.25">
      <c r="A28" s="10" t="s">
        <v>30</v>
      </c>
      <c r="B28" s="22">
        <f t="shared" si="2"/>
        <v>0</v>
      </c>
      <c r="C28" s="22">
        <f t="shared" si="2"/>
        <v>0</v>
      </c>
      <c r="D28" s="22">
        <f t="shared" si="2"/>
        <v>0</v>
      </c>
      <c r="E28" s="22">
        <f t="shared" si="2"/>
        <v>0.13577953290721931</v>
      </c>
      <c r="F28" s="22">
        <f t="shared" si="2"/>
        <v>8.6664466239161839E-2</v>
      </c>
      <c r="G28" s="22">
        <f t="shared" si="2"/>
        <v>1.1446425620975667</v>
      </c>
      <c r="H28" s="22">
        <f t="shared" si="2"/>
        <v>1.8131979279734296</v>
      </c>
      <c r="I28" s="22">
        <f t="shared" si="2"/>
        <v>0.88904548752312096</v>
      </c>
      <c r="J28" s="22">
        <f t="shared" si="2"/>
        <v>1.3720126364330767</v>
      </c>
      <c r="K28" s="22">
        <f t="shared" si="2"/>
        <v>2.4133699898279306</v>
      </c>
      <c r="L28" s="22">
        <f t="shared" si="2"/>
        <v>1.6268515199355542</v>
      </c>
    </row>
    <row r="29" spans="1:23" x14ac:dyDescent="0.25">
      <c r="A29" s="10" t="s">
        <v>6</v>
      </c>
      <c r="B29" s="22">
        <f t="shared" si="2"/>
        <v>0.45926200418668744</v>
      </c>
      <c r="C29" s="22">
        <f t="shared" si="2"/>
        <v>0.23002235942131635</v>
      </c>
      <c r="D29" s="22">
        <f t="shared" si="2"/>
        <v>2.4264114052597614E-2</v>
      </c>
      <c r="E29" s="22">
        <f t="shared" si="2"/>
        <v>-0.19843446855570454</v>
      </c>
      <c r="F29" s="22">
        <f t="shared" si="2"/>
        <v>-3.4805722845857333E-2</v>
      </c>
      <c r="G29" s="22">
        <f t="shared" si="2"/>
        <v>0.99899202240828411</v>
      </c>
      <c r="H29" s="22">
        <f t="shared" si="2"/>
        <v>6.5236106782447942E-2</v>
      </c>
      <c r="I29" s="22">
        <f t="shared" si="2"/>
        <v>-0.65410710757607815</v>
      </c>
      <c r="J29" s="22">
        <f t="shared" si="2"/>
        <v>-0.44590012889290315</v>
      </c>
      <c r="K29" s="22">
        <f t="shared" si="2"/>
        <v>1.1878742082453611</v>
      </c>
      <c r="L29" s="22">
        <f t="shared" si="2"/>
        <v>1.3407311642716444</v>
      </c>
    </row>
    <row r="30" spans="1:23" x14ac:dyDescent="0.25">
      <c r="A30" s="16" t="s">
        <v>31</v>
      </c>
      <c r="B30" s="22">
        <f t="shared" si="2"/>
        <v>48.766058553965955</v>
      </c>
      <c r="C30" s="22">
        <f t="shared" si="2"/>
        <v>53.617903857203849</v>
      </c>
      <c r="D30" s="22">
        <f t="shared" si="2"/>
        <v>55.052238729024701</v>
      </c>
      <c r="E30" s="22">
        <f t="shared" si="2"/>
        <v>34.572139922107667</v>
      </c>
      <c r="F30" s="22">
        <f t="shared" si="2"/>
        <v>28.355025608423627</v>
      </c>
      <c r="G30" s="22">
        <f t="shared" si="2"/>
        <v>24.199773275284297</v>
      </c>
      <c r="H30" s="22">
        <f t="shared" si="2"/>
        <v>27.757618072198515</v>
      </c>
      <c r="I30" s="22">
        <f t="shared" si="2"/>
        <v>37.602904476469156</v>
      </c>
      <c r="J30" s="22">
        <f t="shared" si="2"/>
        <v>34.085644116301474</v>
      </c>
      <c r="K30" s="22">
        <f t="shared" si="2"/>
        <v>18.335326676254631</v>
      </c>
      <c r="L30" s="22">
        <f t="shared" si="2"/>
        <v>19.840124316577651</v>
      </c>
    </row>
    <row r="31" spans="1:23" x14ac:dyDescent="0.25">
      <c r="A31" s="15" t="s">
        <v>85</v>
      </c>
      <c r="B31" s="25">
        <f t="shared" ref="B31:L31" si="3">SUM(B24:B30)</f>
        <v>63.690005693122345</v>
      </c>
      <c r="C31" s="25">
        <f t="shared" si="3"/>
        <v>70.452239432043058</v>
      </c>
      <c r="D31" s="25">
        <f t="shared" si="3"/>
        <v>70.841069813282516</v>
      </c>
      <c r="E31" s="25">
        <f t="shared" si="3"/>
        <v>51.904298862424106</v>
      </c>
      <c r="F31" s="25">
        <f t="shared" si="3"/>
        <v>47.632425543078526</v>
      </c>
      <c r="G31" s="25">
        <f t="shared" si="3"/>
        <v>44.056017496781578</v>
      </c>
      <c r="H31" s="25">
        <f t="shared" si="3"/>
        <v>48.812164134900272</v>
      </c>
      <c r="I31" s="25">
        <f t="shared" si="3"/>
        <v>60.618886550537795</v>
      </c>
      <c r="J31" s="25">
        <f t="shared" si="3"/>
        <v>59.395673695352315</v>
      </c>
      <c r="K31" s="25">
        <f t="shared" si="3"/>
        <v>44.580725733863858</v>
      </c>
      <c r="L31" s="25">
        <f t="shared" si="3"/>
        <v>47.724804336974572</v>
      </c>
    </row>
    <row r="32" spans="1:23" x14ac:dyDescent="0.25">
      <c r="A32" s="1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11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</sheetData>
  <pageMargins left="0.7" right="0.7" top="0.75" bottom="0.75" header="0.3" footer="0.3"/>
  <pageSetup scale="78" orientation="landscape" r:id="rId1"/>
  <headerFooter>
    <oddHeader>&amp;RCASE NO. 2017-00349
ATTACHMENT 1
TO STAFF DR NO. 3-03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7"/>
  <sheetViews>
    <sheetView zoomScaleNormal="100" workbookViewId="0"/>
  </sheetViews>
  <sheetFormatPr defaultRowHeight="15" x14ac:dyDescent="0.25"/>
  <cols>
    <col min="1" max="1" width="5.28515625" bestFit="1" customWidth="1"/>
    <col min="2" max="2" width="13.140625" customWidth="1"/>
    <col min="3" max="3" width="14.28515625" bestFit="1" customWidth="1"/>
    <col min="4" max="5" width="15.7109375" bestFit="1" customWidth="1"/>
    <col min="6" max="6" width="15.28515625" bestFit="1" customWidth="1"/>
    <col min="7" max="7" width="15" bestFit="1" customWidth="1"/>
    <col min="8" max="8" width="16.42578125" bestFit="1" customWidth="1"/>
    <col min="9" max="10" width="16.28515625" bestFit="1" customWidth="1"/>
    <col min="11" max="11" width="11.5703125" bestFit="1" customWidth="1"/>
    <col min="12" max="12" width="15.28515625" bestFit="1" customWidth="1"/>
    <col min="13" max="13" width="12.28515625" bestFit="1" customWidth="1"/>
    <col min="14" max="14" width="13.28515625" bestFit="1" customWidth="1"/>
    <col min="19" max="19" width="16" bestFit="1" customWidth="1"/>
  </cols>
  <sheetData>
    <row r="3" spans="1:12" ht="4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3" t="s">
        <v>8</v>
      </c>
      <c r="J3" s="13" t="s">
        <v>9</v>
      </c>
    </row>
    <row r="4" spans="1:12" x14ac:dyDescent="0.25">
      <c r="A4" t="s">
        <v>10</v>
      </c>
      <c r="B4" s="1" t="s">
        <v>11</v>
      </c>
      <c r="C4" s="2">
        <v>10255585.68</v>
      </c>
      <c r="D4" s="2">
        <v>1843940</v>
      </c>
      <c r="E4" s="7">
        <v>12124393.91</v>
      </c>
      <c r="F4" s="7">
        <v>14157473.99</v>
      </c>
      <c r="G4" s="7">
        <v>846851.58000000042</v>
      </c>
      <c r="H4" s="7">
        <v>152214.02000003273</v>
      </c>
      <c r="I4" s="7">
        <v>89921686.009999976</v>
      </c>
      <c r="J4" s="7">
        <f>SUM(E4:I4)</f>
        <v>117202619.51000001</v>
      </c>
      <c r="L4" s="32"/>
    </row>
    <row r="5" spans="1:12" x14ac:dyDescent="0.25">
      <c r="A5" t="s">
        <v>10</v>
      </c>
      <c r="B5" s="1" t="s">
        <v>12</v>
      </c>
      <c r="C5" s="2">
        <v>10384574.465399999</v>
      </c>
      <c r="D5" s="2">
        <v>1841282</v>
      </c>
      <c r="E5" s="7">
        <v>12275908.389999999</v>
      </c>
      <c r="F5" s="7">
        <v>17285208.260000002</v>
      </c>
      <c r="G5" s="7">
        <v>423536.0300000002</v>
      </c>
      <c r="H5" s="7">
        <v>9994.9599999820348</v>
      </c>
      <c r="I5" s="7">
        <v>98725681.250000015</v>
      </c>
      <c r="J5" s="7">
        <f t="shared" ref="J5:J13" si="0">SUM(E5:I5)</f>
        <v>128720328.89</v>
      </c>
      <c r="L5" s="32"/>
    </row>
    <row r="6" spans="1:12" x14ac:dyDescent="0.25">
      <c r="A6" t="s">
        <v>10</v>
      </c>
      <c r="B6" s="1" t="s">
        <v>13</v>
      </c>
      <c r="C6" s="2">
        <v>10313779.171799999</v>
      </c>
      <c r="D6" s="2">
        <v>1833049</v>
      </c>
      <c r="E6" s="7">
        <v>12200323.08</v>
      </c>
      <c r="F6" s="7">
        <v>17197425.049999997</v>
      </c>
      <c r="G6" s="7">
        <v>44477.310000000005</v>
      </c>
      <c r="H6" s="7">
        <v>-306.1199999970122</v>
      </c>
      <c r="I6" s="7">
        <v>100913451.14999999</v>
      </c>
      <c r="J6" s="7">
        <f t="shared" si="0"/>
        <v>130355370.46999998</v>
      </c>
      <c r="L6" s="32"/>
    </row>
    <row r="7" spans="1:12" x14ac:dyDescent="0.25">
      <c r="A7" t="s">
        <v>10</v>
      </c>
      <c r="B7" s="1" t="s">
        <v>14</v>
      </c>
      <c r="C7" s="2">
        <v>10592913.9976</v>
      </c>
      <c r="D7" s="2">
        <v>1837408</v>
      </c>
      <c r="E7" s="7">
        <v>12489362.529999999</v>
      </c>
      <c r="F7" s="7">
        <v>18628811.690000001</v>
      </c>
      <c r="G7" s="7">
        <v>-364605.07999999996</v>
      </c>
      <c r="H7" s="7">
        <v>249482.399999988</v>
      </c>
      <c r="I7" s="7">
        <v>63523126.470000006</v>
      </c>
      <c r="J7" s="7">
        <f t="shared" si="0"/>
        <v>94526178.00999999</v>
      </c>
      <c r="L7" s="32"/>
    </row>
    <row r="8" spans="1:12" x14ac:dyDescent="0.25">
      <c r="A8" t="s">
        <v>10</v>
      </c>
      <c r="B8" s="1" t="s">
        <v>15</v>
      </c>
      <c r="C8" s="2">
        <v>10717448.119999999</v>
      </c>
      <c r="D8" s="2">
        <v>1845096</v>
      </c>
      <c r="E8" s="7">
        <v>11714775.649999999</v>
      </c>
      <c r="F8" s="7">
        <v>23130151.039999995</v>
      </c>
      <c r="G8" s="7">
        <v>-64219.89999999998</v>
      </c>
      <c r="H8" s="7">
        <v>159904.26000001252</v>
      </c>
      <c r="I8" s="7">
        <v>52317744.329999998</v>
      </c>
      <c r="J8" s="7">
        <f t="shared" si="0"/>
        <v>87258355.38000001</v>
      </c>
      <c r="L8" s="32"/>
    </row>
    <row r="9" spans="1:12" x14ac:dyDescent="0.25">
      <c r="A9" t="s">
        <v>10</v>
      </c>
      <c r="B9" s="1" t="s">
        <v>16</v>
      </c>
      <c r="C9" s="2">
        <v>8265456.1500000004</v>
      </c>
      <c r="D9" s="2">
        <v>1847174</v>
      </c>
      <c r="E9" s="7">
        <v>9052254.9499999993</v>
      </c>
      <c r="F9" s="7">
        <v>23137027.850000001</v>
      </c>
      <c r="G9" s="7">
        <v>1845312.09</v>
      </c>
      <c r="H9" s="7">
        <v>2114353.9800000107</v>
      </c>
      <c r="I9" s="7">
        <v>44701191.999999993</v>
      </c>
      <c r="J9" s="7">
        <f t="shared" si="0"/>
        <v>80850140.870000005</v>
      </c>
      <c r="L9" s="32"/>
    </row>
    <row r="10" spans="1:12" x14ac:dyDescent="0.25">
      <c r="A10" t="s">
        <v>10</v>
      </c>
      <c r="B10" s="1" t="s">
        <v>17</v>
      </c>
      <c r="C10" s="2">
        <v>10369895.9177</v>
      </c>
      <c r="D10" s="2">
        <v>1860980</v>
      </c>
      <c r="E10" s="7">
        <v>11376131.840000004</v>
      </c>
      <c r="F10" s="7">
        <v>23222427.040000003</v>
      </c>
      <c r="G10" s="7">
        <v>121403.08999999998</v>
      </c>
      <c r="H10" s="7">
        <v>3374325.0799999936</v>
      </c>
      <c r="I10" s="7">
        <v>51656372.079999991</v>
      </c>
      <c r="J10" s="7">
        <f t="shared" si="0"/>
        <v>89750659.129999995</v>
      </c>
      <c r="L10" s="32"/>
    </row>
    <row r="11" spans="1:12" x14ac:dyDescent="0.25">
      <c r="A11" t="s">
        <v>10</v>
      </c>
      <c r="B11" s="1" t="s">
        <v>18</v>
      </c>
      <c r="C11" s="2">
        <v>11690606.052200003</v>
      </c>
      <c r="D11" s="2">
        <v>1867655</v>
      </c>
      <c r="E11" s="7">
        <v>14314008.270000003</v>
      </c>
      <c r="F11" s="7">
        <v>27304887.769999996</v>
      </c>
      <c r="G11" s="7">
        <v>-1221646.4100000001</v>
      </c>
      <c r="H11" s="7">
        <v>1660430.2499999944</v>
      </c>
      <c r="I11" s="7">
        <v>70229252.560000002</v>
      </c>
      <c r="J11" s="7">
        <f t="shared" si="0"/>
        <v>112286932.44</v>
      </c>
      <c r="L11" s="32"/>
    </row>
    <row r="12" spans="1:12" x14ac:dyDescent="0.25">
      <c r="A12" t="s">
        <v>10</v>
      </c>
      <c r="B12" s="1" t="s">
        <v>19</v>
      </c>
      <c r="C12" s="2">
        <v>11054291.437100001</v>
      </c>
      <c r="D12" s="2">
        <v>1866666</v>
      </c>
      <c r="E12" s="7">
        <v>15001489.420000004</v>
      </c>
      <c r="F12" s="7">
        <v>29627664.16</v>
      </c>
      <c r="G12" s="7">
        <v>-832346.60999999987</v>
      </c>
      <c r="H12" s="7">
        <v>2561089.3399999854</v>
      </c>
      <c r="I12" s="7">
        <v>63626512.960000001</v>
      </c>
      <c r="J12" s="7">
        <f t="shared" si="0"/>
        <v>109984409.27</v>
      </c>
      <c r="L12" s="32"/>
    </row>
    <row r="13" spans="1:12" x14ac:dyDescent="0.25">
      <c r="A13" t="s">
        <v>10</v>
      </c>
      <c r="B13" t="s">
        <v>20</v>
      </c>
      <c r="C13" s="2">
        <v>8672939.5579000022</v>
      </c>
      <c r="D13" s="2">
        <v>1871792</v>
      </c>
      <c r="E13" s="7">
        <v>11615144.790000001</v>
      </c>
      <c r="F13" s="7">
        <v>29962552.449999996</v>
      </c>
      <c r="G13" s="7">
        <v>2223453.4400000009</v>
      </c>
      <c r="H13" s="7">
        <v>4517326.6400000015</v>
      </c>
      <c r="I13" s="7">
        <v>34319917.790000007</v>
      </c>
      <c r="J13" s="7">
        <f t="shared" si="0"/>
        <v>82638395.109999999</v>
      </c>
      <c r="L13" s="32"/>
    </row>
    <row r="14" spans="1:12" x14ac:dyDescent="0.25">
      <c r="A14" t="s">
        <v>10</v>
      </c>
      <c r="B14" t="s">
        <v>37</v>
      </c>
      <c r="C14" s="2">
        <v>8438605.2984999996</v>
      </c>
      <c r="D14" s="2">
        <v>1881889</v>
      </c>
      <c r="E14" s="7">
        <v>13160581.640000001</v>
      </c>
      <c r="F14" s="7">
        <v>32684958.260000002</v>
      </c>
      <c r="G14" s="7">
        <v>2523107.2300000004</v>
      </c>
      <c r="H14" s="7">
        <v>3061553.98</v>
      </c>
      <c r="I14" s="7">
        <v>37336911.710000001</v>
      </c>
      <c r="J14" s="7">
        <f>SUM(E14:I14)</f>
        <v>88767112.820000008</v>
      </c>
      <c r="L14" s="32"/>
    </row>
    <row r="16" spans="1:12" ht="45" x14ac:dyDescent="0.25">
      <c r="B16" s="14" t="s">
        <v>25</v>
      </c>
      <c r="C16" s="5" t="s">
        <v>23</v>
      </c>
      <c r="D16" s="5" t="s">
        <v>24</v>
      </c>
      <c r="E16" s="5" t="s">
        <v>4</v>
      </c>
      <c r="F16" s="5" t="s">
        <v>5</v>
      </c>
      <c r="G16" s="5" t="s">
        <v>6</v>
      </c>
      <c r="H16" s="5" t="s">
        <v>7</v>
      </c>
      <c r="I16" s="13" t="s">
        <v>8</v>
      </c>
      <c r="J16" s="13" t="s">
        <v>9</v>
      </c>
    </row>
    <row r="17" spans="2:13" x14ac:dyDescent="0.25">
      <c r="B17" s="1" t="s">
        <v>11</v>
      </c>
      <c r="C17" s="3">
        <f t="shared" ref="C17:C26" si="1">C4/$D4*12</f>
        <v>66.741340911309479</v>
      </c>
      <c r="D17" s="2">
        <f t="shared" ref="D17:D26" si="2">D4/12</f>
        <v>153661.66666666666</v>
      </c>
      <c r="E17" s="6">
        <f t="shared" ref="E17:J26" si="3">E4/$D4*12</f>
        <v>78.903178476523095</v>
      </c>
      <c r="F17" s="6">
        <f t="shared" si="3"/>
        <v>92.134065034654057</v>
      </c>
      <c r="G17" s="6">
        <f t="shared" si="3"/>
        <v>5.5111440502402491</v>
      </c>
      <c r="H17" s="6">
        <f t="shared" si="3"/>
        <v>0.99057899931689364</v>
      </c>
      <c r="I17" s="6">
        <f t="shared" si="3"/>
        <v>585.19270264759143</v>
      </c>
      <c r="J17" s="6">
        <f t="shared" si="3"/>
        <v>762.73166920832568</v>
      </c>
      <c r="K17" s="12">
        <f>J17-SUM(E17:I17)</f>
        <v>0</v>
      </c>
      <c r="L17" s="2"/>
      <c r="M17" s="31"/>
    </row>
    <row r="18" spans="2:13" x14ac:dyDescent="0.25">
      <c r="B18" s="1" t="s">
        <v>12</v>
      </c>
      <c r="C18" s="3">
        <f t="shared" si="1"/>
        <v>67.678331502073007</v>
      </c>
      <c r="D18" s="2">
        <f t="shared" si="2"/>
        <v>153440.16666666666</v>
      </c>
      <c r="E18" s="6">
        <f t="shared" si="3"/>
        <v>80.004529822156513</v>
      </c>
      <c r="F18" s="6">
        <f t="shared" si="3"/>
        <v>112.65113063615462</v>
      </c>
      <c r="G18" s="6">
        <f t="shared" si="3"/>
        <v>2.7602683130557963</v>
      </c>
      <c r="H18" s="6">
        <f t="shared" si="3"/>
        <v>6.5139136753514348E-2</v>
      </c>
      <c r="I18" s="6">
        <f t="shared" si="3"/>
        <v>643.41484628644616</v>
      </c>
      <c r="J18" s="6">
        <f t="shared" si="3"/>
        <v>838.89591419456656</v>
      </c>
      <c r="K18" s="12">
        <f t="shared" ref="K18:K27" si="4">J18-SUM(E18:I18)</f>
        <v>0</v>
      </c>
      <c r="L18" s="2"/>
      <c r="M18" s="31"/>
    </row>
    <row r="19" spans="2:13" x14ac:dyDescent="0.25">
      <c r="B19" s="1" t="s">
        <v>13</v>
      </c>
      <c r="C19" s="3">
        <f t="shared" si="1"/>
        <v>67.518844319819038</v>
      </c>
      <c r="D19" s="2">
        <f t="shared" si="2"/>
        <v>152754.08333333334</v>
      </c>
      <c r="E19" s="6">
        <f t="shared" si="3"/>
        <v>79.869047123126549</v>
      </c>
      <c r="F19" s="6">
        <f t="shared" si="3"/>
        <v>112.5824244741957</v>
      </c>
      <c r="G19" s="6">
        <f t="shared" si="3"/>
        <v>0.29116936863117138</v>
      </c>
      <c r="H19" s="6">
        <f t="shared" si="3"/>
        <v>-2.0040053484463027E-3</v>
      </c>
      <c r="I19" s="6">
        <f t="shared" si="3"/>
        <v>660.62686474829638</v>
      </c>
      <c r="J19" s="6">
        <f t="shared" si="3"/>
        <v>853.36750170890127</v>
      </c>
      <c r="K19" s="12">
        <f t="shared" si="4"/>
        <v>0</v>
      </c>
      <c r="L19" s="2"/>
      <c r="M19" s="31"/>
    </row>
    <row r="20" spans="2:13" x14ac:dyDescent="0.25">
      <c r="B20" s="1" t="s">
        <v>14</v>
      </c>
      <c r="C20" s="3">
        <f t="shared" si="1"/>
        <v>69.181677651996736</v>
      </c>
      <c r="D20" s="2">
        <f t="shared" si="2"/>
        <v>153117.33333333334</v>
      </c>
      <c r="E20" s="6">
        <f t="shared" si="3"/>
        <v>81.567267781570564</v>
      </c>
      <c r="F20" s="6">
        <f t="shared" si="3"/>
        <v>121.6636371889096</v>
      </c>
      <c r="G20" s="6">
        <f t="shared" si="3"/>
        <v>-2.3812136226684544</v>
      </c>
      <c r="H20" s="6">
        <f t="shared" si="3"/>
        <v>1.6293543948866316</v>
      </c>
      <c r="I20" s="6">
        <f t="shared" si="3"/>
        <v>414.865679065292</v>
      </c>
      <c r="J20" s="6">
        <f t="shared" si="3"/>
        <v>617.34472480799036</v>
      </c>
      <c r="K20" s="12">
        <f t="shared" si="4"/>
        <v>0</v>
      </c>
      <c r="L20" s="2"/>
      <c r="M20" s="31"/>
    </row>
    <row r="21" spans="2:13" x14ac:dyDescent="0.25">
      <c r="B21" s="1" t="s">
        <v>15</v>
      </c>
      <c r="C21" s="3">
        <f t="shared" si="1"/>
        <v>69.703352801155063</v>
      </c>
      <c r="D21" s="2">
        <f t="shared" si="2"/>
        <v>153758</v>
      </c>
      <c r="E21" s="6">
        <f t="shared" si="3"/>
        <v>76.189698422195903</v>
      </c>
      <c r="F21" s="6">
        <f t="shared" si="3"/>
        <v>150.43217939879548</v>
      </c>
      <c r="G21" s="6">
        <f t="shared" si="3"/>
        <v>-0.41766867415028797</v>
      </c>
      <c r="H21" s="6">
        <f t="shared" si="3"/>
        <v>1.039973594869942</v>
      </c>
      <c r="I21" s="6">
        <f t="shared" si="3"/>
        <v>340.26030730108351</v>
      </c>
      <c r="J21" s="6">
        <f t="shared" si="3"/>
        <v>567.5044900427946</v>
      </c>
      <c r="K21" s="12">
        <f t="shared" si="4"/>
        <v>0</v>
      </c>
      <c r="L21" s="2"/>
      <c r="M21" s="31"/>
    </row>
    <row r="22" spans="2:13" x14ac:dyDescent="0.25">
      <c r="B22" s="1" t="s">
        <v>16</v>
      </c>
      <c r="C22" s="3">
        <f t="shared" si="1"/>
        <v>53.695793574400682</v>
      </c>
      <c r="D22" s="2">
        <f t="shared" si="2"/>
        <v>153931.16666666666</v>
      </c>
      <c r="E22" s="6">
        <f t="shared" si="3"/>
        <v>58.807161317775154</v>
      </c>
      <c r="F22" s="6">
        <f t="shared" si="3"/>
        <v>150.30762353736031</v>
      </c>
      <c r="G22" s="6">
        <f t="shared" si="3"/>
        <v>11.98790426889941</v>
      </c>
      <c r="H22" s="6">
        <f t="shared" si="3"/>
        <v>13.735710745170799</v>
      </c>
      <c r="I22" s="6">
        <f t="shared" si="3"/>
        <v>290.39727930341155</v>
      </c>
      <c r="J22" s="6">
        <f t="shared" si="3"/>
        <v>525.23567917261721</v>
      </c>
      <c r="K22" s="12">
        <f t="shared" si="4"/>
        <v>0</v>
      </c>
      <c r="L22" s="2"/>
      <c r="M22" s="31"/>
    </row>
    <row r="23" spans="2:13" x14ac:dyDescent="0.25">
      <c r="B23" s="1" t="s">
        <v>17</v>
      </c>
      <c r="C23" s="3">
        <f t="shared" si="1"/>
        <v>66.867323137486707</v>
      </c>
      <c r="D23" s="2">
        <f t="shared" si="2"/>
        <v>155081.66666666666</v>
      </c>
      <c r="E23" s="6">
        <f t="shared" si="3"/>
        <v>73.355749164418768</v>
      </c>
      <c r="F23" s="6">
        <f t="shared" si="3"/>
        <v>149.74321297380953</v>
      </c>
      <c r="G23" s="6">
        <f t="shared" si="3"/>
        <v>0.78283328138937525</v>
      </c>
      <c r="H23" s="6">
        <f t="shared" si="3"/>
        <v>21.758375135681156</v>
      </c>
      <c r="I23" s="6">
        <f t="shared" si="3"/>
        <v>333.09141686638219</v>
      </c>
      <c r="J23" s="6">
        <f t="shared" si="3"/>
        <v>578.73158742168096</v>
      </c>
      <c r="K23" s="12">
        <f t="shared" si="4"/>
        <v>0</v>
      </c>
      <c r="L23" s="2"/>
      <c r="M23" s="31"/>
    </row>
    <row r="24" spans="2:13" x14ac:dyDescent="0.25">
      <c r="B24" s="1" t="s">
        <v>18</v>
      </c>
      <c r="C24" s="3">
        <f t="shared" si="1"/>
        <v>75.114125802891877</v>
      </c>
      <c r="D24" s="2">
        <f t="shared" si="2"/>
        <v>155637.91666666666</v>
      </c>
      <c r="E24" s="6">
        <f t="shared" si="3"/>
        <v>91.969929799668591</v>
      </c>
      <c r="F24" s="6">
        <f t="shared" si="3"/>
        <v>175.43853294104099</v>
      </c>
      <c r="G24" s="6">
        <f t="shared" si="3"/>
        <v>-7.8492852909129383</v>
      </c>
      <c r="H24" s="6">
        <f t="shared" si="3"/>
        <v>10.668545850277452</v>
      </c>
      <c r="I24" s="6">
        <f t="shared" si="3"/>
        <v>451.2348537176299</v>
      </c>
      <c r="J24" s="6">
        <f t="shared" si="3"/>
        <v>721.46257701770401</v>
      </c>
      <c r="K24" s="12">
        <f t="shared" si="4"/>
        <v>0</v>
      </c>
      <c r="L24" s="2"/>
      <c r="M24" s="31"/>
    </row>
    <row r="25" spans="2:13" x14ac:dyDescent="0.25">
      <c r="B25" s="1" t="s">
        <v>19</v>
      </c>
      <c r="C25" s="3">
        <f t="shared" si="1"/>
        <v>71.063327475402673</v>
      </c>
      <c r="D25" s="2">
        <f t="shared" si="2"/>
        <v>155555.5</v>
      </c>
      <c r="E25" s="6">
        <f t="shared" si="3"/>
        <v>96.438180713636001</v>
      </c>
      <c r="F25" s="6">
        <f t="shared" si="3"/>
        <v>190.46362333700836</v>
      </c>
      <c r="G25" s="6">
        <f t="shared" si="3"/>
        <v>-5.3508015467148375</v>
      </c>
      <c r="H25" s="6">
        <f t="shared" si="3"/>
        <v>16.46415163719692</v>
      </c>
      <c r="I25" s="6">
        <f t="shared" si="3"/>
        <v>409.02772939561771</v>
      </c>
      <c r="J25" s="6">
        <f t="shared" si="3"/>
        <v>707.04288353674406</v>
      </c>
      <c r="K25" s="12">
        <f t="shared" si="4"/>
        <v>0</v>
      </c>
      <c r="L25" s="2"/>
      <c r="M25" s="31"/>
    </row>
    <row r="26" spans="2:13" x14ac:dyDescent="0.25">
      <c r="B26" t="s">
        <v>20</v>
      </c>
      <c r="C26" s="3">
        <f t="shared" si="1"/>
        <v>55.601944390616062</v>
      </c>
      <c r="D26" s="2">
        <f t="shared" si="2"/>
        <v>155982.66666666666</v>
      </c>
      <c r="E26" s="6">
        <f t="shared" si="3"/>
        <v>74.464330160616143</v>
      </c>
      <c r="F26" s="6">
        <f t="shared" si="3"/>
        <v>192.08898713104873</v>
      </c>
      <c r="G26" s="6">
        <f t="shared" si="3"/>
        <v>14.254490498944332</v>
      </c>
      <c r="H26" s="6">
        <f t="shared" si="3"/>
        <v>28.960439877935165</v>
      </c>
      <c r="I26" s="6">
        <f t="shared" si="3"/>
        <v>220.02392011505557</v>
      </c>
      <c r="J26" s="6">
        <f t="shared" si="3"/>
        <v>529.79216778359989</v>
      </c>
      <c r="K26" s="12">
        <f t="shared" si="4"/>
        <v>0</v>
      </c>
      <c r="L26" s="2"/>
      <c r="M26" s="31"/>
    </row>
    <row r="27" spans="2:13" x14ac:dyDescent="0.25">
      <c r="B27" t="s">
        <v>37</v>
      </c>
      <c r="C27" s="3">
        <f t="shared" ref="C27" si="5">C14/$D14*12</f>
        <v>53.809371106372375</v>
      </c>
      <c r="D27" s="2">
        <f t="shared" ref="D27" si="6">D14/12</f>
        <v>156824.08333333334</v>
      </c>
      <c r="E27" s="6">
        <f t="shared" ref="E27" si="7">E14/$D14*12</f>
        <v>83.919391462514525</v>
      </c>
      <c r="F27" s="6">
        <f t="shared" ref="F27:J27" si="8">F14/$D14*12</f>
        <v>208.41797742587369</v>
      </c>
      <c r="G27" s="6">
        <f t="shared" si="8"/>
        <v>16.088773971259734</v>
      </c>
      <c r="H27" s="6">
        <f t="shared" si="8"/>
        <v>19.52221823922665</v>
      </c>
      <c r="I27" s="6">
        <f t="shared" si="8"/>
        <v>238.08149179893181</v>
      </c>
      <c r="J27" s="6">
        <f t="shared" si="8"/>
        <v>566.02985289780645</v>
      </c>
      <c r="K27" s="12">
        <f t="shared" si="4"/>
        <v>0</v>
      </c>
      <c r="L27" s="2"/>
      <c r="M27" s="31"/>
    </row>
    <row r="28" spans="2:13" x14ac:dyDescent="0.25">
      <c r="J28" s="8"/>
    </row>
    <row r="29" spans="2:13" ht="45" x14ac:dyDescent="0.25">
      <c r="B29" s="14" t="s">
        <v>26</v>
      </c>
      <c r="C29" s="5" t="s">
        <v>23</v>
      </c>
      <c r="D29" s="5" t="s">
        <v>24</v>
      </c>
      <c r="E29" s="5" t="s">
        <v>4</v>
      </c>
      <c r="F29" s="5" t="s">
        <v>5</v>
      </c>
      <c r="G29" s="5" t="s">
        <v>6</v>
      </c>
      <c r="H29" s="5" t="s">
        <v>7</v>
      </c>
      <c r="I29" s="13" t="s">
        <v>8</v>
      </c>
      <c r="J29" s="13" t="s">
        <v>9</v>
      </c>
    </row>
    <row r="30" spans="2:13" x14ac:dyDescent="0.25">
      <c r="B30" s="1" t="s">
        <v>11</v>
      </c>
      <c r="C30" s="3">
        <f>C17/12</f>
        <v>5.5617784092757896</v>
      </c>
      <c r="D30" s="2">
        <f t="shared" ref="D30:D39" si="9">D17</f>
        <v>153661.66666666666</v>
      </c>
      <c r="E30" s="6">
        <f t="shared" ref="E30:J30" si="10">E17/12</f>
        <v>6.575264873043591</v>
      </c>
      <c r="F30" s="6">
        <f t="shared" si="10"/>
        <v>7.6778387528878378</v>
      </c>
      <c r="G30" s="6">
        <f t="shared" si="10"/>
        <v>0.45926200418668744</v>
      </c>
      <c r="H30" s="6">
        <f t="shared" si="10"/>
        <v>8.254824994307447E-2</v>
      </c>
      <c r="I30" s="6">
        <f t="shared" si="10"/>
        <v>48.766058553965955</v>
      </c>
      <c r="J30" s="6">
        <f t="shared" si="10"/>
        <v>63.560972434027143</v>
      </c>
    </row>
    <row r="31" spans="2:13" x14ac:dyDescent="0.25">
      <c r="B31" s="1" t="s">
        <v>12</v>
      </c>
      <c r="C31" s="3">
        <f t="shared" ref="C31:J31" si="11">C18/12</f>
        <v>5.6398609585060839</v>
      </c>
      <c r="D31" s="2">
        <f t="shared" si="9"/>
        <v>153440.16666666666</v>
      </c>
      <c r="E31" s="6">
        <f t="shared" si="11"/>
        <v>6.6670441518463761</v>
      </c>
      <c r="F31" s="6">
        <f t="shared" si="11"/>
        <v>9.387594219679551</v>
      </c>
      <c r="G31" s="6">
        <f t="shared" si="11"/>
        <v>0.23002235942131635</v>
      </c>
      <c r="H31" s="6">
        <f t="shared" si="11"/>
        <v>5.4282613961261954E-3</v>
      </c>
      <c r="I31" s="6">
        <f t="shared" si="11"/>
        <v>53.617903857203849</v>
      </c>
      <c r="J31" s="6">
        <f t="shared" si="11"/>
        <v>69.907992849547213</v>
      </c>
    </row>
    <row r="32" spans="2:13" x14ac:dyDescent="0.25">
      <c r="B32" s="1" t="s">
        <v>13</v>
      </c>
      <c r="C32" s="3">
        <f t="shared" ref="C32:J32" si="12">C19/12</f>
        <v>5.6265703599849202</v>
      </c>
      <c r="D32" s="2">
        <f t="shared" si="9"/>
        <v>152754.08333333334</v>
      </c>
      <c r="E32" s="6">
        <f t="shared" si="12"/>
        <v>6.6557539269272121</v>
      </c>
      <c r="F32" s="6">
        <f t="shared" si="12"/>
        <v>9.381868706182976</v>
      </c>
      <c r="G32" s="6">
        <f t="shared" si="12"/>
        <v>2.4264114052597614E-2</v>
      </c>
      <c r="H32" s="6">
        <f t="shared" si="12"/>
        <v>-1.6700044570385855E-4</v>
      </c>
      <c r="I32" s="6">
        <f t="shared" si="12"/>
        <v>55.052238729024701</v>
      </c>
      <c r="J32" s="6">
        <f t="shared" si="12"/>
        <v>71.113958475741768</v>
      </c>
    </row>
    <row r="33" spans="2:19" x14ac:dyDescent="0.25">
      <c r="B33" s="1" t="s">
        <v>14</v>
      </c>
      <c r="C33" s="3">
        <f t="shared" ref="C33:J33" si="13">C20/12</f>
        <v>5.7651398043330611</v>
      </c>
      <c r="D33" s="2">
        <f t="shared" si="9"/>
        <v>153117.33333333334</v>
      </c>
      <c r="E33" s="6">
        <f t="shared" si="13"/>
        <v>6.79727231513088</v>
      </c>
      <c r="F33" s="6">
        <f t="shared" si="13"/>
        <v>10.138636432409134</v>
      </c>
      <c r="G33" s="6">
        <f t="shared" si="13"/>
        <v>-0.19843446855570454</v>
      </c>
      <c r="H33" s="6">
        <f t="shared" si="13"/>
        <v>0.13577953290721931</v>
      </c>
      <c r="I33" s="6">
        <f t="shared" si="13"/>
        <v>34.572139922107667</v>
      </c>
      <c r="J33" s="6">
        <f t="shared" si="13"/>
        <v>51.445393733999197</v>
      </c>
    </row>
    <row r="34" spans="2:19" x14ac:dyDescent="0.25">
      <c r="B34" s="1" t="s">
        <v>15</v>
      </c>
      <c r="C34" s="3">
        <f t="shared" ref="C34:J34" si="14">C21/12</f>
        <v>5.8086127334295883</v>
      </c>
      <c r="D34" s="2">
        <f t="shared" si="9"/>
        <v>153758</v>
      </c>
      <c r="E34" s="6">
        <f t="shared" si="14"/>
        <v>6.3491415351829916</v>
      </c>
      <c r="F34" s="6">
        <f t="shared" si="14"/>
        <v>12.536014949899624</v>
      </c>
      <c r="G34" s="6">
        <f t="shared" si="14"/>
        <v>-3.4805722845857333E-2</v>
      </c>
      <c r="H34" s="6">
        <f t="shared" si="14"/>
        <v>8.6664466239161839E-2</v>
      </c>
      <c r="I34" s="6">
        <f t="shared" si="14"/>
        <v>28.355025608423627</v>
      </c>
      <c r="J34" s="6">
        <f t="shared" si="14"/>
        <v>47.292040836899552</v>
      </c>
    </row>
    <row r="35" spans="2:19" x14ac:dyDescent="0.25">
      <c r="B35" s="1" t="s">
        <v>16</v>
      </c>
      <c r="C35" s="3">
        <f t="shared" ref="C35:J35" si="15">C22/12</f>
        <v>4.4746494645333899</v>
      </c>
      <c r="D35" s="2">
        <f t="shared" si="9"/>
        <v>153931.16666666666</v>
      </c>
      <c r="E35" s="6">
        <f t="shared" si="15"/>
        <v>4.9005967764812626</v>
      </c>
      <c r="F35" s="6">
        <f t="shared" si="15"/>
        <v>12.525635294780026</v>
      </c>
      <c r="G35" s="6">
        <f t="shared" si="15"/>
        <v>0.99899202240828411</v>
      </c>
      <c r="H35" s="6">
        <f t="shared" si="15"/>
        <v>1.1446425620975667</v>
      </c>
      <c r="I35" s="6">
        <f t="shared" si="15"/>
        <v>24.199773275284297</v>
      </c>
      <c r="J35" s="6">
        <f t="shared" si="15"/>
        <v>43.769639931051437</v>
      </c>
    </row>
    <row r="36" spans="2:19" x14ac:dyDescent="0.25">
      <c r="B36" s="1" t="s">
        <v>17</v>
      </c>
      <c r="C36" s="3">
        <f t="shared" ref="C36:J36" si="16">C23/12</f>
        <v>5.572276928123892</v>
      </c>
      <c r="D36" s="2">
        <f t="shared" si="9"/>
        <v>155081.66666666666</v>
      </c>
      <c r="E36" s="6">
        <f t="shared" si="16"/>
        <v>6.1129790970348976</v>
      </c>
      <c r="F36" s="6">
        <f t="shared" si="16"/>
        <v>12.478601081150794</v>
      </c>
      <c r="G36" s="6">
        <f t="shared" si="16"/>
        <v>6.5236106782447942E-2</v>
      </c>
      <c r="H36" s="6">
        <f t="shared" si="16"/>
        <v>1.8131979279734296</v>
      </c>
      <c r="I36" s="6">
        <f t="shared" si="16"/>
        <v>27.757618072198515</v>
      </c>
      <c r="J36" s="6">
        <f t="shared" si="16"/>
        <v>48.227632285140082</v>
      </c>
    </row>
    <row r="37" spans="2:19" x14ac:dyDescent="0.25">
      <c r="B37" s="1" t="s">
        <v>18</v>
      </c>
      <c r="C37" s="3">
        <f t="shared" ref="C37:J37" si="17">C24/12</f>
        <v>6.2595104835743234</v>
      </c>
      <c r="D37" s="2">
        <f t="shared" si="9"/>
        <v>155637.91666666666</v>
      </c>
      <c r="E37" s="6">
        <f t="shared" si="17"/>
        <v>7.6641608166390496</v>
      </c>
      <c r="F37" s="6">
        <f t="shared" si="17"/>
        <v>14.619877745086749</v>
      </c>
      <c r="G37" s="6">
        <f t="shared" si="17"/>
        <v>-0.65410710757607815</v>
      </c>
      <c r="H37" s="6">
        <f t="shared" si="17"/>
        <v>0.88904548752312096</v>
      </c>
      <c r="I37" s="6">
        <f t="shared" si="17"/>
        <v>37.602904476469156</v>
      </c>
      <c r="J37" s="6">
        <f t="shared" si="17"/>
        <v>60.121881418142003</v>
      </c>
    </row>
    <row r="38" spans="2:19" x14ac:dyDescent="0.25">
      <c r="B38" s="1" t="s">
        <v>19</v>
      </c>
      <c r="C38" s="3">
        <f t="shared" ref="C38:J38" si="18">C25/12</f>
        <v>5.9219439562835561</v>
      </c>
      <c r="D38" s="2">
        <f t="shared" si="9"/>
        <v>155555.5</v>
      </c>
      <c r="E38" s="6">
        <f t="shared" si="18"/>
        <v>8.0365150594696662</v>
      </c>
      <c r="F38" s="6">
        <f t="shared" si="18"/>
        <v>15.871968611417364</v>
      </c>
      <c r="G38" s="6">
        <f t="shared" si="18"/>
        <v>-0.44590012889290315</v>
      </c>
      <c r="H38" s="6">
        <f t="shared" si="18"/>
        <v>1.3720126364330767</v>
      </c>
      <c r="I38" s="6">
        <f t="shared" si="18"/>
        <v>34.085644116301474</v>
      </c>
      <c r="J38" s="6">
        <f t="shared" si="18"/>
        <v>58.920240294728671</v>
      </c>
    </row>
    <row r="39" spans="2:19" x14ac:dyDescent="0.25">
      <c r="B39" t="s">
        <v>20</v>
      </c>
      <c r="C39" s="3">
        <f t="shared" ref="C39:J39" si="19">C26/12</f>
        <v>4.6334953658846718</v>
      </c>
      <c r="D39" s="2">
        <f t="shared" si="9"/>
        <v>155982.66666666666</v>
      </c>
      <c r="E39" s="6">
        <f t="shared" si="19"/>
        <v>6.2053608467180119</v>
      </c>
      <c r="F39" s="6">
        <f t="shared" si="19"/>
        <v>16.007415594254059</v>
      </c>
      <c r="G39" s="6">
        <f t="shared" si="19"/>
        <v>1.1878742082453611</v>
      </c>
      <c r="H39" s="6">
        <f t="shared" si="19"/>
        <v>2.4133699898279306</v>
      </c>
      <c r="I39" s="6">
        <f t="shared" si="19"/>
        <v>18.335326676254631</v>
      </c>
      <c r="J39" s="6">
        <f t="shared" si="19"/>
        <v>44.149347315299991</v>
      </c>
    </row>
    <row r="40" spans="2:19" x14ac:dyDescent="0.25">
      <c r="B40" t="s">
        <v>37</v>
      </c>
      <c r="C40" s="3">
        <f t="shared" ref="C40:J40" si="20">C27/12</f>
        <v>4.4841142588643645</v>
      </c>
      <c r="D40" s="2">
        <f t="shared" ref="D40" si="21">D27</f>
        <v>156824.08333333334</v>
      </c>
      <c r="E40" s="6">
        <f t="shared" si="20"/>
        <v>6.9932826218762107</v>
      </c>
      <c r="F40" s="6">
        <f t="shared" si="20"/>
        <v>17.368164785489473</v>
      </c>
      <c r="G40" s="6">
        <f t="shared" si="20"/>
        <v>1.3407311642716444</v>
      </c>
      <c r="H40" s="6">
        <f t="shared" si="20"/>
        <v>1.6268515199355542</v>
      </c>
      <c r="I40" s="6">
        <f t="shared" si="20"/>
        <v>19.840124316577651</v>
      </c>
      <c r="J40" s="6">
        <f t="shared" si="20"/>
        <v>47.16915440815054</v>
      </c>
    </row>
    <row r="45" spans="2:19" x14ac:dyDescent="0.25">
      <c r="B45" s="44" t="s">
        <v>41</v>
      </c>
      <c r="C45" s="41"/>
      <c r="D45" s="44" t="s">
        <v>42</v>
      </c>
      <c r="E45" s="41"/>
      <c r="F45" s="44" t="s">
        <v>43</v>
      </c>
      <c r="G45" s="45" t="s">
        <v>44</v>
      </c>
      <c r="H45" s="45" t="s">
        <v>45</v>
      </c>
      <c r="I45" s="45" t="s">
        <v>46</v>
      </c>
      <c r="J45" s="45" t="s">
        <v>47</v>
      </c>
      <c r="K45" s="45" t="s">
        <v>48</v>
      </c>
      <c r="L45" s="45" t="s">
        <v>49</v>
      </c>
      <c r="M45" s="45" t="s">
        <v>50</v>
      </c>
      <c r="N45" s="45" t="s">
        <v>51</v>
      </c>
      <c r="O45" s="45" t="s">
        <v>52</v>
      </c>
      <c r="P45" s="45" t="s">
        <v>53</v>
      </c>
      <c r="Q45" s="45" t="s">
        <v>54</v>
      </c>
      <c r="R45" s="45" t="s">
        <v>55</v>
      </c>
      <c r="S45" s="52" t="s">
        <v>56</v>
      </c>
    </row>
    <row r="46" spans="2:19" x14ac:dyDescent="0.25">
      <c r="B46" s="45" t="s">
        <v>68</v>
      </c>
      <c r="C46" s="47" t="s">
        <v>57</v>
      </c>
      <c r="D46" s="47" t="s">
        <v>69</v>
      </c>
      <c r="E46" s="47" t="s">
        <v>58</v>
      </c>
      <c r="F46" s="45" t="s">
        <v>21</v>
      </c>
      <c r="G46" s="50">
        <v>2752012.58</v>
      </c>
      <c r="H46" s="50">
        <v>2773705.07</v>
      </c>
      <c r="I46" s="50">
        <v>2778392.2</v>
      </c>
      <c r="J46" s="50">
        <v>2777624.56</v>
      </c>
      <c r="K46" s="50">
        <v>2729146.66</v>
      </c>
      <c r="L46" s="50">
        <v>2749703.27</v>
      </c>
      <c r="M46" s="50">
        <v>2709081.58</v>
      </c>
      <c r="N46" s="50">
        <v>2673447.75</v>
      </c>
      <c r="O46" s="50">
        <v>2685650.95</v>
      </c>
      <c r="P46" s="50">
        <v>2655385.13</v>
      </c>
      <c r="Q46" s="50">
        <v>2678976.4</v>
      </c>
      <c r="R46" s="50">
        <v>2721832.11</v>
      </c>
      <c r="S46" s="51">
        <v>32684958.260000002</v>
      </c>
    </row>
    <row r="47" spans="2:19" x14ac:dyDescent="0.25">
      <c r="B47" s="42"/>
      <c r="C47" s="38"/>
      <c r="D47" s="38"/>
      <c r="E47" s="38"/>
      <c r="F47" s="45" t="s">
        <v>22</v>
      </c>
      <c r="G47" s="50">
        <v>2167913.08</v>
      </c>
      <c r="H47" s="50">
        <v>3100007.71</v>
      </c>
      <c r="I47" s="50">
        <v>2273189.38</v>
      </c>
      <c r="J47" s="50">
        <v>1590539.78</v>
      </c>
      <c r="K47" s="50">
        <v>1176501.27</v>
      </c>
      <c r="L47" s="50">
        <v>471292.13</v>
      </c>
      <c r="M47" s="50">
        <v>305090.15999999997</v>
      </c>
      <c r="N47" s="50">
        <v>229695.89</v>
      </c>
      <c r="O47" s="50">
        <v>229518.23</v>
      </c>
      <c r="P47" s="50">
        <v>270666.71000000002</v>
      </c>
      <c r="Q47" s="50">
        <v>263997.84999999998</v>
      </c>
      <c r="R47" s="50">
        <v>1082169.45</v>
      </c>
      <c r="S47" s="51">
        <v>13160581.640000001</v>
      </c>
    </row>
    <row r="48" spans="2:19" x14ac:dyDescent="0.25">
      <c r="B48" s="42"/>
      <c r="C48" s="38"/>
      <c r="D48" s="38"/>
      <c r="E48" s="38"/>
      <c r="F48" s="45" t="s">
        <v>59</v>
      </c>
      <c r="G48" s="50">
        <v>222908.74</v>
      </c>
      <c r="H48" s="50">
        <v>247109.28</v>
      </c>
      <c r="I48" s="50">
        <v>247560.13</v>
      </c>
      <c r="J48" s="50">
        <v>247596.59</v>
      </c>
      <c r="K48" s="50">
        <v>243291.85</v>
      </c>
      <c r="L48" s="50">
        <v>245116.99</v>
      </c>
      <c r="M48" s="50">
        <v>241495.48</v>
      </c>
      <c r="N48" s="50">
        <v>238321.09</v>
      </c>
      <c r="O48" s="50">
        <v>239413.08</v>
      </c>
      <c r="P48" s="50">
        <v>236710.53</v>
      </c>
      <c r="Q48" s="50">
        <v>239405.4</v>
      </c>
      <c r="R48" s="50">
        <v>412624.82</v>
      </c>
      <c r="S48" s="51">
        <v>3061553.98</v>
      </c>
    </row>
    <row r="49" spans="2:19" x14ac:dyDescent="0.25">
      <c r="B49" s="42"/>
      <c r="C49" s="38"/>
      <c r="D49" s="38"/>
      <c r="E49" s="38"/>
      <c r="F49" s="45" t="s">
        <v>60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8"/>
    </row>
    <row r="50" spans="2:19" x14ac:dyDescent="0.25">
      <c r="B50" s="42"/>
      <c r="C50" s="38"/>
      <c r="D50" s="38"/>
      <c r="E50" s="38"/>
      <c r="F50" s="45" t="s">
        <v>61</v>
      </c>
      <c r="G50" s="50">
        <v>110727.45</v>
      </c>
      <c r="H50" s="50">
        <v>368154.47</v>
      </c>
      <c r="I50" s="50">
        <v>867327.87</v>
      </c>
      <c r="J50" s="50">
        <v>674204.34</v>
      </c>
      <c r="K50" s="50">
        <v>459492.05</v>
      </c>
      <c r="L50" s="50">
        <v>774.91</v>
      </c>
      <c r="M50" s="50">
        <v>-1279.6099999999999</v>
      </c>
      <c r="N50" s="50">
        <v>-568.59</v>
      </c>
      <c r="O50" s="50">
        <v>-192.86</v>
      </c>
      <c r="P50" s="50">
        <v>-20.78</v>
      </c>
      <c r="Q50" s="50">
        <v>-48.38</v>
      </c>
      <c r="R50" s="50">
        <v>44536.24</v>
      </c>
      <c r="S50" s="51">
        <v>2523107.11</v>
      </c>
    </row>
    <row r="51" spans="2:19" x14ac:dyDescent="0.25">
      <c r="B51" s="42"/>
      <c r="C51" s="38"/>
      <c r="D51" s="38"/>
      <c r="E51" s="38"/>
      <c r="F51" s="45" t="s">
        <v>62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8"/>
    </row>
    <row r="52" spans="2:19" x14ac:dyDescent="0.25">
      <c r="B52" s="42"/>
      <c r="C52" s="38"/>
      <c r="D52" s="38"/>
      <c r="E52" s="38"/>
      <c r="F52" s="45" t="s">
        <v>63</v>
      </c>
      <c r="G52" s="50">
        <v>5847707.8899999997</v>
      </c>
      <c r="H52" s="50">
        <v>8024226.0700000003</v>
      </c>
      <c r="I52" s="50">
        <v>6235286.5</v>
      </c>
      <c r="J52" s="50">
        <v>4547300.13</v>
      </c>
      <c r="K52" s="50">
        <v>3361743.06</v>
      </c>
      <c r="L52" s="50">
        <v>1534442.34</v>
      </c>
      <c r="M52" s="50">
        <v>1025876.76</v>
      </c>
      <c r="N52" s="50">
        <v>771625.7</v>
      </c>
      <c r="O52" s="50">
        <v>756760.52</v>
      </c>
      <c r="P52" s="50">
        <v>893353.1</v>
      </c>
      <c r="Q52" s="50">
        <v>871028.08</v>
      </c>
      <c r="R52" s="50">
        <v>3467561.56</v>
      </c>
      <c r="S52" s="51">
        <v>37336911.710000001</v>
      </c>
    </row>
    <row r="53" spans="2:19" x14ac:dyDescent="0.25">
      <c r="B53" s="42"/>
      <c r="C53" s="38"/>
      <c r="D53" s="38"/>
      <c r="E53" s="38"/>
      <c r="F53" s="45" t="s">
        <v>64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8"/>
    </row>
    <row r="54" spans="2:19" x14ac:dyDescent="0.25">
      <c r="B54" s="42"/>
      <c r="C54" s="38"/>
      <c r="D54" s="38"/>
      <c r="E54" s="38"/>
      <c r="F54" s="45" t="s">
        <v>65</v>
      </c>
      <c r="G54" s="50">
        <v>11101269.74</v>
      </c>
      <c r="H54" s="50">
        <v>14513202.6</v>
      </c>
      <c r="I54" s="50">
        <v>12401756.08</v>
      </c>
      <c r="J54" s="50">
        <v>9837265.4000000004</v>
      </c>
      <c r="K54" s="50">
        <v>7970174.8899999997</v>
      </c>
      <c r="L54" s="50">
        <v>5001329.6399999997</v>
      </c>
      <c r="M54" s="50">
        <v>4280264.37</v>
      </c>
      <c r="N54" s="50">
        <v>3912521.84</v>
      </c>
      <c r="O54" s="50">
        <v>3911149.92</v>
      </c>
      <c r="P54" s="50">
        <v>4056094.69</v>
      </c>
      <c r="Q54" s="50">
        <v>4053359.35</v>
      </c>
      <c r="R54" s="50">
        <v>7728724.1799999997</v>
      </c>
      <c r="S54" s="51">
        <v>88767112.700000003</v>
      </c>
    </row>
    <row r="55" spans="2:19" x14ac:dyDescent="0.25">
      <c r="B55" s="42"/>
      <c r="C55" s="38"/>
      <c r="D55" s="38"/>
      <c r="E55" s="38"/>
      <c r="F55" s="45" t="s">
        <v>66</v>
      </c>
      <c r="G55" s="40">
        <v>1413239.6967</v>
      </c>
      <c r="H55" s="40">
        <v>1939243.1081000001</v>
      </c>
      <c r="I55" s="40">
        <v>1422089.1569999999</v>
      </c>
      <c r="J55" s="40">
        <v>1037141.4261</v>
      </c>
      <c r="K55" s="40">
        <v>766752.23230000003</v>
      </c>
      <c r="L55" s="40">
        <v>307270.15629999997</v>
      </c>
      <c r="M55" s="40">
        <v>198929.59760000001</v>
      </c>
      <c r="N55" s="40">
        <v>149787.47769999999</v>
      </c>
      <c r="O55" s="40">
        <v>149690.36350000001</v>
      </c>
      <c r="P55" s="40">
        <v>176665.6948</v>
      </c>
      <c r="Q55" s="40">
        <v>172253.17559999999</v>
      </c>
      <c r="R55" s="40">
        <v>705543.21279999998</v>
      </c>
      <c r="S55" s="46">
        <v>8438605.2984999996</v>
      </c>
    </row>
    <row r="56" spans="2:19" x14ac:dyDescent="0.25">
      <c r="B56" s="42"/>
      <c r="C56" s="38"/>
      <c r="D56" s="38"/>
      <c r="E56" s="38"/>
      <c r="F56" s="45" t="s">
        <v>67</v>
      </c>
      <c r="G56" s="40">
        <v>1413173.2350000001</v>
      </c>
      <c r="H56" s="40">
        <v>1939113.4450000001</v>
      </c>
      <c r="I56" s="40">
        <v>1421985.3259999999</v>
      </c>
      <c r="J56" s="40">
        <v>1036862.5429999999</v>
      </c>
      <c r="K56" s="40">
        <v>766554.40500000003</v>
      </c>
      <c r="L56" s="40">
        <v>307200.13299999997</v>
      </c>
      <c r="M56" s="40">
        <v>198898.522</v>
      </c>
      <c r="N56" s="40">
        <v>149826.63200000001</v>
      </c>
      <c r="O56" s="40">
        <v>149672.87100000001</v>
      </c>
      <c r="P56" s="40">
        <v>176646.13</v>
      </c>
      <c r="Q56" s="40">
        <v>172239.3</v>
      </c>
      <c r="R56" s="40">
        <v>705490.58900000004</v>
      </c>
      <c r="S56" s="46">
        <v>8437663.1309999991</v>
      </c>
    </row>
    <row r="57" spans="2:19" x14ac:dyDescent="0.25">
      <c r="B57" s="42"/>
      <c r="C57" s="42"/>
      <c r="D57" s="42"/>
      <c r="E57" s="42"/>
      <c r="F57" s="45" t="s">
        <v>3</v>
      </c>
      <c r="G57" s="49">
        <v>157883</v>
      </c>
      <c r="H57" s="49">
        <v>158869</v>
      </c>
      <c r="I57" s="49">
        <v>159571</v>
      </c>
      <c r="J57" s="49">
        <v>159831</v>
      </c>
      <c r="K57" s="49">
        <v>157287</v>
      </c>
      <c r="L57" s="49">
        <v>159273</v>
      </c>
      <c r="M57" s="49">
        <v>156884</v>
      </c>
      <c r="N57" s="49">
        <v>154478</v>
      </c>
      <c r="O57" s="49">
        <v>154780</v>
      </c>
      <c r="P57" s="49">
        <v>152788</v>
      </c>
      <c r="Q57" s="49">
        <v>154062</v>
      </c>
      <c r="R57" s="49">
        <v>156183</v>
      </c>
      <c r="S57" s="43">
        <v>1881889</v>
      </c>
    </row>
    <row r="60" spans="2:19" ht="15.75" thickBot="1" x14ac:dyDescent="0.3">
      <c r="B60" s="27" t="s">
        <v>33</v>
      </c>
      <c r="C60" s="29" t="s">
        <v>11</v>
      </c>
      <c r="D60" s="29" t="s">
        <v>12</v>
      </c>
      <c r="E60" s="29" t="s">
        <v>13</v>
      </c>
      <c r="F60" s="29" t="s">
        <v>14</v>
      </c>
      <c r="G60" s="29" t="s">
        <v>15</v>
      </c>
      <c r="H60" s="29" t="s">
        <v>16</v>
      </c>
      <c r="I60" s="29" t="s">
        <v>17</v>
      </c>
      <c r="J60" s="29" t="s">
        <v>18</v>
      </c>
      <c r="K60" s="29" t="s">
        <v>19</v>
      </c>
      <c r="L60" s="29" t="s">
        <v>20</v>
      </c>
      <c r="M60" s="30" t="s">
        <v>37</v>
      </c>
    </row>
    <row r="61" spans="2:19" x14ac:dyDescent="0.25">
      <c r="B61" s="16" t="s">
        <v>27</v>
      </c>
      <c r="C61" s="20">
        <f t="shared" ref="C61:M61" si="22">C72/12</f>
        <v>7.6778387528878378</v>
      </c>
      <c r="D61" s="20">
        <f t="shared" si="22"/>
        <v>9.387594219679551</v>
      </c>
      <c r="E61" s="20">
        <f t="shared" si="22"/>
        <v>9.381868706182976</v>
      </c>
      <c r="F61" s="20">
        <f t="shared" si="22"/>
        <v>10.138636432409134</v>
      </c>
      <c r="G61" s="20">
        <f t="shared" si="22"/>
        <v>12.536014949899624</v>
      </c>
      <c r="H61" s="20">
        <f t="shared" si="22"/>
        <v>12.525635294780026</v>
      </c>
      <c r="I61" s="20">
        <f t="shared" si="22"/>
        <v>12.478601081150794</v>
      </c>
      <c r="J61" s="20">
        <f t="shared" si="22"/>
        <v>14.619877745086749</v>
      </c>
      <c r="K61" s="20">
        <f t="shared" si="22"/>
        <v>15.871968611417364</v>
      </c>
      <c r="L61" s="20">
        <f t="shared" si="22"/>
        <v>16.007415594254059</v>
      </c>
      <c r="M61" s="20">
        <f t="shared" si="22"/>
        <v>17.368164785489473</v>
      </c>
    </row>
    <row r="62" spans="2:19" x14ac:dyDescent="0.25">
      <c r="B62" s="16" t="s">
        <v>34</v>
      </c>
      <c r="C62" s="20">
        <f>C75/12</f>
        <v>0</v>
      </c>
      <c r="D62" s="20">
        <f t="shared" ref="D62:M62" si="23">D75/12</f>
        <v>0</v>
      </c>
      <c r="E62" s="20">
        <f t="shared" si="23"/>
        <v>0</v>
      </c>
      <c r="F62" s="20">
        <f t="shared" si="23"/>
        <v>0.13577953290721931</v>
      </c>
      <c r="G62" s="20">
        <f t="shared" si="23"/>
        <v>8.6664466239161839E-2</v>
      </c>
      <c r="H62" s="20">
        <f t="shared" si="23"/>
        <v>1.1446425620975667</v>
      </c>
      <c r="I62" s="20">
        <f t="shared" si="23"/>
        <v>1.8131979279734296</v>
      </c>
      <c r="J62" s="20">
        <f t="shared" si="23"/>
        <v>0.88904548752312096</v>
      </c>
      <c r="K62" s="20">
        <f t="shared" si="23"/>
        <v>1.3720126364330767</v>
      </c>
      <c r="L62" s="20">
        <f t="shared" si="23"/>
        <v>2.4133699898279306</v>
      </c>
      <c r="M62" s="20">
        <f t="shared" si="23"/>
        <v>1.6268515199355542</v>
      </c>
    </row>
    <row r="63" spans="2:19" x14ac:dyDescent="0.25">
      <c r="B63" s="16" t="s">
        <v>28</v>
      </c>
      <c r="C63" s="19">
        <f t="shared" ref="C63:M63" si="24">C73/C69</f>
        <v>1.1822234524981317</v>
      </c>
      <c r="D63" s="19">
        <f t="shared" si="24"/>
        <v>1.1821291696546323</v>
      </c>
      <c r="E63" s="19">
        <f t="shared" si="24"/>
        <v>1.1829149021687611</v>
      </c>
      <c r="F63" s="19">
        <f t="shared" si="24"/>
        <v>1.1790299187579234</v>
      </c>
      <c r="G63" s="19">
        <f t="shared" si="24"/>
        <v>1.0930564364607345</v>
      </c>
      <c r="H63" s="19">
        <f t="shared" si="24"/>
        <v>1.0951912133730211</v>
      </c>
      <c r="I63" s="19">
        <f t="shared" si="24"/>
        <v>1.0970343319051539</v>
      </c>
      <c r="J63" s="19">
        <f t="shared" si="24"/>
        <v>1.2244025849546367</v>
      </c>
      <c r="K63" s="19">
        <f t="shared" si="24"/>
        <v>1.3570738120448467</v>
      </c>
      <c r="L63" s="19">
        <f t="shared" si="24"/>
        <v>1.3392396790566821</v>
      </c>
      <c r="M63" s="19">
        <f t="shared" si="24"/>
        <v>1.5595683379502714</v>
      </c>
    </row>
    <row r="64" spans="2:19" x14ac:dyDescent="0.25">
      <c r="B64" s="16" t="s">
        <v>29</v>
      </c>
      <c r="C64" s="19">
        <f t="shared" ref="C64:M64" si="25">C77/C69</f>
        <v>8.7680693054284902</v>
      </c>
      <c r="D64" s="19">
        <f t="shared" si="25"/>
        <v>9.506954914613079</v>
      </c>
      <c r="E64" s="19">
        <f t="shared" si="25"/>
        <v>9.7843331206778412</v>
      </c>
      <c r="F64" s="19">
        <f t="shared" si="25"/>
        <v>5.9967565567314347</v>
      </c>
      <c r="G64" s="19">
        <f t="shared" si="25"/>
        <v>4.8815486433164086</v>
      </c>
      <c r="H64" s="19">
        <f t="shared" si="25"/>
        <v>5.4081941986952522</v>
      </c>
      <c r="I64" s="19">
        <f t="shared" si="25"/>
        <v>4.981378066855001</v>
      </c>
      <c r="J64" s="19">
        <f t="shared" si="25"/>
        <v>6.0073235079873282</v>
      </c>
      <c r="K64" s="19">
        <f t="shared" si="25"/>
        <v>5.7558201104106121</v>
      </c>
      <c r="L64" s="19">
        <f t="shared" si="25"/>
        <v>3.9571263653900024</v>
      </c>
      <c r="M64" s="19">
        <f t="shared" si="25"/>
        <v>4.4245358550703635</v>
      </c>
    </row>
    <row r="65" spans="2:14" x14ac:dyDescent="0.25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</row>
    <row r="66" spans="2:14" ht="15.75" thickBot="1" x14ac:dyDescent="0.3">
      <c r="B66" s="26" t="s">
        <v>35</v>
      </c>
      <c r="C66" s="29" t="s">
        <v>11</v>
      </c>
      <c r="D66" s="29" t="s">
        <v>12</v>
      </c>
      <c r="E66" s="29" t="s">
        <v>13</v>
      </c>
      <c r="F66" s="29" t="s">
        <v>14</v>
      </c>
      <c r="G66" s="29" t="s">
        <v>15</v>
      </c>
      <c r="H66" s="29" t="s">
        <v>16</v>
      </c>
      <c r="I66" s="29" t="s">
        <v>17</v>
      </c>
      <c r="J66" s="29" t="s">
        <v>18</v>
      </c>
      <c r="K66" s="29" t="s">
        <v>19</v>
      </c>
      <c r="L66" s="29" t="s">
        <v>20</v>
      </c>
      <c r="M66" s="30" t="s">
        <v>37</v>
      </c>
    </row>
    <row r="67" spans="2:14" x14ac:dyDescent="0.25">
      <c r="B67" s="1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3"/>
    </row>
    <row r="68" spans="2:14" x14ac:dyDescent="0.25">
      <c r="B68" s="16" t="s">
        <v>38</v>
      </c>
      <c r="C68" s="34">
        <v>153661.66666666666</v>
      </c>
      <c r="D68" s="34">
        <v>153440.16666666666</v>
      </c>
      <c r="E68" s="34">
        <v>152754.08333333334</v>
      </c>
      <c r="F68" s="34">
        <v>153117.33333333334</v>
      </c>
      <c r="G68" s="34">
        <v>153758</v>
      </c>
      <c r="H68" s="34">
        <v>153931.16666666666</v>
      </c>
      <c r="I68" s="34">
        <v>155081.66666666666</v>
      </c>
      <c r="J68" s="34">
        <v>155637.91666666666</v>
      </c>
      <c r="K68" s="34">
        <v>155555.5</v>
      </c>
      <c r="L68" s="34">
        <v>155982.66666666666</v>
      </c>
      <c r="M68" s="34">
        <v>156824.08333333334</v>
      </c>
    </row>
    <row r="69" spans="2:14" ht="30" x14ac:dyDescent="0.25">
      <c r="B69" s="10" t="s">
        <v>39</v>
      </c>
      <c r="C69" s="3">
        <v>66.741340911309479</v>
      </c>
      <c r="D69" s="3">
        <v>67.678331502073007</v>
      </c>
      <c r="E69" s="3">
        <v>67.518844319819038</v>
      </c>
      <c r="F69" s="3">
        <v>69.181677651996736</v>
      </c>
      <c r="G69" s="3">
        <v>69.703352801155063</v>
      </c>
      <c r="H69" s="3">
        <v>53.695793574400682</v>
      </c>
      <c r="I69" s="3">
        <v>66.867323137486707</v>
      </c>
      <c r="J69" s="3">
        <v>75.114125802891877</v>
      </c>
      <c r="K69" s="3">
        <v>71.063327475402673</v>
      </c>
      <c r="L69" s="3">
        <v>55.601944390616062</v>
      </c>
      <c r="M69" s="3">
        <v>53.809371106372375</v>
      </c>
    </row>
    <row r="70" spans="2:14" x14ac:dyDescent="0.25"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4" x14ac:dyDescent="0.25">
      <c r="B71" s="3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4" x14ac:dyDescent="0.25">
      <c r="B72" s="10" t="s">
        <v>21</v>
      </c>
      <c r="C72" s="21">
        <v>92.134065034654057</v>
      </c>
      <c r="D72" s="21">
        <v>112.65113063615462</v>
      </c>
      <c r="E72" s="21">
        <v>112.5824244741957</v>
      </c>
      <c r="F72" s="21">
        <v>121.6636371889096</v>
      </c>
      <c r="G72" s="21">
        <v>150.43217939879548</v>
      </c>
      <c r="H72" s="21">
        <v>150.30762353736031</v>
      </c>
      <c r="I72" s="21">
        <v>149.74321297380953</v>
      </c>
      <c r="J72" s="21">
        <v>175.43853294104099</v>
      </c>
      <c r="K72" s="21">
        <v>190.46362333700836</v>
      </c>
      <c r="L72" s="21">
        <v>192.08898713104873</v>
      </c>
      <c r="M72" s="21">
        <v>208.41797742587369</v>
      </c>
      <c r="N72">
        <f>+M72/12</f>
        <v>17.368164785489473</v>
      </c>
    </row>
    <row r="73" spans="2:14" ht="30" x14ac:dyDescent="0.25">
      <c r="B73" s="10" t="s">
        <v>22</v>
      </c>
      <c r="C73" s="22">
        <v>78.903178476523095</v>
      </c>
      <c r="D73" s="22">
        <v>80.004529822156513</v>
      </c>
      <c r="E73" s="22">
        <v>79.869047123126549</v>
      </c>
      <c r="F73" s="22">
        <v>81.567267781570564</v>
      </c>
      <c r="G73" s="22">
        <v>76.189698422195903</v>
      </c>
      <c r="H73" s="22">
        <v>58.807161317775154</v>
      </c>
      <c r="I73" s="22">
        <v>73.355749164418768</v>
      </c>
      <c r="J73" s="22">
        <v>91.969929799668591</v>
      </c>
      <c r="K73" s="22">
        <v>96.438180713636001</v>
      </c>
      <c r="L73" s="22">
        <v>74.464330160616143</v>
      </c>
      <c r="M73" s="22">
        <v>83.919391462514525</v>
      </c>
    </row>
    <row r="74" spans="2:14" x14ac:dyDescent="0.25">
      <c r="B74" s="10" t="s">
        <v>6</v>
      </c>
      <c r="C74" s="22">
        <v>5.5111440502402491</v>
      </c>
      <c r="D74" s="22">
        <v>2.7602683130557963</v>
      </c>
      <c r="E74" s="22">
        <v>0.29116936863117138</v>
      </c>
      <c r="F74" s="22">
        <v>-2.3812136226684544</v>
      </c>
      <c r="G74" s="22">
        <v>-0.41766867415028797</v>
      </c>
      <c r="H74" s="22">
        <v>11.98790426889941</v>
      </c>
      <c r="I74" s="22">
        <v>0.78283328138937525</v>
      </c>
      <c r="J74" s="22">
        <v>-7.8492852909129383</v>
      </c>
      <c r="K74" s="22">
        <v>-5.3508015467148375</v>
      </c>
      <c r="L74" s="22">
        <v>14.254490498944332</v>
      </c>
      <c r="M74" s="22">
        <v>16.088773971259734</v>
      </c>
    </row>
    <row r="75" spans="2:14" x14ac:dyDescent="0.25">
      <c r="B75" s="10" t="s">
        <v>30</v>
      </c>
      <c r="C75" s="22"/>
      <c r="D75" s="22"/>
      <c r="E75" s="22"/>
      <c r="F75" s="22">
        <v>1.6293543948866316</v>
      </c>
      <c r="G75" s="22">
        <v>1.039973594869942</v>
      </c>
      <c r="H75" s="22">
        <v>13.735710745170799</v>
      </c>
      <c r="I75" s="22">
        <v>21.758375135681156</v>
      </c>
      <c r="J75" s="22">
        <v>10.668545850277452</v>
      </c>
      <c r="K75" s="22">
        <v>16.46415163719692</v>
      </c>
      <c r="L75" s="22">
        <v>28.960439877935165</v>
      </c>
      <c r="M75" s="22">
        <v>19.52221823922665</v>
      </c>
    </row>
    <row r="76" spans="2:14" ht="45" x14ac:dyDescent="0.25">
      <c r="B76" s="10" t="s">
        <v>36</v>
      </c>
      <c r="C76" s="22">
        <v>0.99057899931689364</v>
      </c>
      <c r="D76" s="22">
        <v>6.5139136753514348E-2</v>
      </c>
      <c r="E76" s="22">
        <v>-2.0040053484463027E-3</v>
      </c>
      <c r="F76" s="22"/>
      <c r="G76" s="22"/>
      <c r="H76" s="22"/>
      <c r="I76" s="22"/>
      <c r="J76" s="22"/>
      <c r="K76" s="22"/>
      <c r="L76" s="22"/>
      <c r="M76" s="22"/>
    </row>
    <row r="77" spans="2:14" x14ac:dyDescent="0.25">
      <c r="B77" s="16" t="s">
        <v>31</v>
      </c>
      <c r="C77" s="23">
        <v>585.19270264759143</v>
      </c>
      <c r="D77" s="23">
        <v>643.41484628644616</v>
      </c>
      <c r="E77" s="23">
        <v>660.62686474829638</v>
      </c>
      <c r="F77" s="23">
        <v>414.865679065292</v>
      </c>
      <c r="G77" s="23">
        <v>340.26030730108351</v>
      </c>
      <c r="H77" s="23">
        <v>290.39727930341155</v>
      </c>
      <c r="I77" s="23">
        <v>333.09141686638219</v>
      </c>
      <c r="J77" s="23">
        <v>451.2348537176299</v>
      </c>
      <c r="K77" s="23">
        <v>409.02772939561771</v>
      </c>
      <c r="L77" s="23">
        <v>220.02392011505557</v>
      </c>
      <c r="M77" s="22">
        <v>238.08149179893181</v>
      </c>
    </row>
    <row r="78" spans="2:14" x14ac:dyDescent="0.25">
      <c r="B78" s="15" t="s">
        <v>32</v>
      </c>
      <c r="C78" s="25">
        <v>762.73166920832568</v>
      </c>
      <c r="D78" s="25">
        <v>838.89591419456656</v>
      </c>
      <c r="E78" s="25">
        <v>853.36750170890127</v>
      </c>
      <c r="F78" s="25">
        <v>617.34472480799036</v>
      </c>
      <c r="G78" s="25">
        <v>567.5044900427946</v>
      </c>
      <c r="H78" s="25">
        <v>525.23567917261721</v>
      </c>
      <c r="I78" s="25">
        <v>578.73158742168096</v>
      </c>
      <c r="J78" s="25">
        <v>721.46257701770401</v>
      </c>
      <c r="K78" s="25">
        <v>707.04288353674406</v>
      </c>
      <c r="L78" s="25">
        <v>529.79216778359989</v>
      </c>
      <c r="M78" s="25">
        <v>566.02985289780645</v>
      </c>
    </row>
    <row r="79" spans="2:14" x14ac:dyDescent="0.25">
      <c r="B79" s="15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2:14" x14ac:dyDescent="0.25">
      <c r="B80" s="11" t="s">
        <v>40</v>
      </c>
      <c r="C80" s="37">
        <f>C78/12</f>
        <v>63.560972434027143</v>
      </c>
      <c r="D80" s="37">
        <f t="shared" ref="D80:M80" si="26">D78/12</f>
        <v>69.907992849547213</v>
      </c>
      <c r="E80" s="37">
        <f t="shared" si="26"/>
        <v>71.113958475741768</v>
      </c>
      <c r="F80" s="37">
        <f t="shared" si="26"/>
        <v>51.445393733999197</v>
      </c>
      <c r="G80" s="37">
        <f t="shared" si="26"/>
        <v>47.292040836899552</v>
      </c>
      <c r="H80" s="37">
        <f t="shared" si="26"/>
        <v>43.769639931051437</v>
      </c>
      <c r="I80" s="37">
        <f t="shared" si="26"/>
        <v>48.227632285140082</v>
      </c>
      <c r="J80" s="37">
        <f t="shared" si="26"/>
        <v>60.121881418142003</v>
      </c>
      <c r="K80" s="37">
        <f t="shared" si="26"/>
        <v>58.920240294728671</v>
      </c>
      <c r="L80" s="37">
        <f t="shared" si="26"/>
        <v>44.149347315299991</v>
      </c>
      <c r="M80" s="37">
        <f t="shared" si="26"/>
        <v>47.16915440815054</v>
      </c>
    </row>
    <row r="81" spans="2:13" x14ac:dyDescent="0.25">
      <c r="B81" s="9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2:13" x14ac:dyDescent="0.25"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 ht="15.75" thickBot="1" x14ac:dyDescent="0.3">
      <c r="B83" t="s">
        <v>70</v>
      </c>
      <c r="C83" t="s">
        <v>11</v>
      </c>
      <c r="D83" t="s">
        <v>12</v>
      </c>
      <c r="E83" t="s">
        <v>13</v>
      </c>
      <c r="F83" t="s">
        <v>14</v>
      </c>
      <c r="G83" t="s">
        <v>15</v>
      </c>
      <c r="H83" t="s">
        <v>16</v>
      </c>
      <c r="I83" t="s">
        <v>17</v>
      </c>
      <c r="J83" t="s">
        <v>18</v>
      </c>
      <c r="K83" t="s">
        <v>19</v>
      </c>
      <c r="L83" t="s">
        <v>20</v>
      </c>
      <c r="M83" s="55" t="s">
        <v>37</v>
      </c>
    </row>
    <row r="84" spans="2:13" x14ac:dyDescent="0.25">
      <c r="B84" t="s">
        <v>71</v>
      </c>
      <c r="C84" s="31">
        <v>153661.66666666666</v>
      </c>
      <c r="D84" s="31">
        <v>153440.16666666666</v>
      </c>
      <c r="E84" s="31">
        <v>152754.08333333334</v>
      </c>
      <c r="F84" s="31">
        <v>153117.33333333334</v>
      </c>
      <c r="G84" s="31">
        <v>153758</v>
      </c>
      <c r="H84" s="31">
        <v>153931.16666666666</v>
      </c>
      <c r="I84" s="31">
        <v>155081.66666666666</v>
      </c>
      <c r="J84" s="31">
        <v>155637.91666666666</v>
      </c>
      <c r="K84" s="31">
        <v>155555.5</v>
      </c>
      <c r="L84" s="31">
        <v>155982.66666666666</v>
      </c>
      <c r="M84" s="31">
        <v>156614.66666666666</v>
      </c>
    </row>
    <row r="85" spans="2:13" x14ac:dyDescent="0.25">
      <c r="B85" t="s">
        <v>40</v>
      </c>
      <c r="C85" s="32">
        <v>63.560972461142974</v>
      </c>
      <c r="D85" s="32">
        <v>69.902511179710672</v>
      </c>
      <c r="E85" s="32">
        <v>71.114058609453423</v>
      </c>
      <c r="F85" s="32">
        <v>51.445477847054114</v>
      </c>
      <c r="G85" s="32">
        <v>47.362081262980354</v>
      </c>
      <c r="H85" s="32">
        <v>43.611859424179862</v>
      </c>
      <c r="I85" s="32">
        <v>48.190519199561528</v>
      </c>
      <c r="J85" s="32">
        <v>60.121363469163207</v>
      </c>
      <c r="K85" s="32">
        <v>58.920207942931405</v>
      </c>
      <c r="L85" s="32">
        <v>44.149347315299991</v>
      </c>
      <c r="M85" s="32">
        <v>45.843593831143956</v>
      </c>
    </row>
    <row r="86" spans="2:13" x14ac:dyDescent="0.25">
      <c r="B86" t="s">
        <v>32</v>
      </c>
      <c r="C86" s="32">
        <v>762.73166953371572</v>
      </c>
      <c r="D86" s="32">
        <v>838.83013415652806</v>
      </c>
      <c r="E86" s="32">
        <v>853.36870331344107</v>
      </c>
      <c r="F86" s="32">
        <v>617.34573416464934</v>
      </c>
      <c r="G86" s="32">
        <v>568.34497515576425</v>
      </c>
      <c r="H86" s="32">
        <v>523.34231309015831</v>
      </c>
      <c r="I86" s="32">
        <v>578.28623039473837</v>
      </c>
      <c r="J86" s="32">
        <v>721.45636162995845</v>
      </c>
      <c r="K86" s="32">
        <v>707.04249531517689</v>
      </c>
      <c r="L86" s="32">
        <v>529.79216778359989</v>
      </c>
      <c r="M86" s="32">
        <v>550.1231259737275</v>
      </c>
    </row>
    <row r="87" spans="2:13" x14ac:dyDescent="0.25">
      <c r="B87" t="s">
        <v>72</v>
      </c>
      <c r="C87" s="32">
        <v>177.53896688612429</v>
      </c>
      <c r="D87" s="32">
        <v>195.4152878700819</v>
      </c>
      <c r="E87" s="32">
        <v>192.7418385651448</v>
      </c>
      <c r="F87" s="32">
        <v>202.48005509935729</v>
      </c>
      <c r="G87" s="32">
        <v>228.08466785468067</v>
      </c>
      <c r="H87" s="32">
        <v>232.94503378674682</v>
      </c>
      <c r="I87" s="32">
        <v>245.19481352835618</v>
      </c>
      <c r="J87" s="32">
        <v>270.2215079123286</v>
      </c>
      <c r="K87" s="32">
        <v>298.01476591955924</v>
      </c>
      <c r="L87" s="32">
        <v>309.76824766854435</v>
      </c>
      <c r="M87" s="32">
        <v>323.68784481657752</v>
      </c>
    </row>
    <row r="88" spans="2:13" x14ac:dyDescent="0.25">
      <c r="B88" t="s">
        <v>73</v>
      </c>
      <c r="C88" s="32">
        <v>585.19270264759143</v>
      </c>
      <c r="D88" s="32">
        <v>643.41484628644616</v>
      </c>
      <c r="E88" s="32">
        <v>660.62686474829627</v>
      </c>
      <c r="F88" s="32">
        <v>414.86567906529206</v>
      </c>
      <c r="G88" s="32">
        <v>340.26030730108357</v>
      </c>
      <c r="H88" s="32">
        <v>290.39727930341149</v>
      </c>
      <c r="I88" s="32">
        <v>333.09141686638219</v>
      </c>
      <c r="J88" s="32">
        <v>451.23485371762985</v>
      </c>
      <c r="K88" s="32">
        <v>409.02772939561765</v>
      </c>
      <c r="L88" s="32">
        <v>220.02392011505555</v>
      </c>
      <c r="M88" s="32">
        <v>226.43528115714997</v>
      </c>
    </row>
    <row r="89" spans="2:13" x14ac:dyDescent="0.25">
      <c r="B89" t="s">
        <v>74</v>
      </c>
      <c r="C89" s="31">
        <v>66.741340911309479</v>
      </c>
      <c r="D89" s="31">
        <v>67.678331502073007</v>
      </c>
      <c r="E89" s="31">
        <v>67.518844319819038</v>
      </c>
      <c r="F89" s="31">
        <v>69.181677651996736</v>
      </c>
      <c r="G89" s="31">
        <v>69.703352801155063</v>
      </c>
      <c r="H89" s="31">
        <v>53.695793574400682</v>
      </c>
      <c r="I89" s="31">
        <v>66.867323137486707</v>
      </c>
      <c r="J89" s="31">
        <v>75.114125802891877</v>
      </c>
      <c r="K89" s="31">
        <v>71.063327475402673</v>
      </c>
      <c r="L89" s="31">
        <v>55.601944390616062</v>
      </c>
      <c r="M89" s="31">
        <v>52.092180827253301</v>
      </c>
    </row>
    <row r="90" spans="2:13" x14ac:dyDescent="0.25">
      <c r="B90" t="s">
        <v>75</v>
      </c>
      <c r="C90" s="8">
        <v>8.7680693054284902</v>
      </c>
      <c r="D90" s="8">
        <v>9.506954914613079</v>
      </c>
      <c r="E90" s="8">
        <v>9.7843331206778394</v>
      </c>
      <c r="F90" s="8">
        <v>5.9967565567314356</v>
      </c>
      <c r="G90" s="8">
        <v>4.8815486433164095</v>
      </c>
      <c r="H90" s="8">
        <v>5.4081941986952513</v>
      </c>
      <c r="I90" s="8">
        <v>4.981378066855001</v>
      </c>
      <c r="J90" s="8">
        <v>6.0073235079873273</v>
      </c>
      <c r="K90" s="8">
        <v>5.7558201104106113</v>
      </c>
      <c r="L90" s="8">
        <v>3.957126365390002</v>
      </c>
      <c r="M90" s="8">
        <v>4.3468189958882428</v>
      </c>
    </row>
    <row r="91" spans="2:13" x14ac:dyDescent="0.25">
      <c r="B91" s="9"/>
    </row>
    <row r="92" spans="2:13" x14ac:dyDescent="0.25">
      <c r="B92" s="9" t="s">
        <v>76</v>
      </c>
      <c r="C92" s="54">
        <f>+C89*C94</f>
        <v>0.23359469318958317</v>
      </c>
      <c r="D92" s="54">
        <f t="shared" ref="D92:M92" si="27">+D89*D94</f>
        <v>0.23687416025725552</v>
      </c>
      <c r="E92" s="54">
        <f t="shared" si="27"/>
        <v>0.23631595511936665</v>
      </c>
      <c r="F92" s="54">
        <f t="shared" si="27"/>
        <v>0.24213587178198859</v>
      </c>
      <c r="G92" s="54">
        <f t="shared" si="27"/>
        <v>0.24396173480404273</v>
      </c>
      <c r="H92" s="54">
        <f t="shared" si="27"/>
        <v>0.1879352775104024</v>
      </c>
      <c r="I92" s="54">
        <f t="shared" si="27"/>
        <v>0.23403563098120347</v>
      </c>
      <c r="J92" s="54">
        <f t="shared" si="27"/>
        <v>0.26289944031012158</v>
      </c>
      <c r="K92" s="54">
        <f t="shared" si="27"/>
        <v>0.24872164616390935</v>
      </c>
      <c r="L92" s="54">
        <f t="shared" si="27"/>
        <v>0.19460680536715622</v>
      </c>
      <c r="M92" s="54">
        <f t="shared" si="27"/>
        <v>0.18232263289538655</v>
      </c>
    </row>
    <row r="93" spans="2:13" x14ac:dyDescent="0.25">
      <c r="B93" s="9" t="s">
        <v>77</v>
      </c>
      <c r="C93" s="54">
        <f>+C89*C95</f>
        <v>1.3148044159527967</v>
      </c>
      <c r="D93" s="54">
        <f t="shared" ref="D93:M93" si="28">+D89*D95</f>
        <v>6.2940848296927898</v>
      </c>
      <c r="E93" s="54">
        <f t="shared" si="28"/>
        <v>-3.5109799046305898</v>
      </c>
      <c r="F93" s="54">
        <f t="shared" si="28"/>
        <v>5.2647256693169515</v>
      </c>
      <c r="G93" s="54">
        <f t="shared" si="28"/>
        <v>3.8406547393436443</v>
      </c>
      <c r="H93" s="54">
        <f t="shared" si="28"/>
        <v>3.2485955112512412</v>
      </c>
      <c r="I93" s="54">
        <f t="shared" si="28"/>
        <v>6.7803465661411515</v>
      </c>
      <c r="J93" s="54">
        <f t="shared" si="28"/>
        <v>5.7011621484394945</v>
      </c>
      <c r="K93" s="54">
        <f t="shared" si="28"/>
        <v>5.4564791613196686</v>
      </c>
      <c r="L93" s="54">
        <f t="shared" si="28"/>
        <v>4.9819342173991981</v>
      </c>
      <c r="M93" s="54">
        <f t="shared" si="28"/>
        <v>6.4854765129930358</v>
      </c>
    </row>
    <row r="94" spans="2:13" x14ac:dyDescent="0.25">
      <c r="B94" s="9"/>
      <c r="C94">
        <v>3.5000000000000001E-3</v>
      </c>
      <c r="D94">
        <f>+C94</f>
        <v>3.5000000000000001E-3</v>
      </c>
      <c r="E94">
        <f t="shared" ref="E94:M94" si="29">+D94</f>
        <v>3.5000000000000001E-3</v>
      </c>
      <c r="F94">
        <f t="shared" si="29"/>
        <v>3.5000000000000001E-3</v>
      </c>
      <c r="G94">
        <f t="shared" si="29"/>
        <v>3.5000000000000001E-3</v>
      </c>
      <c r="H94">
        <f t="shared" si="29"/>
        <v>3.5000000000000001E-3</v>
      </c>
      <c r="I94">
        <f t="shared" si="29"/>
        <v>3.5000000000000001E-3</v>
      </c>
      <c r="J94">
        <f t="shared" si="29"/>
        <v>3.5000000000000001E-3</v>
      </c>
      <c r="K94">
        <f t="shared" si="29"/>
        <v>3.5000000000000001E-3</v>
      </c>
      <c r="L94">
        <f t="shared" si="29"/>
        <v>3.5000000000000001E-3</v>
      </c>
      <c r="M94">
        <f t="shared" si="29"/>
        <v>3.5000000000000001E-3</v>
      </c>
    </row>
    <row r="95" spans="2:13" x14ac:dyDescent="0.25">
      <c r="B95" s="9"/>
      <c r="C95">
        <v>1.9699999999999999E-2</v>
      </c>
      <c r="D95">
        <v>9.2999999999999999E-2</v>
      </c>
      <c r="E95">
        <v>-5.1999999999999998E-2</v>
      </c>
      <c r="F95">
        <v>7.6100000000000001E-2</v>
      </c>
      <c r="G95">
        <v>5.5100000000000003E-2</v>
      </c>
      <c r="H95">
        <v>6.0499999999999998E-2</v>
      </c>
      <c r="I95">
        <v>0.10139999999999999</v>
      </c>
      <c r="J95">
        <v>7.5900000000000009E-2</v>
      </c>
      <c r="K95">
        <v>7.6783333333333328E-2</v>
      </c>
      <c r="L95">
        <v>8.9599999999999985E-2</v>
      </c>
      <c r="M95">
        <v>0.1245</v>
      </c>
    </row>
    <row r="96" spans="2:13" x14ac:dyDescent="0.25">
      <c r="B96" s="9" t="s">
        <v>78</v>
      </c>
      <c r="C96" s="54">
        <f>+C92/12</f>
        <v>1.9466224432465266E-2</v>
      </c>
      <c r="D96" s="54">
        <f t="shared" ref="D96:M97" si="30">+D92/12</f>
        <v>1.9739513354771292E-2</v>
      </c>
      <c r="E96" s="54">
        <f t="shared" si="30"/>
        <v>1.9692996259947221E-2</v>
      </c>
      <c r="F96" s="54">
        <f t="shared" si="30"/>
        <v>2.0177989315165717E-2</v>
      </c>
      <c r="G96" s="54">
        <f t="shared" si="30"/>
        <v>2.033014456700356E-2</v>
      </c>
      <c r="H96" s="54">
        <f t="shared" si="30"/>
        <v>1.5661273125866865E-2</v>
      </c>
      <c r="I96" s="54">
        <f t="shared" si="30"/>
        <v>1.9502969248433623E-2</v>
      </c>
      <c r="J96" s="54">
        <f t="shared" si="30"/>
        <v>2.1908286692510132E-2</v>
      </c>
      <c r="K96" s="54">
        <f t="shared" si="30"/>
        <v>2.0726803846992447E-2</v>
      </c>
      <c r="L96" s="54">
        <f t="shared" si="30"/>
        <v>1.6217233780596352E-2</v>
      </c>
      <c r="M96" s="54">
        <f t="shared" si="30"/>
        <v>1.5193552741282213E-2</v>
      </c>
    </row>
    <row r="97" spans="2:13" x14ac:dyDescent="0.25">
      <c r="B97" s="9" t="s">
        <v>79</v>
      </c>
      <c r="C97" s="54">
        <f>+C93/12</f>
        <v>0.10956703466273306</v>
      </c>
      <c r="D97" s="54">
        <f t="shared" si="30"/>
        <v>0.52450706914106582</v>
      </c>
      <c r="E97" s="54">
        <f t="shared" si="30"/>
        <v>-0.29258165871921582</v>
      </c>
      <c r="F97" s="54">
        <f t="shared" si="30"/>
        <v>0.43872713910974598</v>
      </c>
      <c r="G97" s="54">
        <f t="shared" si="30"/>
        <v>0.32005456161197038</v>
      </c>
      <c r="H97" s="54">
        <f t="shared" si="30"/>
        <v>0.2707162926042701</v>
      </c>
      <c r="I97" s="54">
        <f t="shared" si="30"/>
        <v>0.56502888051176259</v>
      </c>
      <c r="J97" s="54">
        <f t="shared" si="30"/>
        <v>0.47509684570329119</v>
      </c>
      <c r="K97" s="54">
        <f t="shared" si="30"/>
        <v>0.45470659677663905</v>
      </c>
      <c r="L97" s="54">
        <f t="shared" si="30"/>
        <v>0.41516118478326652</v>
      </c>
      <c r="M97" s="54">
        <f t="shared" si="30"/>
        <v>0.54045637608275299</v>
      </c>
    </row>
  </sheetData>
  <printOptions horizontalCentered="1"/>
  <pageMargins left="0.2" right="0.2" top="0.75" bottom="0.75" header="0.3" footer="0.3"/>
  <pageSetup scale="50" orientation="landscape" r:id="rId1"/>
  <headerFooter>
    <oddHeader>&amp;RCASE NO. 2017-00349
ATTACHMENT 1
TO STAFF DR NO. 3-03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Support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 Roach</dc:creator>
  <cp:lastModifiedBy>Eric  Wilen</cp:lastModifiedBy>
  <cp:lastPrinted>2018-01-02T21:05:14Z</cp:lastPrinted>
  <dcterms:created xsi:type="dcterms:W3CDTF">2017-11-17T04:46:34Z</dcterms:created>
  <dcterms:modified xsi:type="dcterms:W3CDTF">2018-01-02T21:05:21Z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{A44787D4-0540-4523-9961-78E4036D8C6D}">
    <vt:lpwstr>{AD0C5FCF-7564-45BF-BF9C-5E5352772A9F}</vt:lpwstr>
  </property>
</Properties>
</file>