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BaudinoMacBook/Library/Mobile Documents/com~apple~CloudDocs/Atmos KY Rate Case 2017:2018/Baudino Work papers and Testimony/Capitalization and Cost of Debt/"/>
    </mc:Choice>
  </mc:AlternateContent>
  <bookViews>
    <workbookView xWindow="2160" yWindow="460" windowWidth="23840" windowHeight="14240"/>
  </bookViews>
  <sheets>
    <sheet name="J-3 F" sheetId="1" r:id="rId1"/>
  </sheets>
  <externalReferences>
    <externalReference r:id="rId2"/>
  </externalReference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'J-3 F'!$A$1:$K$34</definedName>
    <definedName name="ROR">#REF!</definedName>
    <definedName name="stdrat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25" i="1"/>
  <c r="E24" i="1"/>
  <c r="G24" i="1"/>
  <c r="I24" i="1"/>
  <c r="E23" i="1"/>
  <c r="G23" i="1"/>
  <c r="I23" i="1"/>
  <c r="C23" i="1"/>
  <c r="G22" i="1"/>
  <c r="E22" i="1"/>
  <c r="I22" i="1"/>
  <c r="C22" i="1"/>
  <c r="E21" i="1"/>
  <c r="I21" i="1"/>
  <c r="C21" i="1"/>
  <c r="G20" i="1"/>
  <c r="E20" i="1"/>
  <c r="I20" i="1"/>
  <c r="C20" i="1"/>
  <c r="E19" i="1"/>
  <c r="G19" i="1"/>
  <c r="I19" i="1"/>
  <c r="C19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E18" i="1"/>
  <c r="G18" i="1"/>
  <c r="I18" i="1"/>
  <c r="C18" i="1"/>
  <c r="G17" i="1"/>
  <c r="E17" i="1"/>
  <c r="I17" i="1"/>
  <c r="C17" i="1"/>
  <c r="G16" i="1"/>
  <c r="E16" i="1"/>
  <c r="I16" i="1"/>
  <c r="C16" i="1"/>
  <c r="K9" i="1"/>
  <c r="A4" i="1"/>
  <c r="A2" i="1"/>
  <c r="A1" i="1"/>
  <c r="I26" i="1"/>
  <c r="I34" i="1"/>
  <c r="E26" i="1"/>
  <c r="E34" i="1"/>
  <c r="K34" i="1"/>
</calcChain>
</file>

<file path=xl/sharedStrings.xml><?xml version="1.0" encoding="utf-8"?>
<sst xmlns="http://schemas.openxmlformats.org/spreadsheetml/2006/main" count="33" uniqueCount="31">
  <si>
    <t>AVERAGE ANNUALIZED LONG-TERM DEBT</t>
  </si>
  <si>
    <t>FR 16(8)(j)</t>
  </si>
  <si>
    <t>Data:_____Base Period___X___Forecasted Period</t>
  </si>
  <si>
    <t>Schedule J-3</t>
  </si>
  <si>
    <t>Type of Filing:___X____Original________Updated ________Revised</t>
  </si>
  <si>
    <t>Sheet 1 of 1</t>
  </si>
  <si>
    <t>Workpaper Reference No(s).____________________</t>
  </si>
  <si>
    <t>13 Mth Average</t>
  </si>
  <si>
    <t>Effective</t>
  </si>
  <si>
    <t>Composite</t>
  </si>
  <si>
    <t>Line</t>
  </si>
  <si>
    <t>Amount</t>
  </si>
  <si>
    <t>Interest</t>
  </si>
  <si>
    <t>Annual</t>
  </si>
  <si>
    <t>No.</t>
  </si>
  <si>
    <t>Issue</t>
  </si>
  <si>
    <t>Outstanding</t>
  </si>
  <si>
    <t>Rate</t>
  </si>
  <si>
    <t>Cost</t>
  </si>
  <si>
    <t>(A)</t>
  </si>
  <si>
    <t>(B)</t>
  </si>
  <si>
    <t>(C)</t>
  </si>
  <si>
    <t>(D)</t>
  </si>
  <si>
    <t>(E=D/B)</t>
  </si>
  <si>
    <t>3% Sr Note due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</si>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</sst>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"/>
    <numFmt numFmtId="166" formatCode="_(* #,##0_);_(* \(#,##0\);_(* &quot;-&quot;??_);_(@_)"/>
  </numFmts>
  <fonts count="14" x14ac:knownFonts="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sz val="12"/>
      <name val="Times New Roman"/>
      <family val="1"/>
    </font>
    <font>
      <sz val="12"/>
      <name val="Arial MT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Helvetica-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28">
    <xf numFmtId="37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2" fillId="0" borderId="0" applyProtection="0"/>
    <xf numFmtId="0" fontId="1" fillId="0" borderId="0"/>
    <xf numFmtId="0" fontId="1" fillId="0" borderId="0"/>
    <xf numFmtId="40" fontId="8" fillId="2" borderId="0">
      <alignment horizontal="right"/>
    </xf>
    <xf numFmtId="0" fontId="9" fillId="3" borderId="0">
      <alignment horizontal="center"/>
    </xf>
    <xf numFmtId="0" fontId="10" fillId="2" borderId="6"/>
    <xf numFmtId="0" fontId="11" fillId="0" borderId="0" applyBorder="0">
      <alignment horizontal="centerContinuous"/>
    </xf>
    <xf numFmtId="0" fontId="12" fillId="0" borderId="0" applyBorder="0">
      <alignment horizontal="centerContinuous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37" fontId="0" fillId="0" borderId="0" xfId="0"/>
    <xf numFmtId="37" fontId="0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right"/>
    </xf>
    <xf numFmtId="37" fontId="3" fillId="0" borderId="0" xfId="0" applyFont="1" applyFill="1" applyAlignment="1" applyProtection="1">
      <alignment horizontal="left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2" xfId="0" applyFont="1" applyFill="1" applyBorder="1"/>
    <xf numFmtId="37" fontId="0" fillId="0" borderId="1" xfId="0" applyFont="1" applyFill="1" applyBorder="1" applyAlignment="1" applyProtection="1">
      <alignment horizontal="right"/>
    </xf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164" fontId="3" fillId="0" borderId="0" xfId="2" applyNumberFormat="1" applyFont="1" applyFill="1" applyProtection="1"/>
    <xf numFmtId="37" fontId="0" fillId="0" borderId="0" xfId="0" applyNumberFormat="1" applyFont="1" applyFill="1" applyProtection="1"/>
    <xf numFmtId="10" fontId="5" fillId="0" borderId="0" xfId="3" applyNumberFormat="1" applyFont="1" applyFill="1"/>
    <xf numFmtId="165" fontId="0" fillId="0" borderId="0" xfId="0" applyNumberFormat="1" applyFont="1" applyFill="1" applyProtection="1"/>
    <xf numFmtId="164" fontId="0" fillId="0" borderId="0" xfId="2" applyNumberFormat="1" applyFont="1" applyFill="1" applyProtection="1"/>
    <xf numFmtId="10" fontId="0" fillId="0" borderId="0" xfId="3" applyNumberFormat="1" applyFont="1" applyFill="1" applyProtection="1"/>
    <xf numFmtId="37" fontId="3" fillId="0" borderId="0" xfId="0" applyNumberFormat="1" applyFont="1" applyFill="1" applyProtection="1"/>
    <xf numFmtId="166" fontId="0" fillId="0" borderId="0" xfId="1" applyNumberFormat="1" applyFont="1" applyFill="1" applyProtection="1"/>
    <xf numFmtId="10" fontId="0" fillId="0" borderId="0" xfId="3" applyNumberFormat="1" applyFont="1" applyFill="1"/>
    <xf numFmtId="37" fontId="0" fillId="0" borderId="2" xfId="0" applyNumberFormat="1" applyFont="1" applyFill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Fill="1" applyProtection="1"/>
    <xf numFmtId="164" fontId="0" fillId="0" borderId="3" xfId="2" applyNumberFormat="1" applyFont="1" applyFill="1" applyBorder="1" applyProtection="1"/>
    <xf numFmtId="37" fontId="3" fillId="0" borderId="0" xfId="0" applyFont="1" applyFill="1"/>
    <xf numFmtId="166" fontId="3" fillId="0" borderId="0" xfId="1" applyNumberFormat="1" applyFont="1" applyFill="1" applyProtection="1"/>
    <xf numFmtId="5" fontId="3" fillId="0" borderId="0" xfId="0" applyNumberFormat="1" applyFont="1" applyFill="1" applyProtection="1"/>
    <xf numFmtId="9" fontId="0" fillId="0" borderId="0" xfId="0" applyNumberFormat="1" applyFont="1" applyFill="1"/>
    <xf numFmtId="164" fontId="0" fillId="0" borderId="4" xfId="2" applyNumberFormat="1" applyFont="1" applyFill="1" applyBorder="1"/>
    <xf numFmtId="10" fontId="0" fillId="0" borderId="5" xfId="3" applyNumberFormat="1" applyFont="1" applyFill="1" applyBorder="1"/>
    <xf numFmtId="37" fontId="0" fillId="4" borderId="0" xfId="0" applyFont="1" applyFill="1" applyAlignment="1" applyProtection="1">
      <alignment horizontal="left"/>
    </xf>
    <xf numFmtId="37" fontId="0" fillId="4" borderId="0" xfId="0" applyFont="1" applyFill="1"/>
    <xf numFmtId="37" fontId="3" fillId="4" borderId="0" xfId="0" applyNumberFormat="1" applyFont="1" applyFill="1" applyProtection="1"/>
    <xf numFmtId="10" fontId="5" fillId="4" borderId="0" xfId="3" applyNumberFormat="1" applyFont="1" applyFill="1"/>
    <xf numFmtId="165" fontId="0" fillId="4" borderId="0" xfId="0" applyNumberFormat="1" applyFont="1" applyFill="1" applyProtection="1"/>
    <xf numFmtId="166" fontId="0" fillId="4" borderId="0" xfId="1" applyNumberFormat="1" applyFont="1" applyFill="1" applyProtection="1"/>
    <xf numFmtId="37" fontId="0" fillId="0" borderId="0" xfId="0" applyFont="1" applyFill="1" applyAlignment="1">
      <alignment horizontal="center"/>
    </xf>
  </cellXfs>
  <cellStyles count="28">
    <cellStyle name="Comma" xfId="1" builtinId="3"/>
    <cellStyle name="Comma [0] 2" xfId="4"/>
    <cellStyle name="Comma 2" xfId="5"/>
    <cellStyle name="Comma 3" xfId="6"/>
    <cellStyle name="Comma 4" xfId="7"/>
    <cellStyle name="Currency" xfId="2" builtinId="4"/>
    <cellStyle name="Currency [0] 2" xfId="8"/>
    <cellStyle name="Currency 2" xfId="9"/>
    <cellStyle name="Currency 3" xfId="10"/>
    <cellStyle name="Currency 4" xfId="11"/>
    <cellStyle name="Normal" xfId="0" builtinId="0"/>
    <cellStyle name="Normal - Style1" xfId="12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6" xfId="19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" xfId="3" builtinId="5"/>
    <cellStyle name="Percent 2" xfId="25"/>
    <cellStyle name="Percent 3" xfId="26"/>
    <cellStyle name="Percent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Containers/com.apple.mail/Data/Library/Mail%20Downloads/C0A6577E-D81B-4EAA-90AE-F8B9D23F4965/2017_KY_Rev_Req_Model_-_Clean_with_internal_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>
        <row r="1">
          <cell r="A1" t="str">
            <v>Atmos Energy Corporation, Kentucky/Mid-States Division</v>
          </cell>
        </row>
        <row r="2">
          <cell r="A2" t="str">
            <v>Kentucky Jurisdiction Case No. 2017-00349</v>
          </cell>
        </row>
        <row r="4">
          <cell r="A4" t="str">
            <v>Forecasted Test Period: Twelve Months Ended March 31,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9">
          <cell r="M9" t="str">
            <v>Witness:  Christian</v>
          </cell>
        </row>
      </sheetData>
      <sheetData sheetId="71"/>
      <sheetData sheetId="72">
        <row r="16">
          <cell r="C16" t="str">
            <v>6.75% Debentures Unsecured due July 2028</v>
          </cell>
          <cell r="E16">
            <v>150000000</v>
          </cell>
          <cell r="G16">
            <v>6.7500000000000004E-2</v>
          </cell>
        </row>
        <row r="17">
          <cell r="C17" t="str">
            <v>6.67% MTN A1 due Dec 2025</v>
          </cell>
          <cell r="E17">
            <v>10000000</v>
          </cell>
          <cell r="G17">
            <v>6.6699999999999995E-2</v>
          </cell>
        </row>
        <row r="18">
          <cell r="C18" t="str">
            <v>5.95% Sr Note due 10/15/2034</v>
          </cell>
          <cell r="E18">
            <v>200000000</v>
          </cell>
          <cell r="G18">
            <v>5.9499999999999997E-2</v>
          </cell>
        </row>
        <row r="19">
          <cell r="C19" t="str">
            <v>6.35% Sr Note due 6/15/2017</v>
          </cell>
          <cell r="E19">
            <v>0</v>
          </cell>
          <cell r="G19">
            <v>6.3500000000000001E-2</v>
          </cell>
        </row>
        <row r="20">
          <cell r="C20" t="str">
            <v>Sr Note 5.50% Due 06/15/2041</v>
          </cell>
          <cell r="E20">
            <v>400000000</v>
          </cell>
          <cell r="G20">
            <v>5.5E-2</v>
          </cell>
        </row>
        <row r="21">
          <cell r="C21" t="str">
            <v>8.50% Sr Note due 3/15/2019</v>
          </cell>
          <cell r="E21">
            <v>450000000</v>
          </cell>
        </row>
        <row r="22">
          <cell r="C22" t="str">
            <v>4.15% Sr Note due 1/15/2043</v>
          </cell>
          <cell r="E22">
            <v>500000000</v>
          </cell>
          <cell r="G22">
            <v>4.1500000000000002E-2</v>
          </cell>
        </row>
        <row r="23">
          <cell r="C23" t="str">
            <v>4.125% Sr Note due 10/15/2044</v>
          </cell>
          <cell r="E23">
            <v>750000000</v>
          </cell>
          <cell r="G23">
            <v>4.1250000000000002E-2</v>
          </cell>
        </row>
        <row r="24">
          <cell r="E24">
            <v>500000000</v>
          </cell>
          <cell r="G24">
            <v>0.03</v>
          </cell>
        </row>
        <row r="28">
          <cell r="I28">
            <v>4955311.3260243991</v>
          </cell>
        </row>
      </sheetData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abSelected="1" view="pageBreakPreview" zoomScale="90" zoomScaleNormal="90" zoomScaleSheetLayoutView="80" zoomScalePageLayoutView="90" workbookViewId="0">
      <selection activeCell="K34" sqref="K34"/>
    </sheetView>
  </sheetViews>
  <sheetFormatPr baseColWidth="10" defaultColWidth="8.42578125" defaultRowHeight="16" x14ac:dyDescent="0.2"/>
  <cols>
    <col min="1" max="1" width="3.85546875" style="1" customWidth="1"/>
    <col min="2" max="2" width="1" style="1" customWidth="1"/>
    <col min="3" max="3" width="34.7109375" style="1" customWidth="1"/>
    <col min="4" max="4" width="4.140625" style="1" customWidth="1"/>
    <col min="5" max="5" width="17.42578125" style="1" customWidth="1"/>
    <col min="6" max="6" width="1.7109375" style="1" customWidth="1"/>
    <col min="7" max="7" width="9" style="1" customWidth="1"/>
    <col min="8" max="8" width="2" style="1" customWidth="1"/>
    <col min="9" max="9" width="16" style="1" customWidth="1"/>
    <col min="10" max="10" width="2.140625" style="1" customWidth="1"/>
    <col min="11" max="11" width="8.42578125" style="1" customWidth="1"/>
    <col min="12" max="12" width="8.42578125" style="1"/>
    <col min="13" max="13" width="12.7109375" style="1" customWidth="1"/>
    <col min="14" max="16384" width="8.42578125" style="1"/>
  </cols>
  <sheetData>
    <row r="1" spans="1:12" x14ac:dyDescent="0.2">
      <c r="A1" s="38" t="str">
        <f>'[1]Table of Contents'!A1:C1</f>
        <v>Atmos Energy Corporation, Kentucky/Mid-States Division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A2" s="38" t="str">
        <f>'[1]Table of Contents'!A2:C2</f>
        <v>Kentucky Jurisdiction Case No. 2017-00349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x14ac:dyDescent="0.2">
      <c r="A4" s="38" t="str">
        <f>'[1]Table of Contents'!A4:C4</f>
        <v>Forecasted Test Period: Twelve Months Ended March 31, 2019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K6" s="3" t="s">
        <v>1</v>
      </c>
    </row>
    <row r="7" spans="1:12" x14ac:dyDescent="0.2">
      <c r="A7" s="4" t="s">
        <v>2</v>
      </c>
      <c r="K7" s="5" t="s">
        <v>3</v>
      </c>
    </row>
    <row r="8" spans="1:12" x14ac:dyDescent="0.2">
      <c r="A8" s="6" t="s">
        <v>4</v>
      </c>
      <c r="K8" s="5" t="s">
        <v>5</v>
      </c>
    </row>
    <row r="9" spans="1:12" x14ac:dyDescent="0.2">
      <c r="A9" s="7" t="s">
        <v>6</v>
      </c>
      <c r="B9" s="8"/>
      <c r="C9" s="8"/>
      <c r="D9" s="8"/>
      <c r="E9" s="8"/>
      <c r="F9" s="8"/>
      <c r="G9" s="8"/>
      <c r="H9" s="8"/>
      <c r="I9" s="8"/>
      <c r="J9" s="9"/>
      <c r="K9" s="10" t="str">
        <f>'[1]J-1 Base'!$M$9</f>
        <v>Witness:  Christian</v>
      </c>
    </row>
    <row r="10" spans="1:12" x14ac:dyDescent="0.2">
      <c r="E10" s="2" t="s">
        <v>7</v>
      </c>
      <c r="I10" s="11" t="s">
        <v>8</v>
      </c>
      <c r="K10" s="11" t="s">
        <v>9</v>
      </c>
    </row>
    <row r="11" spans="1:12" x14ac:dyDescent="0.2">
      <c r="A11" s="11" t="s">
        <v>10</v>
      </c>
      <c r="E11" s="11" t="s">
        <v>11</v>
      </c>
      <c r="G11" s="11" t="s">
        <v>12</v>
      </c>
      <c r="I11" s="11" t="s">
        <v>13</v>
      </c>
      <c r="K11" s="11" t="s">
        <v>12</v>
      </c>
    </row>
    <row r="12" spans="1:12" x14ac:dyDescent="0.2">
      <c r="A12" s="12" t="s">
        <v>14</v>
      </c>
      <c r="B12" s="8"/>
      <c r="C12" s="12" t="s">
        <v>15</v>
      </c>
      <c r="D12" s="8"/>
      <c r="E12" s="12" t="s">
        <v>16</v>
      </c>
      <c r="F12" s="8"/>
      <c r="G12" s="12" t="s">
        <v>17</v>
      </c>
      <c r="H12" s="8"/>
      <c r="I12" s="12" t="s">
        <v>18</v>
      </c>
      <c r="J12" s="8"/>
      <c r="K12" s="12" t="s">
        <v>17</v>
      </c>
    </row>
    <row r="13" spans="1:12" x14ac:dyDescent="0.2">
      <c r="C13" s="11" t="s">
        <v>19</v>
      </c>
      <c r="E13" s="11" t="s">
        <v>20</v>
      </c>
      <c r="G13" s="11" t="s">
        <v>21</v>
      </c>
      <c r="I13" s="11" t="s">
        <v>22</v>
      </c>
      <c r="K13" s="11" t="s">
        <v>23</v>
      </c>
    </row>
    <row r="14" spans="1:12" x14ac:dyDescent="0.2">
      <c r="E14" s="11"/>
      <c r="I14" s="11"/>
    </row>
    <row r="16" spans="1:12" x14ac:dyDescent="0.2">
      <c r="A16" s="11">
        <v>1</v>
      </c>
      <c r="C16" s="4" t="str">
        <f>'[1]J-3 B'!C16</f>
        <v>6.75% Debentures Unsecured due July 2028</v>
      </c>
      <c r="E16" s="13">
        <f>'[1]J-3 B'!E16</f>
        <v>150000000</v>
      </c>
      <c r="F16" s="14"/>
      <c r="G16" s="15">
        <f>'[1]J-3 B'!G16</f>
        <v>6.7500000000000004E-2</v>
      </c>
      <c r="H16" s="16"/>
      <c r="I16" s="17">
        <f t="shared" ref="I16:I25" si="0">(E16*G16)</f>
        <v>10125000</v>
      </c>
      <c r="J16" s="14"/>
      <c r="K16" s="18"/>
      <c r="L16" s="14"/>
    </row>
    <row r="17" spans="1:14" x14ac:dyDescent="0.2">
      <c r="A17" s="11">
        <f>A16+1</f>
        <v>2</v>
      </c>
      <c r="C17" s="4" t="str">
        <f>'[1]J-3 B'!C17</f>
        <v>6.67% MTN A1 due Dec 2025</v>
      </c>
      <c r="E17" s="19">
        <f>'[1]J-3 B'!E17</f>
        <v>10000000</v>
      </c>
      <c r="F17" s="14"/>
      <c r="G17" s="15">
        <f>'[1]J-3 B'!G17</f>
        <v>6.6699999999999995E-2</v>
      </c>
      <c r="H17" s="16"/>
      <c r="I17" s="20">
        <f t="shared" si="0"/>
        <v>667000</v>
      </c>
    </row>
    <row r="18" spans="1:14" x14ac:dyDescent="0.2">
      <c r="A18" s="11">
        <f t="shared" ref="A18:A34" si="1">A17+1</f>
        <v>3</v>
      </c>
      <c r="C18" s="4" t="str">
        <f>'[1]J-3 B'!C18</f>
        <v>5.95% Sr Note due 10/15/2034</v>
      </c>
      <c r="E18" s="19">
        <f>'[1]J-3 B'!E18</f>
        <v>200000000</v>
      </c>
      <c r="G18" s="15">
        <f>'[1]J-3 B'!G18</f>
        <v>5.9499999999999997E-2</v>
      </c>
      <c r="H18" s="14"/>
      <c r="I18" s="20">
        <f t="shared" si="0"/>
        <v>11900000</v>
      </c>
      <c r="J18" s="14"/>
      <c r="K18" s="18"/>
      <c r="L18" s="14"/>
    </row>
    <row r="19" spans="1:14" x14ac:dyDescent="0.2">
      <c r="A19" s="11">
        <f t="shared" si="1"/>
        <v>4</v>
      </c>
      <c r="C19" s="4" t="str">
        <f>'[1]J-3 B'!C19</f>
        <v>6.35% Sr Note due 6/15/2017</v>
      </c>
      <c r="E19" s="19">
        <f>'[1]J-3 B'!E19</f>
        <v>0</v>
      </c>
      <c r="F19" s="14"/>
      <c r="G19" s="15">
        <f>'[1]J-3 B'!G19</f>
        <v>6.3500000000000001E-2</v>
      </c>
      <c r="H19" s="16"/>
      <c r="I19" s="20">
        <f t="shared" si="0"/>
        <v>0</v>
      </c>
      <c r="J19" s="14"/>
      <c r="K19" s="18"/>
      <c r="L19" s="14"/>
    </row>
    <row r="20" spans="1:14" x14ac:dyDescent="0.2">
      <c r="A20" s="11">
        <f t="shared" si="1"/>
        <v>5</v>
      </c>
      <c r="C20" s="4" t="str">
        <f>'[1]J-3 B'!C20</f>
        <v>Sr Note 5.50% Due 06/15/2041</v>
      </c>
      <c r="E20" s="19">
        <f>'[1]J-3 B'!E20</f>
        <v>400000000</v>
      </c>
      <c r="G20" s="15">
        <f>'[1]J-3 B'!G20</f>
        <v>5.5E-2</v>
      </c>
      <c r="H20" s="16"/>
      <c r="I20" s="20">
        <f t="shared" si="0"/>
        <v>22000000</v>
      </c>
      <c r="J20" s="14"/>
      <c r="K20" s="18"/>
      <c r="L20" s="14"/>
    </row>
    <row r="21" spans="1:14" x14ac:dyDescent="0.2">
      <c r="A21" s="11">
        <f t="shared" si="1"/>
        <v>6</v>
      </c>
      <c r="C21" s="32" t="str">
        <f>'[1]J-3 B'!C21</f>
        <v>8.50% Sr Note due 3/15/2019</v>
      </c>
      <c r="D21" s="33"/>
      <c r="E21" s="34">
        <f>'[1]J-3 B'!E21</f>
        <v>450000000</v>
      </c>
      <c r="F21" s="33"/>
      <c r="G21" s="35">
        <v>0.04</v>
      </c>
      <c r="H21" s="36"/>
      <c r="I21" s="37">
        <f t="shared" si="0"/>
        <v>18000000</v>
      </c>
      <c r="J21" s="14"/>
      <c r="K21" s="18"/>
      <c r="L21" s="14"/>
    </row>
    <row r="22" spans="1:14" x14ac:dyDescent="0.2">
      <c r="A22" s="11">
        <f t="shared" si="1"/>
        <v>7</v>
      </c>
      <c r="C22" s="4" t="str">
        <f>'[1]J-3 B'!C22</f>
        <v>4.15% Sr Note due 1/15/2043</v>
      </c>
      <c r="E22" s="19">
        <f>'[1]J-3 B'!E22</f>
        <v>500000000</v>
      </c>
      <c r="G22" s="15">
        <f>'[1]J-3 B'!G22</f>
        <v>4.1500000000000002E-2</v>
      </c>
      <c r="H22" s="16"/>
      <c r="I22" s="20">
        <f t="shared" si="0"/>
        <v>20750000</v>
      </c>
      <c r="J22" s="14"/>
      <c r="K22" s="18"/>
      <c r="L22" s="14"/>
    </row>
    <row r="23" spans="1:14" x14ac:dyDescent="0.2">
      <c r="A23" s="11">
        <f t="shared" si="1"/>
        <v>8</v>
      </c>
      <c r="C23" s="4" t="str">
        <f>'[1]J-3 B'!C23</f>
        <v>4.125% Sr Note due 10/15/2044</v>
      </c>
      <c r="E23" s="19">
        <f>'[1]J-3 B'!E23</f>
        <v>750000000</v>
      </c>
      <c r="G23" s="15">
        <f>'[1]J-3 B'!G23</f>
        <v>4.1250000000000002E-2</v>
      </c>
      <c r="H23" s="16"/>
      <c r="I23" s="20">
        <f t="shared" si="0"/>
        <v>30937500</v>
      </c>
      <c r="K23" s="21"/>
    </row>
    <row r="24" spans="1:14" x14ac:dyDescent="0.2">
      <c r="A24" s="11">
        <f t="shared" si="1"/>
        <v>9</v>
      </c>
      <c r="C24" s="4" t="s">
        <v>24</v>
      </c>
      <c r="E24" s="19">
        <f>'[1]J-3 B'!E24</f>
        <v>500000000</v>
      </c>
      <c r="G24" s="15">
        <f>'[1]J-3 B'!G24</f>
        <v>0.03</v>
      </c>
      <c r="H24" s="16"/>
      <c r="I24" s="20">
        <f t="shared" si="0"/>
        <v>15000000</v>
      </c>
      <c r="K24" s="21"/>
    </row>
    <row r="25" spans="1:14" x14ac:dyDescent="0.2">
      <c r="A25" s="11">
        <f t="shared" si="1"/>
        <v>10</v>
      </c>
      <c r="C25" s="4" t="s">
        <v>25</v>
      </c>
      <c r="E25" s="19">
        <v>125000000</v>
      </c>
      <c r="F25" s="14"/>
      <c r="G25" s="15">
        <v>1.8171111111111107E-2</v>
      </c>
      <c r="H25" s="16"/>
      <c r="I25" s="22">
        <f t="shared" si="0"/>
        <v>2271388.8888888885</v>
      </c>
      <c r="K25" s="21"/>
    </row>
    <row r="26" spans="1:14" x14ac:dyDescent="0.2">
      <c r="A26" s="11">
        <f t="shared" si="1"/>
        <v>11</v>
      </c>
      <c r="C26" s="4" t="s">
        <v>26</v>
      </c>
      <c r="E26" s="23">
        <f>SUM(E16:E25)</f>
        <v>3085000000</v>
      </c>
      <c r="F26" s="14"/>
      <c r="G26" s="24"/>
      <c r="I26" s="25">
        <f>SUM(I16:I25)</f>
        <v>131650888.8888889</v>
      </c>
    </row>
    <row r="27" spans="1:14" x14ac:dyDescent="0.2">
      <c r="A27" s="11">
        <f t="shared" si="1"/>
        <v>12</v>
      </c>
      <c r="C27" s="4"/>
      <c r="E27" s="19"/>
      <c r="G27" s="24"/>
      <c r="I27" s="14"/>
    </row>
    <row r="28" spans="1:14" x14ac:dyDescent="0.2">
      <c r="A28" s="11">
        <f t="shared" si="1"/>
        <v>13</v>
      </c>
      <c r="C28" s="4" t="s">
        <v>27</v>
      </c>
      <c r="E28" s="26"/>
      <c r="G28" s="24"/>
      <c r="I28" s="27">
        <f>'[1]J-3 B'!I28</f>
        <v>4955311.3260243991</v>
      </c>
    </row>
    <row r="29" spans="1:14" x14ac:dyDescent="0.2">
      <c r="A29" s="11">
        <f t="shared" si="1"/>
        <v>14</v>
      </c>
      <c r="C29" s="4" t="s">
        <v>28</v>
      </c>
      <c r="E29" s="28">
        <v>4370287.9400000013</v>
      </c>
      <c r="F29" s="14"/>
      <c r="G29" s="24"/>
      <c r="H29" s="16"/>
      <c r="I29" s="14"/>
      <c r="N29" s="6"/>
    </row>
    <row r="30" spans="1:14" x14ac:dyDescent="0.2">
      <c r="A30" s="11">
        <f t="shared" si="1"/>
        <v>15</v>
      </c>
      <c r="C30" s="4" t="s">
        <v>29</v>
      </c>
      <c r="E30" s="28">
        <v>-22636092.190000001</v>
      </c>
      <c r="G30" s="29"/>
    </row>
    <row r="31" spans="1:14" x14ac:dyDescent="0.2">
      <c r="A31" s="11">
        <f t="shared" si="1"/>
        <v>16</v>
      </c>
    </row>
    <row r="32" spans="1:14" x14ac:dyDescent="0.2">
      <c r="A32" s="11">
        <f t="shared" si="1"/>
        <v>17</v>
      </c>
      <c r="E32" s="14"/>
      <c r="G32" s="29"/>
    </row>
    <row r="33" spans="1:11" x14ac:dyDescent="0.2">
      <c r="A33" s="11">
        <f t="shared" si="1"/>
        <v>18</v>
      </c>
    </row>
    <row r="34" spans="1:11" ht="17" thickBot="1" x14ac:dyDescent="0.25">
      <c r="A34" s="11">
        <f t="shared" si="1"/>
        <v>19</v>
      </c>
      <c r="C34" s="4" t="s">
        <v>30</v>
      </c>
      <c r="E34" s="30">
        <f>+E26+E29+E30</f>
        <v>3066734195.75</v>
      </c>
      <c r="G34" s="29"/>
      <c r="I34" s="30">
        <f>+I26+I28</f>
        <v>136606200.21491331</v>
      </c>
      <c r="K34" s="31">
        <f>+I34/E34</f>
        <v>4.4544519184032162E-2</v>
      </c>
    </row>
    <row r="35" spans="1:11" ht="17" thickTop="1" x14ac:dyDescent="0.2"/>
    <row r="36" spans="1:11" x14ac:dyDescent="0.2">
      <c r="A36" s="4"/>
      <c r="C36" s="4"/>
    </row>
    <row r="37" spans="1:11" x14ac:dyDescent="0.2">
      <c r="C37" s="4"/>
    </row>
    <row r="38" spans="1:11" x14ac:dyDescent="0.2">
      <c r="C38" s="4"/>
    </row>
    <row r="40" spans="1:11" x14ac:dyDescent="0.2">
      <c r="G40" s="15"/>
    </row>
    <row r="41" spans="1:11" x14ac:dyDescent="0.2">
      <c r="G41" s="15"/>
    </row>
    <row r="42" spans="1:11" x14ac:dyDescent="0.2">
      <c r="G42" s="15"/>
    </row>
    <row r="43" spans="1:11" x14ac:dyDescent="0.2">
      <c r="G43" s="15"/>
    </row>
    <row r="44" spans="1:11" x14ac:dyDescent="0.2">
      <c r="G44" s="15"/>
    </row>
    <row r="45" spans="1:11" x14ac:dyDescent="0.2">
      <c r="G45" s="15"/>
    </row>
    <row r="46" spans="1:11" x14ac:dyDescent="0.2">
      <c r="G46" s="15"/>
    </row>
    <row r="47" spans="1:11" x14ac:dyDescent="0.2">
      <c r="G47" s="15"/>
    </row>
  </sheetData>
  <mergeCells count="4">
    <mergeCell ref="A1:K1"/>
    <mergeCell ref="A2:K2"/>
    <mergeCell ref="A3:K3"/>
    <mergeCell ref="A4:K4"/>
  </mergeCells>
  <phoneticPr fontId="13" type="noConversion"/>
  <printOptions horizontalCentered="1"/>
  <pageMargins left="0.81" right="0.46" top="1.24" bottom="0.75" header="0.5" footer="0.5"/>
  <pageSetup scale="73" orientation="portrait" verticalDpi="300" r:id="rId1"/>
  <headerFooter alignWithMargins="0"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J-3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Microsoft Office User</cp:lastModifiedBy>
  <dcterms:created xsi:type="dcterms:W3CDTF">2017-11-01T13:52:31Z</dcterms:created>
  <dcterms:modified xsi:type="dcterms:W3CDTF">2018-01-05T13:18:22Z</dcterms:modified>
</cp:coreProperties>
</file>