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71 - Model Workpapers in Excel\Relied Upons\"/>
    </mc:Choice>
  </mc:AlternateContent>
  <bookViews>
    <workbookView xWindow="-15" yWindow="45" windowWidth="28830" windowHeight="4215"/>
  </bookViews>
  <sheets>
    <sheet name="summary" sheetId="6" r:id="rId1"/>
    <sheet name="Div 9" sheetId="1" r:id="rId2"/>
    <sheet name="Div 91" sheetId="2" r:id="rId3"/>
    <sheet name="Div 2" sheetId="3" r:id="rId4"/>
    <sheet name="Div 12" sheetId="4" r:id="rId5"/>
    <sheet name="2018 PlanIt Budget" sheetId="16" r:id="rId6"/>
  </sheets>
  <externalReferences>
    <externalReference r:id="rId7"/>
  </externalReferences>
  <definedNames>
    <definedName name="EssAliasTable" localSheetId="4">"Default"</definedName>
    <definedName name="EssAliasTable" localSheetId="3">"Default"</definedName>
    <definedName name="EssAliasTable" localSheetId="1">"Default"</definedName>
    <definedName name="EssAliasTable" localSheetId="2">"Default"</definedName>
    <definedName name="EssfHasNonUnique" localSheetId="4">FALSE</definedName>
    <definedName name="EssfHasNonUnique" localSheetId="3">FALSE</definedName>
    <definedName name="EssfHasNonUnique" localSheetId="1">FALSE</definedName>
    <definedName name="EssfHasNonUnique" localSheetId="2">FALSE</definedName>
    <definedName name="EssLatest" localSheetId="4">"Oct"</definedName>
    <definedName name="EssLatest" localSheetId="3">"Oct"</definedName>
    <definedName name="EssLatest" localSheetId="1">"Oct"</definedName>
    <definedName name="EssLatest" localSheetId="2">"Oct"</definedName>
    <definedName name="EssOptions" localSheetId="4">"A1100000000111000011001100020_01000"</definedName>
    <definedName name="EssOptions" localSheetId="3">"A1100000000111000011001100020_01000"</definedName>
    <definedName name="EssOptions" localSheetId="1">"A1100000000111000011001100020_01000"</definedName>
    <definedName name="EssOptions" localSheetId="2">"A1100000000111000011001100020_01000"</definedName>
    <definedName name="EssSamplingValue" localSheetId="4">100</definedName>
    <definedName name="EssSamplingValue" localSheetId="3">100</definedName>
    <definedName name="EssSamplingValue" localSheetId="1">100</definedName>
    <definedName name="EssSamplingValue" localSheetId="2">100</definedName>
    <definedName name="_xlnm.Print_Area" localSheetId="4">'Div 12'!$B$1:$X$38</definedName>
    <definedName name="_xlnm.Print_Area" localSheetId="3">'Div 2'!$B$1:$X$42</definedName>
    <definedName name="_xlnm.Print_Area" localSheetId="1">'Div 9'!$B$1:$Y$45</definedName>
    <definedName name="_xlnm.Print_Area" localSheetId="2">'Div 91'!$B$1:$W$37</definedName>
  </definedNames>
  <calcPr calcId="152511"/>
</workbook>
</file>

<file path=xl/calcChain.xml><?xml version="1.0" encoding="utf-8"?>
<calcChain xmlns="http://schemas.openxmlformats.org/spreadsheetml/2006/main">
  <c r="I56" i="6" l="1"/>
  <c r="J56" i="6"/>
  <c r="H56" i="6" s="1"/>
  <c r="H57" i="6"/>
  <c r="I57" i="6"/>
  <c r="J57" i="6"/>
  <c r="K57" i="6"/>
  <c r="L57" i="6"/>
  <c r="M57" i="6"/>
  <c r="N57" i="6"/>
  <c r="O57" i="6"/>
  <c r="P57" i="6"/>
  <c r="Q57" i="6"/>
  <c r="I58" i="6"/>
  <c r="J58" i="6"/>
  <c r="H58" i="6" s="1"/>
  <c r="K58" i="6"/>
  <c r="L58" i="6"/>
  <c r="M58" i="6"/>
  <c r="N58" i="6"/>
  <c r="O58" i="6"/>
  <c r="P58" i="6"/>
  <c r="Q58" i="6"/>
  <c r="H59" i="6"/>
  <c r="I59" i="6"/>
  <c r="J59" i="6"/>
  <c r="K59" i="6"/>
  <c r="L59" i="6"/>
  <c r="M59" i="6"/>
  <c r="N59" i="6"/>
  <c r="O59" i="6"/>
  <c r="P59" i="6"/>
  <c r="Q59" i="6"/>
  <c r="H60" i="6" l="1"/>
  <c r="X38" i="3"/>
  <c r="X39" i="3"/>
  <c r="T33" i="3"/>
  <c r="U33" i="3"/>
  <c r="V33" i="3"/>
  <c r="W33" i="3"/>
  <c r="X33" i="3"/>
  <c r="S33" i="3"/>
  <c r="T35" i="3"/>
  <c r="U35" i="3"/>
  <c r="V35" i="3"/>
  <c r="W35" i="3"/>
  <c r="X35" i="3"/>
  <c r="S35" i="3"/>
  <c r="T22" i="3"/>
  <c r="U22" i="3"/>
  <c r="V22" i="3"/>
  <c r="W22" i="3"/>
  <c r="X22" i="3"/>
  <c r="S22" i="3"/>
  <c r="T21" i="3"/>
  <c r="U21" i="3"/>
  <c r="V21" i="3"/>
  <c r="W21" i="3"/>
  <c r="X21" i="3"/>
  <c r="S21" i="3"/>
  <c r="T19" i="3"/>
  <c r="U19" i="3"/>
  <c r="V19" i="3"/>
  <c r="W19" i="3"/>
  <c r="X19" i="3"/>
  <c r="S19" i="3"/>
  <c r="T11" i="3"/>
  <c r="U11" i="3"/>
  <c r="V11" i="3"/>
  <c r="W11" i="3"/>
  <c r="X11" i="3"/>
  <c r="S11" i="3"/>
  <c r="V18" i="1"/>
  <c r="W18" i="1"/>
  <c r="X18" i="1"/>
  <c r="V20" i="1"/>
  <c r="W20" i="1"/>
  <c r="X20" i="1"/>
  <c r="V21" i="1"/>
  <c r="W21" i="1"/>
  <c r="X21" i="1"/>
  <c r="V23" i="1"/>
  <c r="W23" i="1"/>
  <c r="X23" i="1"/>
  <c r="V24" i="1"/>
  <c r="W24" i="1"/>
  <c r="X24" i="1"/>
  <c r="V27" i="1"/>
  <c r="W27" i="1"/>
  <c r="X27" i="1"/>
  <c r="V28" i="1"/>
  <c r="W28" i="1"/>
  <c r="X28" i="1"/>
  <c r="V29" i="1"/>
  <c r="W29" i="1"/>
  <c r="X29" i="1"/>
  <c r="V30" i="1"/>
  <c r="W30" i="1"/>
  <c r="X30" i="1"/>
  <c r="V33" i="1"/>
  <c r="W33" i="1"/>
  <c r="X33" i="1"/>
  <c r="V35" i="1"/>
  <c r="W35" i="1"/>
  <c r="X35" i="1"/>
  <c r="T35" i="1"/>
  <c r="U35" i="1"/>
  <c r="S35" i="1"/>
  <c r="T33" i="1"/>
  <c r="U33" i="1"/>
  <c r="S33" i="1"/>
  <c r="T27" i="1"/>
  <c r="U27" i="1"/>
  <c r="T28" i="1"/>
  <c r="U28" i="1"/>
  <c r="T29" i="1"/>
  <c r="U29" i="1"/>
  <c r="T30" i="1"/>
  <c r="U30" i="1"/>
  <c r="S28" i="1"/>
  <c r="S29" i="1"/>
  <c r="S30" i="1"/>
  <c r="S27" i="1"/>
  <c r="T23" i="1"/>
  <c r="U23" i="1"/>
  <c r="T24" i="1"/>
  <c r="U24" i="1"/>
  <c r="S24" i="1"/>
  <c r="S23" i="1"/>
  <c r="T20" i="1"/>
  <c r="U20" i="1"/>
  <c r="T21" i="1"/>
  <c r="U21" i="1"/>
  <c r="S21" i="1"/>
  <c r="S20" i="1"/>
  <c r="T18" i="1"/>
  <c r="U18" i="1"/>
  <c r="S18" i="1"/>
  <c r="T11" i="1"/>
  <c r="U11" i="1"/>
  <c r="S11" i="1"/>
  <c r="I43" i="6" l="1"/>
  <c r="I44" i="6"/>
  <c r="I45" i="6"/>
  <c r="I46" i="6"/>
  <c r="S45" i="6" l="1"/>
  <c r="S44" i="6"/>
  <c r="S43" i="6"/>
  <c r="D48" i="6" l="1"/>
  <c r="E48" i="6"/>
  <c r="F48" i="6"/>
  <c r="G48" i="6"/>
  <c r="H48" i="6"/>
  <c r="C48" i="6"/>
  <c r="D35" i="6"/>
  <c r="E35" i="6"/>
  <c r="F35" i="6"/>
  <c r="G35" i="6"/>
  <c r="H35" i="6"/>
  <c r="D36" i="6"/>
  <c r="E36" i="6"/>
  <c r="F36" i="6"/>
  <c r="G36" i="6"/>
  <c r="H36" i="6"/>
  <c r="D37" i="6"/>
  <c r="E37" i="6"/>
  <c r="F37" i="6"/>
  <c r="G37" i="6"/>
  <c r="H37" i="6"/>
  <c r="D38" i="6"/>
  <c r="E38" i="6"/>
  <c r="F38" i="6"/>
  <c r="G38" i="6"/>
  <c r="H38" i="6"/>
  <c r="D39" i="6"/>
  <c r="E39" i="6"/>
  <c r="F39" i="6"/>
  <c r="G39" i="6"/>
  <c r="H39" i="6"/>
  <c r="D40" i="6"/>
  <c r="E40" i="6"/>
  <c r="F40" i="6"/>
  <c r="G40" i="6"/>
  <c r="H40" i="6"/>
  <c r="D41" i="6"/>
  <c r="E41" i="6"/>
  <c r="F41" i="6"/>
  <c r="G41" i="6"/>
  <c r="H41" i="6"/>
  <c r="D42" i="6"/>
  <c r="E42" i="6"/>
  <c r="F42" i="6"/>
  <c r="G42" i="6"/>
  <c r="H42" i="6"/>
  <c r="D43" i="6"/>
  <c r="E43" i="6"/>
  <c r="F43" i="6"/>
  <c r="G43" i="6"/>
  <c r="H43" i="6"/>
  <c r="D44" i="6"/>
  <c r="E44" i="6"/>
  <c r="F44" i="6"/>
  <c r="G44" i="6"/>
  <c r="H44" i="6"/>
  <c r="D45" i="6"/>
  <c r="E45" i="6"/>
  <c r="F45" i="6"/>
  <c r="G45" i="6"/>
  <c r="H45" i="6"/>
  <c r="C45" i="6"/>
  <c r="C44" i="6"/>
  <c r="C43" i="6"/>
  <c r="C42" i="6"/>
  <c r="C41" i="6"/>
  <c r="C40" i="6"/>
  <c r="C39" i="6"/>
  <c r="C38" i="6"/>
  <c r="C36" i="6"/>
  <c r="C37" i="6"/>
  <c r="C35" i="6"/>
  <c r="D32" i="6"/>
  <c r="E32" i="6"/>
  <c r="F32" i="6"/>
  <c r="G32" i="6"/>
  <c r="H32" i="6"/>
  <c r="C32" i="6"/>
  <c r="D21" i="6"/>
  <c r="E21" i="6"/>
  <c r="F21" i="6"/>
  <c r="G21" i="6"/>
  <c r="H21" i="6"/>
  <c r="I21" i="6"/>
  <c r="C21" i="6"/>
  <c r="D24" i="6"/>
  <c r="E24" i="6"/>
  <c r="F24" i="6"/>
  <c r="G24" i="6"/>
  <c r="H24" i="6"/>
  <c r="D25" i="6"/>
  <c r="E25" i="6"/>
  <c r="F25" i="6"/>
  <c r="G25" i="6"/>
  <c r="H25" i="6"/>
  <c r="D26" i="6"/>
  <c r="E26" i="6"/>
  <c r="F26" i="6"/>
  <c r="G26" i="6"/>
  <c r="H26" i="6"/>
  <c r="D27" i="6"/>
  <c r="E27" i="6"/>
  <c r="F27" i="6"/>
  <c r="G27" i="6"/>
  <c r="H27" i="6"/>
  <c r="D28" i="6"/>
  <c r="E28" i="6"/>
  <c r="F28" i="6"/>
  <c r="G28" i="6"/>
  <c r="H28" i="6"/>
  <c r="D30" i="6"/>
  <c r="E30" i="6"/>
  <c r="F30" i="6"/>
  <c r="G30" i="6"/>
  <c r="H30" i="6"/>
  <c r="C30" i="6"/>
  <c r="C28" i="6"/>
  <c r="C27" i="6"/>
  <c r="C25" i="6"/>
  <c r="C26" i="6"/>
  <c r="C24" i="6"/>
  <c r="D15" i="6"/>
  <c r="E15" i="6"/>
  <c r="F15" i="6"/>
  <c r="G15" i="6"/>
  <c r="H15" i="6"/>
  <c r="D16" i="6"/>
  <c r="E16" i="6"/>
  <c r="F16" i="6"/>
  <c r="G16" i="6"/>
  <c r="H16" i="6"/>
  <c r="D17" i="6"/>
  <c r="E17" i="6"/>
  <c r="F17" i="6"/>
  <c r="G17" i="6"/>
  <c r="H17" i="6"/>
  <c r="D18" i="6"/>
  <c r="E18" i="6"/>
  <c r="F18" i="6"/>
  <c r="G18" i="6"/>
  <c r="H18" i="6"/>
  <c r="D19" i="6"/>
  <c r="E19" i="6"/>
  <c r="F19" i="6"/>
  <c r="G19" i="6"/>
  <c r="H19" i="6"/>
  <c r="C19" i="6"/>
  <c r="C18" i="6"/>
  <c r="C16" i="6"/>
  <c r="C17" i="6"/>
  <c r="C15" i="6"/>
  <c r="D8" i="6"/>
  <c r="E8" i="6"/>
  <c r="F8" i="6"/>
  <c r="G8" i="6"/>
  <c r="H8" i="6"/>
  <c r="D9" i="6"/>
  <c r="E9" i="6"/>
  <c r="F9" i="6"/>
  <c r="G9" i="6"/>
  <c r="H9" i="6"/>
  <c r="D10" i="6"/>
  <c r="E10" i="6"/>
  <c r="F10" i="6"/>
  <c r="G10" i="6"/>
  <c r="H10" i="6"/>
  <c r="C10" i="6"/>
  <c r="C9" i="6"/>
  <c r="C8" i="6"/>
  <c r="C6" i="6"/>
  <c r="D6" i="6"/>
  <c r="E6" i="6"/>
  <c r="F6" i="6"/>
  <c r="G6" i="6"/>
  <c r="H6" i="6"/>
  <c r="C7" i="6"/>
  <c r="D7" i="6"/>
  <c r="E7" i="6"/>
  <c r="F7" i="6"/>
  <c r="G7" i="6"/>
  <c r="H7" i="6"/>
  <c r="D5" i="6"/>
  <c r="E5" i="6"/>
  <c r="F5" i="6"/>
  <c r="G5" i="6"/>
  <c r="H5" i="6"/>
  <c r="C5" i="6"/>
  <c r="J48" i="6" l="1"/>
  <c r="K48" i="6"/>
  <c r="L48" i="6"/>
  <c r="M48" i="6"/>
  <c r="N48" i="6"/>
  <c r="O48" i="6"/>
  <c r="P48" i="6"/>
  <c r="Q48" i="6"/>
  <c r="I48" i="6"/>
  <c r="X38" i="1" l="1"/>
  <c r="X39" i="1" s="1"/>
  <c r="X42" i="1"/>
  <c r="Q53" i="6" s="1"/>
  <c r="J38" i="6"/>
  <c r="K38" i="6"/>
  <c r="L38" i="6"/>
  <c r="M38" i="6"/>
  <c r="N38" i="6"/>
  <c r="O38" i="6"/>
  <c r="P38" i="6"/>
  <c r="Q38" i="6"/>
  <c r="J39" i="6"/>
  <c r="K39" i="6"/>
  <c r="L39" i="6"/>
  <c r="M39" i="6"/>
  <c r="N39" i="6"/>
  <c r="O39" i="6"/>
  <c r="P39" i="6"/>
  <c r="Q39" i="6"/>
  <c r="J40" i="6"/>
  <c r="K40" i="6"/>
  <c r="L40" i="6"/>
  <c r="M40" i="6"/>
  <c r="N40" i="6"/>
  <c r="O40" i="6"/>
  <c r="P40" i="6"/>
  <c r="Q40" i="6"/>
  <c r="J41" i="6"/>
  <c r="K41" i="6"/>
  <c r="L41" i="6"/>
  <c r="M41" i="6"/>
  <c r="N41" i="6"/>
  <c r="O41" i="6"/>
  <c r="P41" i="6"/>
  <c r="Q41" i="6"/>
  <c r="J42" i="6"/>
  <c r="K42" i="6"/>
  <c r="L42" i="6"/>
  <c r="M42" i="6"/>
  <c r="N42" i="6"/>
  <c r="O42" i="6"/>
  <c r="P42" i="6"/>
  <c r="Q42" i="6"/>
  <c r="J46" i="6"/>
  <c r="K46" i="6"/>
  <c r="L46" i="6"/>
  <c r="M46" i="6"/>
  <c r="N46" i="6"/>
  <c r="O46" i="6"/>
  <c r="P46" i="6"/>
  <c r="Q46" i="6"/>
  <c r="I49" i="6"/>
  <c r="I42" i="6"/>
  <c r="I41" i="6"/>
  <c r="I40" i="6"/>
  <c r="I39" i="6"/>
  <c r="I38" i="6"/>
  <c r="I12" i="6" l="1"/>
  <c r="W42" i="1" l="1"/>
  <c r="P53" i="6" s="1"/>
  <c r="V42" i="1"/>
  <c r="O53" i="6" s="1"/>
  <c r="U42" i="1"/>
  <c r="N53" i="6" s="1"/>
  <c r="T42" i="1"/>
  <c r="M53" i="6" s="1"/>
  <c r="S42" i="1"/>
  <c r="L53" i="6" s="1"/>
  <c r="R42" i="1"/>
  <c r="K53" i="6" s="1"/>
  <c r="Q42" i="1"/>
  <c r="J53" i="6" s="1"/>
  <c r="P42" i="1"/>
  <c r="I53" i="6" s="1"/>
  <c r="N42" i="1"/>
  <c r="M42" i="1"/>
  <c r="L42" i="1"/>
  <c r="K42" i="1"/>
  <c r="J42" i="1"/>
  <c r="I42" i="1"/>
  <c r="H42" i="1"/>
  <c r="G42" i="1"/>
  <c r="F42" i="1"/>
  <c r="E42" i="1"/>
  <c r="D42" i="1"/>
  <c r="C42" i="1"/>
  <c r="W38" i="1"/>
  <c r="W39" i="1" s="1"/>
  <c r="V38" i="1"/>
  <c r="V39" i="1" s="1"/>
  <c r="U38" i="1"/>
  <c r="U39" i="1" s="1"/>
  <c r="T38" i="1"/>
  <c r="T39" i="1" s="1"/>
  <c r="S38" i="1"/>
  <c r="S39" i="1" s="1"/>
  <c r="R38" i="1"/>
  <c r="R39" i="1" s="1"/>
  <c r="Q38" i="1"/>
  <c r="Q39" i="1" s="1"/>
  <c r="P38" i="1"/>
  <c r="P39" i="1" s="1"/>
  <c r="N38" i="1"/>
  <c r="N39" i="1" s="1"/>
  <c r="M38" i="1"/>
  <c r="M39" i="1" s="1"/>
  <c r="L38" i="1"/>
  <c r="L39" i="1" s="1"/>
  <c r="K38" i="1"/>
  <c r="K39" i="1" s="1"/>
  <c r="J38" i="1"/>
  <c r="J39" i="1" s="1"/>
  <c r="I38" i="1"/>
  <c r="I39" i="1" s="1"/>
  <c r="H38" i="1"/>
  <c r="H39" i="1" s="1"/>
  <c r="G38" i="1"/>
  <c r="G39" i="1" s="1"/>
  <c r="F38" i="1"/>
  <c r="F39" i="1" s="1"/>
  <c r="E38" i="1"/>
  <c r="E39" i="1" s="1"/>
  <c r="D38" i="1"/>
  <c r="D39" i="1" s="1"/>
  <c r="C38" i="1"/>
  <c r="C39" i="1" s="1"/>
  <c r="H53" i="6" l="1"/>
  <c r="C53" i="6"/>
  <c r="D53" i="6"/>
  <c r="E53" i="6"/>
  <c r="G53" i="6"/>
  <c r="F53" i="6"/>
  <c r="W34" i="4" l="1"/>
  <c r="W35" i="4" s="1"/>
  <c r="V34" i="4"/>
  <c r="V35" i="4" s="1"/>
  <c r="U34" i="4"/>
  <c r="U35" i="4" s="1"/>
  <c r="T34" i="4"/>
  <c r="T35" i="4" s="1"/>
  <c r="S34" i="4"/>
  <c r="S35" i="4" s="1"/>
  <c r="R34" i="4"/>
  <c r="R35" i="4" s="1"/>
  <c r="Q34" i="4"/>
  <c r="Q35" i="4" s="1"/>
  <c r="P34" i="4"/>
  <c r="P35" i="4" s="1"/>
  <c r="N34" i="4"/>
  <c r="N35" i="4" s="1"/>
  <c r="M34" i="4"/>
  <c r="M35" i="4" s="1"/>
  <c r="L34" i="4"/>
  <c r="L35" i="4" s="1"/>
  <c r="K34" i="4"/>
  <c r="K35" i="4" s="1"/>
  <c r="J34" i="4"/>
  <c r="J35" i="4" s="1"/>
  <c r="I34" i="4"/>
  <c r="I35" i="4" s="1"/>
  <c r="H34" i="4"/>
  <c r="H35" i="4" s="1"/>
  <c r="G34" i="4"/>
  <c r="G35" i="4" s="1"/>
  <c r="F34" i="4"/>
  <c r="F35" i="4" s="1"/>
  <c r="E34" i="4"/>
  <c r="E35" i="4" s="1"/>
  <c r="D34" i="4"/>
  <c r="D35" i="4" s="1"/>
  <c r="C34" i="4"/>
  <c r="C35" i="4" s="1"/>
  <c r="W38" i="3"/>
  <c r="W39" i="3" s="1"/>
  <c r="V38" i="3"/>
  <c r="V39" i="3" s="1"/>
  <c r="U38" i="3"/>
  <c r="U39" i="3" s="1"/>
  <c r="T38" i="3"/>
  <c r="T39" i="3" s="1"/>
  <c r="S38" i="3"/>
  <c r="S39" i="3" s="1"/>
  <c r="R38" i="3"/>
  <c r="R39" i="3" s="1"/>
  <c r="Q38" i="3"/>
  <c r="Q39" i="3" s="1"/>
  <c r="P38" i="3"/>
  <c r="P39" i="3" s="1"/>
  <c r="N38" i="3"/>
  <c r="N39" i="3" s="1"/>
  <c r="M38" i="3"/>
  <c r="M39" i="3" s="1"/>
  <c r="L38" i="3"/>
  <c r="L39" i="3" s="1"/>
  <c r="K38" i="3"/>
  <c r="K39" i="3" s="1"/>
  <c r="J38" i="3"/>
  <c r="J39" i="3" s="1"/>
  <c r="I38" i="3"/>
  <c r="I39" i="3" s="1"/>
  <c r="H38" i="3"/>
  <c r="H39" i="3" s="1"/>
  <c r="G38" i="3"/>
  <c r="G39" i="3" s="1"/>
  <c r="F38" i="3"/>
  <c r="F39" i="3" s="1"/>
  <c r="E38" i="3"/>
  <c r="E39" i="3" s="1"/>
  <c r="D38" i="3"/>
  <c r="D39" i="3" s="1"/>
  <c r="C38" i="3"/>
  <c r="C39" i="3" s="1"/>
  <c r="P33" i="2"/>
  <c r="Q33" i="2"/>
  <c r="Q34" i="2" s="1"/>
  <c r="R33" i="2"/>
  <c r="R34" i="2" s="1"/>
  <c r="S33" i="2"/>
  <c r="S34" i="2" s="1"/>
  <c r="T33" i="2"/>
  <c r="T34" i="2" s="1"/>
  <c r="U33" i="2"/>
  <c r="U34" i="2" s="1"/>
  <c r="V33" i="2"/>
  <c r="W33" i="2"/>
  <c r="W34" i="2" s="1"/>
  <c r="P34" i="2"/>
  <c r="V34" i="2"/>
  <c r="D33" i="2"/>
  <c r="D34" i="2" s="1"/>
  <c r="E33" i="2"/>
  <c r="E34" i="2" s="1"/>
  <c r="F33" i="2"/>
  <c r="G33" i="2"/>
  <c r="G34" i="2" s="1"/>
  <c r="H33" i="2"/>
  <c r="H34" i="2" s="1"/>
  <c r="I33" i="2"/>
  <c r="I34" i="2" s="1"/>
  <c r="J33" i="2"/>
  <c r="J34" i="2" s="1"/>
  <c r="K33" i="2"/>
  <c r="K34" i="2" s="1"/>
  <c r="L33" i="2"/>
  <c r="L34" i="2" s="1"/>
  <c r="M33" i="2"/>
  <c r="M34" i="2" s="1"/>
  <c r="N33" i="2"/>
  <c r="N34" i="2" s="1"/>
  <c r="F34" i="2"/>
  <c r="C33" i="2"/>
  <c r="C34" i="2" s="1"/>
  <c r="P49" i="6" l="1"/>
  <c r="Q49" i="6"/>
  <c r="O49" i="6"/>
  <c r="I28" i="6"/>
  <c r="I18" i="6"/>
  <c r="I8" i="6"/>
  <c r="D12" i="6"/>
  <c r="E12" i="6"/>
  <c r="F12" i="6"/>
  <c r="G12" i="6"/>
  <c r="H12" i="6"/>
  <c r="C12" i="6"/>
  <c r="E46" i="6" l="1"/>
  <c r="J18" i="6"/>
  <c r="J8" i="6"/>
  <c r="J28" i="6"/>
  <c r="G11" i="6"/>
  <c r="F11" i="6"/>
  <c r="E11" i="6"/>
  <c r="H11" i="6"/>
  <c r="D11" i="6"/>
  <c r="G52" i="6"/>
  <c r="F52" i="6"/>
  <c r="E52" i="6"/>
  <c r="H52" i="6"/>
  <c r="D52" i="6"/>
  <c r="D46" i="6"/>
  <c r="E31" i="6"/>
  <c r="L49" i="6"/>
  <c r="D31" i="6"/>
  <c r="J49" i="6"/>
  <c r="K49" i="6"/>
  <c r="N49" i="6"/>
  <c r="M49" i="6"/>
  <c r="F20" i="6"/>
  <c r="H20" i="6"/>
  <c r="D20" i="6"/>
  <c r="F31" i="6"/>
  <c r="F46" i="6"/>
  <c r="G31" i="6"/>
  <c r="H46" i="6"/>
  <c r="G20" i="6"/>
  <c r="E20" i="6"/>
  <c r="G46" i="6"/>
  <c r="H31" i="6"/>
  <c r="R45" i="6"/>
  <c r="L45" i="6" l="1"/>
  <c r="P45" i="6"/>
  <c r="N45" i="6"/>
  <c r="K45" i="6"/>
  <c r="J45" i="6"/>
  <c r="M45" i="6"/>
  <c r="Q45" i="6"/>
  <c r="O45" i="6"/>
  <c r="R43" i="6"/>
  <c r="R44" i="6"/>
  <c r="R7" i="6"/>
  <c r="R26" i="6"/>
  <c r="R15" i="6"/>
  <c r="R6" i="6"/>
  <c r="R16" i="6"/>
  <c r="R24" i="6"/>
  <c r="R5" i="6"/>
  <c r="R17" i="6"/>
  <c r="R25" i="6"/>
  <c r="R35" i="6"/>
  <c r="R36" i="6"/>
  <c r="R37" i="6"/>
  <c r="K18" i="6"/>
  <c r="D33" i="6"/>
  <c r="K8" i="6"/>
  <c r="K28" i="6"/>
  <c r="C11" i="6"/>
  <c r="C52" i="6"/>
  <c r="D49" i="6"/>
  <c r="D13" i="6"/>
  <c r="D22" i="6"/>
  <c r="C20" i="6"/>
  <c r="C46" i="6"/>
  <c r="C31" i="6"/>
  <c r="K35" i="6" l="1"/>
  <c r="O35" i="6"/>
  <c r="L35" i="6"/>
  <c r="P35" i="6"/>
  <c r="I35" i="6"/>
  <c r="M35" i="6"/>
  <c r="Q35" i="6"/>
  <c r="J35" i="6"/>
  <c r="N35" i="6"/>
  <c r="K37" i="6"/>
  <c r="O37" i="6"/>
  <c r="J37" i="6"/>
  <c r="L37" i="6"/>
  <c r="P37" i="6"/>
  <c r="I37" i="6"/>
  <c r="M37" i="6"/>
  <c r="Q37" i="6"/>
  <c r="N37" i="6"/>
  <c r="K44" i="6"/>
  <c r="O44" i="6"/>
  <c r="M44" i="6"/>
  <c r="L44" i="6"/>
  <c r="P44" i="6"/>
  <c r="Q44" i="6"/>
  <c r="J44" i="6"/>
  <c r="N44" i="6"/>
  <c r="K36" i="6"/>
  <c r="O36" i="6"/>
  <c r="L36" i="6"/>
  <c r="P36" i="6"/>
  <c r="M36" i="6"/>
  <c r="Q36" i="6"/>
  <c r="I36" i="6"/>
  <c r="J36" i="6"/>
  <c r="N36" i="6"/>
  <c r="N43" i="6"/>
  <c r="J43" i="6"/>
  <c r="L43" i="6"/>
  <c r="P43" i="6"/>
  <c r="M43" i="6"/>
  <c r="Q43" i="6"/>
  <c r="K43" i="6"/>
  <c r="O43" i="6"/>
  <c r="R11" i="6"/>
  <c r="L18" i="6"/>
  <c r="R38" i="6"/>
  <c r="R27" i="6"/>
  <c r="L28" i="6"/>
  <c r="R18" i="6"/>
  <c r="L8" i="6"/>
  <c r="C49" i="6"/>
  <c r="C22" i="6"/>
  <c r="C13" i="6"/>
  <c r="C33" i="6"/>
  <c r="M18" i="6" l="1"/>
  <c r="M8" i="6"/>
  <c r="M28" i="6"/>
  <c r="E13" i="6"/>
  <c r="H13" i="6"/>
  <c r="G13" i="6"/>
  <c r="F13" i="6"/>
  <c r="E33" i="6"/>
  <c r="G49" i="6"/>
  <c r="F49" i="6"/>
  <c r="E49" i="6"/>
  <c r="H49" i="6"/>
  <c r="E22" i="6"/>
  <c r="G22" i="6"/>
  <c r="F33" i="6"/>
  <c r="H33" i="6"/>
  <c r="G33" i="6"/>
  <c r="H22" i="6"/>
  <c r="F22" i="6"/>
  <c r="N18" i="6" l="1"/>
  <c r="N8" i="6"/>
  <c r="N28" i="6"/>
  <c r="O18" i="6" l="1"/>
  <c r="O8" i="6"/>
  <c r="O28" i="6"/>
  <c r="P18" i="6" l="1"/>
  <c r="P8" i="6"/>
  <c r="P28" i="6"/>
  <c r="Q18" i="6" l="1"/>
  <c r="Q28" i="6"/>
  <c r="Q8" i="6"/>
  <c r="V43" i="6" l="1"/>
  <c r="V44" i="6" l="1"/>
  <c r="V45" i="6" l="1"/>
  <c r="R46" i="6"/>
  <c r="N52" i="6"/>
  <c r="N50" i="6"/>
  <c r="L50" i="6"/>
  <c r="M52" i="6"/>
  <c r="M50" i="6"/>
  <c r="J50" i="6"/>
  <c r="Q52" i="6"/>
  <c r="L52" i="6"/>
  <c r="K52" i="6"/>
  <c r="P52" i="6"/>
  <c r="Q50" i="6"/>
  <c r="J52" i="6"/>
  <c r="I52" i="6" l="1"/>
  <c r="I50" i="6"/>
  <c r="P50" i="6"/>
  <c r="O50" i="6"/>
  <c r="O52" i="6"/>
  <c r="K50" i="6"/>
  <c r="K24" i="6" l="1"/>
  <c r="K25" i="6"/>
  <c r="K26" i="6"/>
  <c r="I25" i="6"/>
  <c r="I26" i="6"/>
  <c r="I24" i="6"/>
  <c r="J26" i="6"/>
  <c r="J24" i="6"/>
  <c r="J25" i="6"/>
  <c r="K6" i="6"/>
  <c r="N26" i="6"/>
  <c r="N24" i="6"/>
  <c r="N25" i="6"/>
  <c r="L26" i="6"/>
  <c r="L24" i="6"/>
  <c r="L25" i="6"/>
  <c r="J16" i="6"/>
  <c r="J15" i="6"/>
  <c r="J17" i="6"/>
  <c r="K16" i="6"/>
  <c r="K15" i="6"/>
  <c r="K17" i="6"/>
  <c r="P24" i="6"/>
  <c r="P26" i="6"/>
  <c r="P25" i="6"/>
  <c r="Q25" i="6"/>
  <c r="Q26" i="6"/>
  <c r="Q24" i="6"/>
  <c r="L16" i="6"/>
  <c r="L17" i="6"/>
  <c r="L15" i="6"/>
  <c r="P17" i="6"/>
  <c r="P15" i="6"/>
  <c r="P16" i="6"/>
  <c r="N17" i="6"/>
  <c r="N15" i="6"/>
  <c r="N16" i="6"/>
  <c r="O26" i="6"/>
  <c r="O24" i="6"/>
  <c r="O25" i="6"/>
  <c r="Q15" i="6"/>
  <c r="Q16" i="6"/>
  <c r="Q17" i="6"/>
  <c r="M25" i="6"/>
  <c r="M24" i="6"/>
  <c r="M26" i="6"/>
  <c r="O17" i="6"/>
  <c r="O15" i="6"/>
  <c r="O16" i="6"/>
  <c r="M16" i="6"/>
  <c r="M15" i="6"/>
  <c r="M17" i="6"/>
  <c r="I16" i="6"/>
  <c r="I17" i="6"/>
  <c r="I15" i="6"/>
  <c r="Q31" i="6" l="1"/>
  <c r="Q64" i="6" s="1"/>
  <c r="P20" i="6"/>
  <c r="P62" i="6" s="1"/>
  <c r="Q20" i="6"/>
  <c r="Q62" i="6" s="1"/>
  <c r="I20" i="6"/>
  <c r="I22" i="6" s="1"/>
  <c r="M31" i="6"/>
  <c r="M64" i="6" s="1"/>
  <c r="K20" i="6"/>
  <c r="K62" i="6" s="1"/>
  <c r="O5" i="6"/>
  <c r="O7" i="6"/>
  <c r="O6" i="6"/>
  <c r="J7" i="6"/>
  <c r="J6" i="6"/>
  <c r="J5" i="6"/>
  <c r="Q7" i="6"/>
  <c r="Q6" i="6"/>
  <c r="Q5" i="6"/>
  <c r="J31" i="6"/>
  <c r="J64" i="6" s="1"/>
  <c r="I31" i="6"/>
  <c r="P6" i="6"/>
  <c r="P5" i="6"/>
  <c r="P7" i="6"/>
  <c r="M5" i="6"/>
  <c r="M6" i="6"/>
  <c r="M7" i="6"/>
  <c r="J20" i="6"/>
  <c r="J62" i="6" s="1"/>
  <c r="N6" i="6"/>
  <c r="N5" i="6"/>
  <c r="N7" i="6"/>
  <c r="I5" i="6"/>
  <c r="I7" i="6"/>
  <c r="I6" i="6"/>
  <c r="O20" i="6"/>
  <c r="O62" i="6" s="1"/>
  <c r="N20" i="6"/>
  <c r="N62" i="6" s="1"/>
  <c r="M20" i="6"/>
  <c r="M62" i="6" s="1"/>
  <c r="O31" i="6"/>
  <c r="O64" i="6" s="1"/>
  <c r="L20" i="6"/>
  <c r="L62" i="6" s="1"/>
  <c r="P31" i="6"/>
  <c r="P64" i="6" s="1"/>
  <c r="L31" i="6"/>
  <c r="L64" i="6" s="1"/>
  <c r="N31" i="6"/>
  <c r="N64" i="6" s="1"/>
  <c r="K5" i="6"/>
  <c r="K7" i="6"/>
  <c r="L5" i="6"/>
  <c r="L6" i="6"/>
  <c r="L7" i="6"/>
  <c r="K31" i="6"/>
  <c r="K64" i="6" s="1"/>
  <c r="N65" i="6" l="1"/>
  <c r="N66" i="6" s="1"/>
  <c r="P65" i="6"/>
  <c r="P66" i="6" s="1"/>
  <c r="P11" i="6"/>
  <c r="P63" i="6" s="1"/>
  <c r="O11" i="6"/>
  <c r="O63" i="6" s="1"/>
  <c r="O65" i="6" s="1"/>
  <c r="O66" i="6" s="1"/>
  <c r="L11" i="6"/>
  <c r="L63" i="6" s="1"/>
  <c r="L65" i="6" s="1"/>
  <c r="L66" i="6" s="1"/>
  <c r="Q11" i="6"/>
  <c r="Q63" i="6" s="1"/>
  <c r="Q65" i="6" s="1"/>
  <c r="Q66" i="6" s="1"/>
  <c r="N11" i="6"/>
  <c r="N63" i="6" s="1"/>
  <c r="K11" i="6"/>
  <c r="K63" i="6" s="1"/>
  <c r="K65" i="6" s="1"/>
  <c r="K66" i="6" s="1"/>
  <c r="I11" i="6"/>
  <c r="I13" i="6" s="1"/>
  <c r="M11" i="6"/>
  <c r="M63" i="6" s="1"/>
  <c r="M65" i="6" s="1"/>
  <c r="M66" i="6" s="1"/>
  <c r="J11" i="6"/>
  <c r="J63" i="6" s="1"/>
  <c r="J65" i="6" s="1"/>
  <c r="J66" i="6" s="1"/>
</calcChain>
</file>

<file path=xl/sharedStrings.xml><?xml version="1.0" encoding="utf-8"?>
<sst xmlns="http://schemas.openxmlformats.org/spreadsheetml/2006/main" count="400" uniqueCount="114">
  <si>
    <t>View</t>
  </si>
  <si>
    <t>Type</t>
  </si>
  <si>
    <t>Cost Center</t>
  </si>
  <si>
    <t>Company</t>
  </si>
  <si>
    <t>Total Taxes - Other Than Income Taxes</t>
  </si>
  <si>
    <t>Kentucky Division - 009DIV</t>
  </si>
  <si>
    <t>Brentwood Division - 091DIV</t>
  </si>
  <si>
    <t>Dallas Atmos Rate Division - 002DIV</t>
  </si>
  <si>
    <t>Call Center Division - 012DIV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</si>
  <si>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</si>
  <si>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</si>
  <si>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</si>
  <si>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</si>
  <si>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</si>
  <si>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</si>
  <si>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</si>
  <si>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</si>
  <si>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</si>
  <si>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</si>
  <si>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</si>
  <si>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</si>
  <si>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Payroll Taxes</t>
  </si>
  <si>
    <t>Ad Valorem</t>
  </si>
  <si>
    <t>Others</t>
  </si>
  <si>
    <t>Taxes other than income taxes, - Fica Load 4081-01210</t>
  </si>
  <si>
    <t>Taxes other than income taxes, - Futa Load 4081-01211</t>
  </si>
  <si>
    <t>Taxes other than income taxes, - Suta Load Accrual 4081-01215</t>
  </si>
  <si>
    <t>Taxes other than income taxes, - Fica Load Accrual 4081-01213</t>
  </si>
  <si>
    <t>Taxes other than income taxes, - Futa Load Accrual 4081-01214</t>
  </si>
  <si>
    <t>Taxes other than income taxes, - Suta Load 4081-01212</t>
  </si>
  <si>
    <t>Taxes other than income taxes, - Other Benefits Load Projects 4081-01290</t>
  </si>
  <si>
    <t>Taxes other than income taxes, - Payroll Tax Projects 4081-01256</t>
  </si>
  <si>
    <t>Taxes other than income taxes, - Ad Valorem - Accrual 4081-30101</t>
  </si>
  <si>
    <t>Taxes other than income taxes, - Taxes Property And Other 4081-30102</t>
  </si>
  <si>
    <t>Taxes other than income taxes, - Billed to West Tex Div 4081-40001</t>
  </si>
  <si>
    <t>Taxes other than income taxes, - Billed to CO/KS Div 4081-40002</t>
  </si>
  <si>
    <t>Taxes other than income taxes, - Billed to LA Div 4081-40003</t>
  </si>
  <si>
    <t>Taxes other than income taxes, - Billed to Mid St Div 4081-40004</t>
  </si>
  <si>
    <t>Taxes other than income taxes, - Billed to Nonutilities 4081-40007</t>
  </si>
  <si>
    <t>Taxes other than income taxes, - Billed to Mid-Tex Div 4081-40008</t>
  </si>
  <si>
    <t>Taxes other than income taxes, - Billed to MS Div 4081-40009</t>
  </si>
  <si>
    <t>Taxes other than income taxes, - Billed to Atmos Pipeline Div 4081-40010</t>
  </si>
  <si>
    <t>Taxes other than income taxes, - Occupational Licenses 4081-30103</t>
  </si>
  <si>
    <t>Taxes other than income taxes, - Public Serv Comm Assessment 4081-30112</t>
  </si>
  <si>
    <t>Taxes other than income taxes, - Billing for Taxes Other and Depr 4081-41124</t>
  </si>
  <si>
    <t>Taxes other than income taxes, - Billing for CSC Depr &amp; Taxes Other 4081-41129</t>
  </si>
  <si>
    <t>Taxes other than income taxes, - Billing for SS Depr &amp; Taxes Other 4081-41130</t>
  </si>
  <si>
    <t>Taxes other than income taxes, - Taxes Other Than Inc Tax 4081-09345</t>
  </si>
  <si>
    <t>FICA</t>
  </si>
  <si>
    <t>FUTA</t>
  </si>
  <si>
    <t>SUTA</t>
  </si>
  <si>
    <t>Ad Valorem - Accrual</t>
  </si>
  <si>
    <t>Taxes Property and Other</t>
  </si>
  <si>
    <t>Public Service Commission Assessment</t>
  </si>
  <si>
    <t>Benefit load Projects</t>
  </si>
  <si>
    <t>Div 2</t>
  </si>
  <si>
    <t>Div 12</t>
  </si>
  <si>
    <t>Div 91</t>
  </si>
  <si>
    <t>Div 9</t>
  </si>
  <si>
    <t>Total</t>
  </si>
  <si>
    <t>Payroll Tax Projects</t>
  </si>
  <si>
    <t>Occupational Licenses</t>
  </si>
  <si>
    <t>Billing for CSC Depr &amp; Taxes Other 4081-41129</t>
  </si>
  <si>
    <t>Billing for SS Depr &amp; Taxes Other 4081-41130</t>
  </si>
  <si>
    <t>Taxes Other Than Inc Tax 4081-09345</t>
  </si>
  <si>
    <t>Taxes other than income taxes, - City Franchise 4081-30107</t>
  </si>
  <si>
    <t>Franchise Taxes</t>
  </si>
  <si>
    <t>checksum</t>
  </si>
  <si>
    <t>diff</t>
  </si>
  <si>
    <t>Actuals</t>
  </si>
  <si>
    <t>Budget</t>
  </si>
  <si>
    <t>Taxes other than income taxes, - Denver City Tax Load 4081-01220</t>
  </si>
  <si>
    <t>Load Projects</t>
  </si>
  <si>
    <t>Taxes other than income taxes, - Dot Transmission User Tax 4081-30108</t>
  </si>
  <si>
    <t>total allocations</t>
  </si>
  <si>
    <t>div 12</t>
  </si>
  <si>
    <t>div 2</t>
  </si>
  <si>
    <t>div 91</t>
  </si>
  <si>
    <t>Dot Transmission User Tax</t>
  </si>
  <si>
    <t>step 1 - this set of ratios breaks out the budgeted aggregate into divs</t>
  </si>
  <si>
    <t>Fiscal 2016</t>
  </si>
  <si>
    <t>Budget 2016</t>
  </si>
  <si>
    <t>Budget 2017</t>
  </si>
  <si>
    <t>Forecast</t>
  </si>
  <si>
    <t>009DIV Kentucky Division</t>
  </si>
  <si>
    <t>Other Taxes</t>
  </si>
  <si>
    <t>Fiscal 2017</t>
  </si>
  <si>
    <t>Fiscal 2018</t>
  </si>
  <si>
    <t>Budget 2018</t>
  </si>
  <si>
    <t>Version</t>
  </si>
  <si>
    <t>TTCC Total Cost Centers - Reporting</t>
  </si>
  <si>
    <t>Working Budget</t>
  </si>
  <si>
    <t>Total Year FY2018</t>
  </si>
  <si>
    <t>Oct FY2018</t>
  </si>
  <si>
    <t>Nov FY2018</t>
  </si>
  <si>
    <t>Dec FY2018</t>
  </si>
  <si>
    <t>Jan FY2018</t>
  </si>
  <si>
    <t>Feb FY2018</t>
  </si>
  <si>
    <t>Mar FY2018</t>
  </si>
  <si>
    <t>Apr FY2018</t>
  </si>
  <si>
    <t>May FY2018</t>
  </si>
  <si>
    <t>Jun FY2018</t>
  </si>
  <si>
    <t>Jul FY2018</t>
  </si>
  <si>
    <t>Aug FY2018</t>
  </si>
  <si>
    <t>Sep FY2018</t>
  </si>
  <si>
    <t>Taxes other than income taxes, utility  - Fica Load 4081-01210</t>
  </si>
  <si>
    <t>Taxes other than income taxes, utility  - Ad Valorem - Accrua 4081-30101</t>
  </si>
  <si>
    <t>Taxes other than income taxes, utility  - City Franchise 4081-30107</t>
  </si>
  <si>
    <t>Taxes other than income taxes, utility  - Taxes Property And  4081-30102</t>
  </si>
  <si>
    <t>Taxes other than income taxes, utility  - Public Serv Comm As 4081-30112</t>
  </si>
  <si>
    <t>Taxes other than income taxes, utility  - Billing for Taxes O 4081-41124</t>
  </si>
  <si>
    <t>Taxes other than income taxes, utility  - Billing for CSC Dep 4081-41129</t>
  </si>
  <si>
    <t>002DIV Dallas Atmos Rate Division</t>
  </si>
  <si>
    <t>Taxes other than income taxes, utility  - Taxes Other Than In 4081-09345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</si>
</sst>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\$#,##0;\(\$#,##0\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62"/>
      <name val="Arial"/>
      <family val="2"/>
    </font>
    <font>
      <sz val="12"/>
      <color indexed="62"/>
      <name val="Arial"/>
      <family val="2"/>
    </font>
    <font>
      <sz val="12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9"/>
      <color rgb="FF000000"/>
      <name val="Tahoma"/>
      <family val="2"/>
    </font>
    <font>
      <b/>
      <sz val="10.5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5" fillId="0" borderId="0" applyNumberFormat="0" applyBorder="0" applyAlignment="0"/>
  </cellStyleXfs>
  <cellXfs count="97">
    <xf numFmtId="0" fontId="0" fillId="0" borderId="0" xfId="0"/>
    <xf numFmtId="43" fontId="3" fillId="0" borderId="0" xfId="1" quotePrefix="1" applyFont="1"/>
    <xf numFmtId="43" fontId="3" fillId="0" borderId="0" xfId="1"/>
    <xf numFmtId="0" fontId="4" fillId="0" borderId="0" xfId="0" applyFont="1"/>
    <xf numFmtId="0" fontId="0" fillId="0" borderId="0" xfId="0" quotePrefix="1"/>
    <xf numFmtId="0" fontId="5" fillId="0" borderId="0" xfId="0" applyFont="1"/>
    <xf numFmtId="0" fontId="6" fillId="0" borderId="0" xfId="0" quotePrefix="1" applyFont="1"/>
    <xf numFmtId="0" fontId="7" fillId="0" borderId="0" xfId="0" quotePrefix="1" applyFont="1" applyFill="1" applyAlignment="1">
      <alignment horizontal="centerContinuous"/>
    </xf>
    <xf numFmtId="0" fontId="8" fillId="0" borderId="0" xfId="0" quotePrefix="1" applyFont="1" applyAlignment="1">
      <alignment horizontal="left"/>
    </xf>
    <xf numFmtId="0" fontId="0" fillId="0" borderId="0" xfId="0" applyAlignment="1">
      <alignment wrapText="1"/>
    </xf>
    <xf numFmtId="0" fontId="9" fillId="0" borderId="0" xfId="0" quotePrefix="1" applyFont="1"/>
    <xf numFmtId="0" fontId="3" fillId="0" borderId="0" xfId="0" applyFont="1"/>
    <xf numFmtId="0" fontId="10" fillId="0" borderId="0" xfId="0" quotePrefix="1" applyFont="1" applyBorder="1"/>
    <xf numFmtId="0" fontId="0" fillId="0" borderId="0" xfId="0" quotePrefix="1" applyAlignment="1">
      <alignment horizontal="center"/>
    </xf>
    <xf numFmtId="0" fontId="0" fillId="0" borderId="0" xfId="0" quotePrefix="1" applyBorder="1"/>
    <xf numFmtId="0" fontId="0" fillId="0" borderId="0" xfId="0" applyAlignment="1">
      <alignment horizontal="right"/>
    </xf>
    <xf numFmtId="0" fontId="3" fillId="0" borderId="0" xfId="0" quotePrefix="1" applyFont="1" applyBorder="1"/>
    <xf numFmtId="0" fontId="10" fillId="0" borderId="0" xfId="0" quotePrefix="1" applyFont="1"/>
    <xf numFmtId="37" fontId="0" fillId="0" borderId="0" xfId="0" quotePrefix="1" applyNumberFormat="1" applyBorder="1" applyAlignment="1">
      <alignment horizontal="right"/>
    </xf>
    <xf numFmtId="0" fontId="0" fillId="0" borderId="0" xfId="0" quotePrefix="1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Font="1" applyAlignment="1">
      <alignment horizontal="right"/>
    </xf>
    <xf numFmtId="3" fontId="0" fillId="0" borderId="0" xfId="0" quotePrefix="1" applyNumberFormat="1" applyFont="1" applyAlignment="1">
      <alignment horizontal="right"/>
    </xf>
    <xf numFmtId="0" fontId="11" fillId="0" borderId="0" xfId="0" quotePrefix="1" applyFont="1" applyAlignment="1">
      <alignment horizontal="center"/>
    </xf>
    <xf numFmtId="3" fontId="10" fillId="0" borderId="1" xfId="0" applyNumberFormat="1" applyFont="1" applyBorder="1"/>
    <xf numFmtId="0" fontId="10" fillId="0" borderId="0" xfId="0" applyFont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3" fillId="2" borderId="0" xfId="0" applyFont="1" applyFill="1"/>
    <xf numFmtId="0" fontId="12" fillId="0" borderId="0" xfId="0" applyFont="1"/>
    <xf numFmtId="3" fontId="12" fillId="0" borderId="0" xfId="0" quotePrefix="1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0" fillId="0" borderId="0" xfId="0" applyNumberFormat="1" applyFont="1" applyBorder="1"/>
    <xf numFmtId="10" fontId="0" fillId="0" borderId="0" xfId="0" applyNumberFormat="1"/>
    <xf numFmtId="0" fontId="0" fillId="0" borderId="0" xfId="0" applyFill="1"/>
    <xf numFmtId="10" fontId="0" fillId="0" borderId="0" xfId="2" applyNumberFormat="1" applyFont="1" applyFill="1"/>
    <xf numFmtId="10" fontId="0" fillId="0" borderId="1" xfId="0" applyNumberFormat="1" applyBorder="1"/>
    <xf numFmtId="10" fontId="0" fillId="0" borderId="1" xfId="0" applyNumberFormat="1" applyFill="1" applyBorder="1"/>
    <xf numFmtId="10" fontId="13" fillId="0" borderId="0" xfId="2" applyNumberFormat="1" applyFont="1" applyFill="1"/>
    <xf numFmtId="0" fontId="13" fillId="0" borderId="0" xfId="0" applyFont="1"/>
    <xf numFmtId="3" fontId="13" fillId="0" borderId="0" xfId="0" applyNumberFormat="1" applyFont="1"/>
    <xf numFmtId="43" fontId="3" fillId="0" borderId="0" xfId="1" applyFont="1"/>
    <xf numFmtId="3" fontId="3" fillId="0" borderId="0" xfId="3" applyNumberFormat="1" applyAlignment="1">
      <alignment horizontal="right"/>
    </xf>
    <xf numFmtId="3" fontId="3" fillId="0" borderId="0" xfId="3" quotePrefix="1" applyNumberFormat="1" applyAlignment="1">
      <alignment horizontal="right"/>
    </xf>
    <xf numFmtId="0" fontId="3" fillId="2" borderId="0" xfId="3" applyFill="1"/>
    <xf numFmtId="3" fontId="12" fillId="0" borderId="0" xfId="3" applyNumberFormat="1" applyFont="1" applyAlignment="1">
      <alignment horizontal="right"/>
    </xf>
    <xf numFmtId="3" fontId="12" fillId="0" borderId="0" xfId="3" quotePrefix="1" applyNumberFormat="1" applyFont="1" applyAlignment="1">
      <alignment horizontal="right"/>
    </xf>
    <xf numFmtId="3" fontId="3" fillId="0" borderId="0" xfId="4" applyNumberFormat="1" applyAlignment="1">
      <alignment horizontal="right"/>
    </xf>
    <xf numFmtId="0" fontId="3" fillId="0" borderId="0" xfId="4" quotePrefix="1" applyAlignment="1">
      <alignment horizontal="right"/>
    </xf>
    <xf numFmtId="3" fontId="3" fillId="0" borderId="0" xfId="4" quotePrefix="1" applyNumberFormat="1" applyAlignment="1">
      <alignment horizontal="right"/>
    </xf>
    <xf numFmtId="0" fontId="3" fillId="2" borderId="0" xfId="4" applyFill="1"/>
    <xf numFmtId="0" fontId="3" fillId="0" borderId="0" xfId="4" applyAlignment="1">
      <alignment horizontal="right"/>
    </xf>
    <xf numFmtId="164" fontId="14" fillId="4" borderId="0" xfId="0" applyNumberFormat="1" applyFont="1" applyFill="1" applyAlignment="1">
      <alignment horizontal="right" vertical="center" wrapText="1"/>
    </xf>
    <xf numFmtId="164" fontId="14" fillId="4" borderId="0" xfId="0" applyNumberFormat="1" applyFont="1" applyFill="1" applyAlignment="1">
      <alignment horizontal="right" vertical="center" wrapText="1"/>
    </xf>
    <xf numFmtId="164" fontId="14" fillId="4" borderId="0" xfId="0" applyNumberFormat="1" applyFont="1" applyFill="1" applyAlignment="1">
      <alignment horizontal="right" vertical="center" wrapText="1"/>
    </xf>
    <xf numFmtId="164" fontId="14" fillId="4" borderId="0" xfId="0" applyNumberFormat="1" applyFont="1" applyFill="1" applyAlignment="1">
      <alignment horizontal="right" vertical="center" wrapText="1"/>
    </xf>
    <xf numFmtId="164" fontId="14" fillId="4" borderId="0" xfId="0" applyNumberFormat="1" applyFont="1" applyFill="1" applyAlignment="1">
      <alignment horizontal="right" vertical="center" wrapText="1"/>
    </xf>
    <xf numFmtId="10" fontId="0" fillId="3" borderId="0" xfId="0" applyNumberFormat="1" applyFill="1"/>
    <xf numFmtId="43" fontId="3" fillId="0" borderId="0" xfId="1" quotePrefix="1" applyFont="1"/>
    <xf numFmtId="0" fontId="0" fillId="0" borderId="0" xfId="0" quotePrefix="1" applyAlignment="1">
      <alignment horizontal="center"/>
    </xf>
    <xf numFmtId="3" fontId="0" fillId="0" borderId="0" xfId="0" applyNumberFormat="1" applyAlignment="1">
      <alignment horizontal="right"/>
    </xf>
    <xf numFmtId="164" fontId="14" fillId="4" borderId="0" xfId="0" applyNumberFormat="1" applyFont="1" applyFill="1" applyAlignment="1">
      <alignment horizontal="right" vertical="center" wrapText="1"/>
    </xf>
    <xf numFmtId="3" fontId="3" fillId="0" borderId="0" xfId="3" quotePrefix="1" applyNumberFormat="1" applyAlignment="1">
      <alignment horizontal="right"/>
    </xf>
    <xf numFmtId="164" fontId="14" fillId="4" borderId="0" xfId="0" applyNumberFormat="1" applyFont="1" applyFill="1" applyAlignment="1">
      <alignment horizontal="right" vertical="center" wrapText="1"/>
    </xf>
    <xf numFmtId="0" fontId="0" fillId="0" borderId="0" xfId="0"/>
    <xf numFmtId="3" fontId="0" fillId="0" borderId="0" xfId="0" quotePrefix="1" applyNumberFormat="1" applyAlignment="1">
      <alignment horizontal="right"/>
    </xf>
    <xf numFmtId="3" fontId="13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0" fontId="5" fillId="0" borderId="0" xfId="0" applyFont="1" applyFill="1"/>
    <xf numFmtId="0" fontId="0" fillId="0" borderId="0" xfId="0" quotePrefix="1" applyFill="1"/>
    <xf numFmtId="3" fontId="10" fillId="0" borderId="1" xfId="0" applyNumberFormat="1" applyFont="1" applyFill="1" applyBorder="1"/>
    <xf numFmtId="0" fontId="3" fillId="0" borderId="0" xfId="3" applyFill="1"/>
    <xf numFmtId="3" fontId="3" fillId="0" borderId="0" xfId="3" quotePrefix="1" applyNumberFormat="1" applyFill="1" applyAlignment="1">
      <alignment horizontal="right"/>
    </xf>
    <xf numFmtId="165" fontId="2" fillId="0" borderId="2" xfId="1" applyNumberFormat="1" applyFont="1" applyFill="1" applyBorder="1" applyProtection="1">
      <protection locked="0"/>
    </xf>
    <xf numFmtId="10" fontId="0" fillId="5" borderId="0" xfId="2" applyNumberFormat="1" applyFont="1" applyFill="1"/>
    <xf numFmtId="0" fontId="0" fillId="3" borderId="0" xfId="0" quotePrefix="1" applyFill="1" applyAlignment="1">
      <alignment horizontal="center"/>
    </xf>
    <xf numFmtId="0" fontId="1" fillId="0" borderId="2" xfId="5" applyNumberFormat="1" applyFill="1" applyBorder="1" applyProtection="1">
      <protection locked="0"/>
    </xf>
    <xf numFmtId="0" fontId="16" fillId="6" borderId="0" xfId="6" applyFont="1" applyFill="1" applyBorder="1" applyProtection="1"/>
    <xf numFmtId="0" fontId="15" fillId="0" borderId="0" xfId="6" applyFill="1" applyProtection="1"/>
    <xf numFmtId="0" fontId="17" fillId="7" borderId="3" xfId="6" applyFont="1" applyFill="1" applyBorder="1" applyAlignment="1" applyProtection="1">
      <alignment horizontal="center" vertical="center"/>
    </xf>
    <xf numFmtId="0" fontId="18" fillId="7" borderId="0" xfId="6" applyFont="1" applyFill="1" applyBorder="1" applyAlignment="1" applyProtection="1">
      <alignment vertical="center"/>
    </xf>
    <xf numFmtId="164" fontId="18" fillId="7" borderId="0" xfId="6" applyNumberFormat="1" applyFont="1" applyFill="1" applyBorder="1" applyAlignment="1" applyProtection="1">
      <alignment horizontal="right" vertical="center"/>
    </xf>
    <xf numFmtId="0" fontId="19" fillId="7" borderId="0" xfId="6" applyFont="1" applyFill="1" applyBorder="1" applyAlignment="1" applyProtection="1">
      <alignment horizontal="left" vertical="center"/>
    </xf>
    <xf numFmtId="166" fontId="19" fillId="7" borderId="4" xfId="6" applyNumberFormat="1" applyFont="1" applyFill="1" applyBorder="1" applyAlignment="1" applyProtection="1">
      <alignment horizontal="right" vertical="center"/>
    </xf>
    <xf numFmtId="0" fontId="18" fillId="8" borderId="0" xfId="6" applyFont="1" applyFill="1" applyBorder="1" applyAlignment="1" applyProtection="1">
      <alignment vertical="center"/>
    </xf>
    <xf numFmtId="0" fontId="19" fillId="8" borderId="0" xfId="6" applyFont="1" applyFill="1" applyBorder="1" applyAlignment="1" applyProtection="1">
      <alignment horizontal="left" vertical="center"/>
    </xf>
    <xf numFmtId="0" fontId="18" fillId="9" borderId="0" xfId="6" applyFont="1" applyFill="1" applyBorder="1" applyAlignment="1" applyProtection="1">
      <alignment vertical="center"/>
    </xf>
    <xf numFmtId="0" fontId="19" fillId="9" borderId="0" xfId="6" applyFont="1" applyFill="1" applyBorder="1" applyAlignment="1" applyProtection="1">
      <alignment horizontal="left" vertical="center"/>
    </xf>
    <xf numFmtId="0" fontId="15" fillId="10" borderId="0" xfId="6" applyFill="1" applyProtection="1"/>
    <xf numFmtId="0" fontId="15" fillId="11" borderId="0" xfId="6" applyFill="1" applyProtection="1"/>
  </cellXfs>
  <cellStyles count="7">
    <cellStyle name="Comma" xfId="1" builtinId="3"/>
    <cellStyle name="Normal" xfId="0" builtinId="0"/>
    <cellStyle name="Normal 2" xfId="6"/>
    <cellStyle name="Normal_Div 2" xfId="5"/>
    <cellStyle name="Normal_Sheet1_1" xfId="3"/>
    <cellStyle name="Normal_Sheet2" xfId="4"/>
    <cellStyle name="Percent" xfId="2" builtinId="5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2017%20KY%20Rev%20Req%20Model%20-%20%20for%20Internal%20Use%20with%20external%20li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ation"/>
      <sheetName val="Cover A"/>
      <sheetName val="A.1"/>
      <sheetName val="Cover B"/>
      <sheetName val="B.1 B"/>
      <sheetName val="B.1 F "/>
      <sheetName val="B.2 F"/>
      <sheetName val="B.2 B"/>
      <sheetName val="B.3 B"/>
      <sheetName val="B.3 F"/>
      <sheetName val="B.3.1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B.6 B"/>
      <sheetName val="B.6 F"/>
      <sheetName val="WP B.4.1F"/>
      <sheetName val="WP B.4.1B"/>
      <sheetName val="WP B.5 B"/>
      <sheetName val="WP B.5 F"/>
      <sheetName val="WP B.6 B"/>
      <sheetName val="WP B.6 F"/>
      <sheetName val="Cover C"/>
      <sheetName val="C.1"/>
      <sheetName val="C.2"/>
      <sheetName val="C.2.1 B"/>
      <sheetName val="C.2.1 F"/>
      <sheetName val="C.2.2 B 09"/>
      <sheetName val="C.2.2 B 02"/>
      <sheetName val="C.2.2 B 12"/>
      <sheetName val="C.2.2 B 91"/>
      <sheetName val="C.2.2-F 09"/>
      <sheetName val="C.2.2-F 02"/>
      <sheetName val="C.2.2-F 12"/>
      <sheetName val="C.2.2-F 91"/>
      <sheetName val="C.2.3 B"/>
      <sheetName val="C.2.3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F.8"/>
      <sheetName val="F.9"/>
      <sheetName val="F.10"/>
      <sheetName val="G.1"/>
      <sheetName val="G.2"/>
      <sheetName val="G.3"/>
      <sheetName val="H.1"/>
      <sheetName val="I.1"/>
      <sheetName val="I.2"/>
      <sheetName val="I.3"/>
      <sheetName val="J-1 Base"/>
      <sheetName val="J-2 B"/>
      <sheetName val="J-3 B"/>
      <sheetName val="J-4"/>
      <sheetName val="J.1"/>
      <sheetName val="J-1 F"/>
      <sheetName val="J-2 F"/>
      <sheetName val="J-3 F"/>
      <sheetName val="K"/>
    </sheetNames>
    <sheetDataSet>
      <sheetData sheetId="0" refreshError="1"/>
      <sheetData sheetId="1">
        <row r="14">
          <cell r="E14">
            <v>5.2010158342223917E-2</v>
          </cell>
        </row>
        <row r="15">
          <cell r="E15">
            <v>5.67090596975168E-2</v>
          </cell>
        </row>
        <row r="17">
          <cell r="E17">
            <v>0.5025136071712456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9">
          <cell r="F19">
            <v>26197062.519292533</v>
          </cell>
        </row>
      </sheetData>
      <sheetData sheetId="30">
        <row r="18">
          <cell r="D18">
            <v>0</v>
          </cell>
        </row>
      </sheetData>
      <sheetData sheetId="31">
        <row r="158">
          <cell r="D158">
            <v>13526079.802595161</v>
          </cell>
        </row>
      </sheetData>
      <sheetData sheetId="32">
        <row r="154">
          <cell r="D154">
            <v>14012400.830261085</v>
          </cell>
        </row>
      </sheetData>
      <sheetData sheetId="33">
        <row r="125">
          <cell r="P125">
            <v>13435811.581799995</v>
          </cell>
        </row>
      </sheetData>
      <sheetData sheetId="34">
        <row r="38">
          <cell r="D38">
            <v>26362.759999993395</v>
          </cell>
        </row>
      </sheetData>
      <sheetData sheetId="35">
        <row r="33">
          <cell r="P33">
            <v>5.157100802248564E-2</v>
          </cell>
        </row>
      </sheetData>
      <sheetData sheetId="36">
        <row r="55">
          <cell r="P55">
            <v>0.50250801228757225</v>
          </cell>
        </row>
      </sheetData>
      <sheetData sheetId="37">
        <row r="92">
          <cell r="D92">
            <v>23762.019539619268</v>
          </cell>
        </row>
      </sheetData>
      <sheetData sheetId="38">
        <row r="39">
          <cell r="O39">
            <v>5.2010158342223917E-2</v>
          </cell>
        </row>
      </sheetData>
      <sheetData sheetId="39">
        <row r="33">
          <cell r="O33">
            <v>5.67090596975168E-2</v>
          </cell>
        </row>
      </sheetData>
      <sheetData sheetId="40">
        <row r="53">
          <cell r="P53">
            <v>0.5025136071712456</v>
          </cell>
        </row>
      </sheetData>
      <sheetData sheetId="41">
        <row r="47">
          <cell r="I47">
            <v>159530.19216957511</v>
          </cell>
          <cell r="J47">
            <v>159530.19216957511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20">
          <cell r="J20">
            <v>0</v>
          </cell>
        </row>
      </sheetData>
      <sheetData sheetId="54" refreshError="1"/>
      <sheetData sheetId="55" refreshError="1"/>
      <sheetData sheetId="56">
        <row r="18">
          <cell r="K18">
            <v>76811.703345893111</v>
          </cell>
        </row>
      </sheetData>
      <sheetData sheetId="57" refreshError="1"/>
      <sheetData sheetId="58">
        <row r="27">
          <cell r="J27">
            <v>33033.29</v>
          </cell>
        </row>
      </sheetData>
      <sheetData sheetId="59" refreshError="1"/>
      <sheetData sheetId="60">
        <row r="16">
          <cell r="I16">
            <v>21173</v>
          </cell>
        </row>
      </sheetData>
      <sheetData sheetId="61">
        <row r="20">
          <cell r="G20">
            <v>0</v>
          </cell>
        </row>
      </sheetData>
      <sheetData sheetId="62">
        <row r="15">
          <cell r="F15">
            <v>473811.48374079826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view="pageBreakPreview" zoomScale="90" zoomScaleNormal="90" zoomScaleSheetLayoutView="90" workbookViewId="0">
      <pane ySplit="3" topLeftCell="A4" activePane="bottomLeft" state="frozen"/>
      <selection pane="bottomLeft" activeCell="U29" sqref="U29"/>
    </sheetView>
  </sheetViews>
  <sheetFormatPr defaultRowHeight="12.75" x14ac:dyDescent="0.2"/>
  <cols>
    <col min="1" max="1" width="6" bestFit="1" customWidth="1"/>
    <col min="2" max="2" width="42.28515625" customWidth="1"/>
    <col min="3" max="4" width="11.7109375" customWidth="1"/>
    <col min="5" max="9" width="11.7109375" bestFit="1" customWidth="1"/>
    <col min="10" max="17" width="12.42578125" bestFit="1" customWidth="1"/>
    <col min="18" max="18" width="9.5703125" bestFit="1" customWidth="1"/>
    <col min="19" max="19" width="10.85546875" customWidth="1"/>
    <col min="20" max="20" width="3.42578125" customWidth="1"/>
  </cols>
  <sheetData>
    <row r="1" spans="1:19" x14ac:dyDescent="0.2">
      <c r="C1" s="32" t="s">
        <v>69</v>
      </c>
      <c r="D1" s="32" t="s">
        <v>69</v>
      </c>
      <c r="E1" s="32" t="s">
        <v>69</v>
      </c>
      <c r="F1" s="32" t="s">
        <v>69</v>
      </c>
      <c r="G1" s="32" t="s">
        <v>69</v>
      </c>
      <c r="H1" s="32" t="s">
        <v>69</v>
      </c>
      <c r="I1" s="72" t="s">
        <v>83</v>
      </c>
      <c r="J1" s="32" t="s">
        <v>70</v>
      </c>
      <c r="K1" s="32" t="s">
        <v>70</v>
      </c>
      <c r="L1" s="32" t="s">
        <v>70</v>
      </c>
      <c r="M1" s="32" t="s">
        <v>70</v>
      </c>
      <c r="N1" s="32" t="s">
        <v>70</v>
      </c>
      <c r="O1" s="32" t="s">
        <v>70</v>
      </c>
      <c r="P1" s="32" t="s">
        <v>70</v>
      </c>
      <c r="Q1" s="32" t="s">
        <v>70</v>
      </c>
      <c r="R1" s="32"/>
    </row>
    <row r="2" spans="1:19" x14ac:dyDescent="0.2">
      <c r="C2" s="63" t="s">
        <v>86</v>
      </c>
      <c r="D2" s="63" t="s">
        <v>86</v>
      </c>
      <c r="E2" s="63" t="s">
        <v>86</v>
      </c>
      <c r="F2" s="63" t="s">
        <v>86</v>
      </c>
      <c r="G2" s="63" t="s">
        <v>86</v>
      </c>
      <c r="H2" s="63" t="s">
        <v>86</v>
      </c>
      <c r="I2" s="63" t="s">
        <v>86</v>
      </c>
      <c r="J2" s="63" t="s">
        <v>86</v>
      </c>
      <c r="K2" s="63" t="s">
        <v>86</v>
      </c>
      <c r="L2" s="46" t="s">
        <v>87</v>
      </c>
      <c r="M2" s="46" t="s">
        <v>87</v>
      </c>
      <c r="N2" s="46" t="s">
        <v>87</v>
      </c>
      <c r="O2" s="46" t="s">
        <v>87</v>
      </c>
      <c r="P2" s="46" t="s">
        <v>87</v>
      </c>
      <c r="Q2" s="46" t="s">
        <v>87</v>
      </c>
    </row>
    <row r="3" spans="1:19" x14ac:dyDescent="0.2">
      <c r="C3" s="28" t="s">
        <v>12</v>
      </c>
      <c r="D3" s="28" t="s">
        <v>13</v>
      </c>
      <c r="E3" s="28" t="s">
        <v>14</v>
      </c>
      <c r="F3" s="28" t="s">
        <v>15</v>
      </c>
      <c r="G3" s="28" t="s">
        <v>16</v>
      </c>
      <c r="H3" s="28" t="s">
        <v>17</v>
      </c>
      <c r="I3" s="28" t="s">
        <v>18</v>
      </c>
      <c r="J3" s="28" t="s">
        <v>19</v>
      </c>
      <c r="K3" s="28" t="s">
        <v>20</v>
      </c>
      <c r="L3" s="28" t="s">
        <v>9</v>
      </c>
      <c r="M3" s="28" t="s">
        <v>10</v>
      </c>
      <c r="N3" s="28" t="s">
        <v>11</v>
      </c>
      <c r="O3" s="28" t="s">
        <v>12</v>
      </c>
      <c r="P3" s="28" t="s">
        <v>13</v>
      </c>
      <c r="Q3" s="28" t="s">
        <v>14</v>
      </c>
    </row>
    <row r="5" spans="1:19" x14ac:dyDescent="0.2">
      <c r="A5" t="s">
        <v>55</v>
      </c>
      <c r="B5" t="s">
        <v>48</v>
      </c>
      <c r="C5" s="74">
        <f>'Div 2'!I11+'Div 2'!I14</f>
        <v>375716.89000000007</v>
      </c>
      <c r="D5" s="74">
        <f>'Div 2'!J11+'Div 2'!J14</f>
        <v>330989.88999999996</v>
      </c>
      <c r="E5" s="74">
        <f>'Div 2'!K11+'Div 2'!K14</f>
        <v>264586.61000000016</v>
      </c>
      <c r="F5" s="74">
        <f>'Div 2'!L11+'Div 2'!L14</f>
        <v>257411.09000000008</v>
      </c>
      <c r="G5" s="74">
        <f>'Div 2'!M11+'Div 2'!M14</f>
        <v>370189.22000000009</v>
      </c>
      <c r="H5" s="74">
        <f>'Div 2'!N11+'Div 2'!N14</f>
        <v>256178.7300000001</v>
      </c>
      <c r="I5" s="74">
        <f>(I$58-I$8)*$R5</f>
        <v>191592.62908226048</v>
      </c>
      <c r="J5" s="74">
        <f>(J$58-J$8)*$R5</f>
        <v>191592.62908226048</v>
      </c>
      <c r="K5" s="74">
        <f t="shared" ref="K5:Q5" si="0">(K$58-K$8)*$R5</f>
        <v>191592.62908226048</v>
      </c>
      <c r="L5" s="74">
        <f t="shared" si="0"/>
        <v>205198.53309371014</v>
      </c>
      <c r="M5" s="74">
        <f t="shared" si="0"/>
        <v>205198.53309371014</v>
      </c>
      <c r="N5" s="74">
        <f t="shared" si="0"/>
        <v>205198.53309371014</v>
      </c>
      <c r="O5" s="74">
        <f t="shared" si="0"/>
        <v>205198.53309371014</v>
      </c>
      <c r="P5" s="74">
        <f t="shared" si="0"/>
        <v>205198.53309371014</v>
      </c>
      <c r="Q5" s="74">
        <f t="shared" si="0"/>
        <v>205198.53309371014</v>
      </c>
      <c r="R5" s="40">
        <f>SUM(C5:H5)/SUM(C$5:H$7)</f>
        <v>0.94446047447230641</v>
      </c>
      <c r="S5" s="34"/>
    </row>
    <row r="6" spans="1:19" x14ac:dyDescent="0.2">
      <c r="B6" t="s">
        <v>49</v>
      </c>
      <c r="C6" s="25">
        <f>'Div 2'!I12+'Div 2'!I15</f>
        <v>29576.989999999998</v>
      </c>
      <c r="D6" s="25">
        <f>'Div 2'!J12+'Div 2'!J15</f>
        <v>-104.88000000000193</v>
      </c>
      <c r="E6" s="25">
        <f>'Div 2'!K12+'Div 2'!K15</f>
        <v>-1000.2900000000009</v>
      </c>
      <c r="F6" s="25">
        <f>'Div 2'!L12+'Div 2'!L15</f>
        <v>39.809999999999945</v>
      </c>
      <c r="G6" s="25">
        <f>'Div 2'!M12+'Div 2'!M15</f>
        <v>663.03</v>
      </c>
      <c r="H6" s="25">
        <f>'Div 2'!N12+'Div 2'!N15</f>
        <v>271.64000000000004</v>
      </c>
      <c r="I6" s="25">
        <f t="shared" ref="I6:Q7" si="1">(I$58-I$8)*$R6</f>
        <v>3041.2257454254577</v>
      </c>
      <c r="J6" s="25">
        <f t="shared" si="1"/>
        <v>3041.2257454254577</v>
      </c>
      <c r="K6" s="25">
        <f>(K$58-K$8)*$R6</f>
        <v>3041.2257454254577</v>
      </c>
      <c r="L6" s="25">
        <f t="shared" si="1"/>
        <v>3257.1976529441035</v>
      </c>
      <c r="M6" s="25">
        <f t="shared" si="1"/>
        <v>3257.1976529441035</v>
      </c>
      <c r="N6" s="25">
        <f t="shared" si="1"/>
        <v>3257.1976529441035</v>
      </c>
      <c r="O6" s="25">
        <f t="shared" si="1"/>
        <v>3257.1976529441035</v>
      </c>
      <c r="P6" s="25">
        <f t="shared" si="1"/>
        <v>3257.1976529441035</v>
      </c>
      <c r="Q6" s="25">
        <f t="shared" si="1"/>
        <v>3257.1976529441035</v>
      </c>
      <c r="R6" s="40">
        <f t="shared" ref="R6:R7" si="2">SUM(C6:H6)/SUM(C$5:H$7)</f>
        <v>1.4991795479087503E-2</v>
      </c>
      <c r="S6" s="34"/>
    </row>
    <row r="7" spans="1:19" x14ac:dyDescent="0.2">
      <c r="B7" t="s">
        <v>50</v>
      </c>
      <c r="C7" s="25">
        <f>'Div 2'!I13+'Div 2'!I16</f>
        <v>55762.23000000001</v>
      </c>
      <c r="D7" s="25">
        <f>'Div 2'!J13+'Div 2'!J16</f>
        <v>26610.37000000001</v>
      </c>
      <c r="E7" s="25">
        <f>'Div 2'!K13+'Div 2'!K16</f>
        <v>-5864.0599999999995</v>
      </c>
      <c r="F7" s="25">
        <f>'Div 2'!L13+'Div 2'!L16</f>
        <v>489.35000000000036</v>
      </c>
      <c r="G7" s="25">
        <f>'Div 2'!M13+'Div 2'!M16</f>
        <v>1661.5199999999998</v>
      </c>
      <c r="H7" s="25">
        <f>'Div 2'!N13+'Div 2'!N16</f>
        <v>982.85999999999979</v>
      </c>
      <c r="I7" s="25">
        <f t="shared" si="1"/>
        <v>8225.4857808324214</v>
      </c>
      <c r="J7" s="25">
        <f t="shared" si="1"/>
        <v>8225.4857808324214</v>
      </c>
      <c r="K7" s="25">
        <f t="shared" si="1"/>
        <v>8225.4857808324214</v>
      </c>
      <c r="L7" s="25">
        <f t="shared" si="1"/>
        <v>8809.6166553740459</v>
      </c>
      <c r="M7" s="25">
        <f t="shared" si="1"/>
        <v>8809.6166553740459</v>
      </c>
      <c r="N7" s="25">
        <f t="shared" si="1"/>
        <v>8809.6166553740459</v>
      </c>
      <c r="O7" s="25">
        <f t="shared" si="1"/>
        <v>8809.6166553740459</v>
      </c>
      <c r="P7" s="25">
        <f t="shared" si="1"/>
        <v>8809.6166553740459</v>
      </c>
      <c r="Q7" s="25">
        <f t="shared" si="1"/>
        <v>8809.6166553740459</v>
      </c>
      <c r="R7" s="40">
        <f t="shared" si="2"/>
        <v>4.0547730048606005E-2</v>
      </c>
    </row>
    <row r="8" spans="1:19" x14ac:dyDescent="0.2">
      <c r="B8" t="s">
        <v>51</v>
      </c>
      <c r="C8" s="25">
        <f>'Div 2'!I22</f>
        <v>44000</v>
      </c>
      <c r="D8" s="25">
        <f>'Div 2'!J22</f>
        <v>44000</v>
      </c>
      <c r="E8" s="25">
        <f>'Div 2'!K22</f>
        <v>44000</v>
      </c>
      <c r="F8" s="25">
        <f>'Div 2'!L22</f>
        <v>44000</v>
      </c>
      <c r="G8" s="25">
        <f>'Div 2'!M22</f>
        <v>44000</v>
      </c>
      <c r="H8" s="25">
        <f>'Div 2'!N22</f>
        <v>44000</v>
      </c>
      <c r="I8" s="25">
        <f>H8</f>
        <v>44000</v>
      </c>
      <c r="J8" s="25">
        <f>I8</f>
        <v>44000</v>
      </c>
      <c r="K8" s="25">
        <f t="shared" ref="K8:Q8" si="3">J8</f>
        <v>44000</v>
      </c>
      <c r="L8" s="25">
        <f t="shared" si="3"/>
        <v>44000</v>
      </c>
      <c r="M8" s="25">
        <f t="shared" si="3"/>
        <v>44000</v>
      </c>
      <c r="N8" s="25">
        <f t="shared" si="3"/>
        <v>44000</v>
      </c>
      <c r="O8" s="25">
        <f t="shared" si="3"/>
        <v>44000</v>
      </c>
      <c r="P8" s="25">
        <f t="shared" si="3"/>
        <v>44000</v>
      </c>
      <c r="Q8" s="25">
        <f t="shared" si="3"/>
        <v>44000</v>
      </c>
    </row>
    <row r="9" spans="1:19" x14ac:dyDescent="0.2">
      <c r="B9" t="s">
        <v>52</v>
      </c>
      <c r="C9" s="24">
        <f>'Div 2'!I24</f>
        <v>258.72000000000003</v>
      </c>
      <c r="D9" s="65">
        <f>'Div 2'!J24</f>
        <v>-16187.62</v>
      </c>
      <c r="E9" s="65">
        <f>'Div 2'!K24</f>
        <v>0</v>
      </c>
      <c r="F9" s="65">
        <f>'Div 2'!L24</f>
        <v>-2327654.2799999998</v>
      </c>
      <c r="G9" s="65">
        <f>'Div 2'!M24</f>
        <v>2327847.39</v>
      </c>
      <c r="H9" s="65">
        <f>'Div 2'!N24</f>
        <v>180543.62</v>
      </c>
      <c r="I9" s="69"/>
    </row>
    <row r="10" spans="1:19" x14ac:dyDescent="0.2">
      <c r="B10" t="s">
        <v>54</v>
      </c>
      <c r="C10" s="24">
        <f>SUM('Div 2'!I17:I18)</f>
        <v>0</v>
      </c>
      <c r="D10" s="65">
        <f>SUM('Div 2'!J17:J18)</f>
        <v>0</v>
      </c>
      <c r="E10" s="65">
        <f>SUM('Div 2'!K17:K18)</f>
        <v>0</v>
      </c>
      <c r="F10" s="65">
        <f>SUM('Div 2'!L17:L18)</f>
        <v>0</v>
      </c>
      <c r="G10" s="65">
        <f>SUM('Div 2'!M17:M18)</f>
        <v>0</v>
      </c>
      <c r="H10" s="65">
        <f>SUM('Div 2'!N17:N18)</f>
        <v>0</v>
      </c>
      <c r="I10" s="69"/>
      <c r="R10" s="40"/>
    </row>
    <row r="11" spans="1:19" x14ac:dyDescent="0.2">
      <c r="B11" s="30" t="s">
        <v>59</v>
      </c>
      <c r="C11" s="29">
        <f>SUM(C5:C10)</f>
        <v>505314.83000000007</v>
      </c>
      <c r="D11" s="29">
        <f t="shared" ref="D11:H11" si="4">SUM(D5:D10)</f>
        <v>385307.75999999995</v>
      </c>
      <c r="E11" s="29">
        <f t="shared" si="4"/>
        <v>301722.26000000018</v>
      </c>
      <c r="F11" s="29">
        <f t="shared" si="4"/>
        <v>-2025714.0299999998</v>
      </c>
      <c r="G11" s="29">
        <f t="shared" si="4"/>
        <v>2744361.16</v>
      </c>
      <c r="H11" s="29">
        <f t="shared" si="4"/>
        <v>481976.85000000009</v>
      </c>
      <c r="I11" s="29">
        <f t="shared" ref="I11:J11" si="5">SUM(I5:I10)</f>
        <v>246859.34060851834</v>
      </c>
      <c r="J11" s="29">
        <f t="shared" si="5"/>
        <v>246859.34060851834</v>
      </c>
      <c r="K11" s="29">
        <f t="shared" ref="K11" si="6">SUM(K5:K10)</f>
        <v>246859.34060851834</v>
      </c>
      <c r="L11" s="29">
        <f t="shared" ref="L11" si="7">SUM(L5:L10)</f>
        <v>261265.34740202827</v>
      </c>
      <c r="M11" s="29">
        <f t="shared" ref="M11" si="8">SUM(M5:M10)</f>
        <v>261265.34740202827</v>
      </c>
      <c r="N11" s="29">
        <f t="shared" ref="N11" si="9">SUM(N5:N10)</f>
        <v>261265.34740202827</v>
      </c>
      <c r="O11" s="29">
        <f t="shared" ref="O11" si="10">SUM(O5:O10)</f>
        <v>261265.34740202827</v>
      </c>
      <c r="P11" s="29">
        <f t="shared" ref="P11" si="11">SUM(P5:P10)</f>
        <v>261265.34740202827</v>
      </c>
      <c r="Q11" s="29">
        <f t="shared" ref="Q11" si="12">SUM(Q5:Q10)</f>
        <v>261265.34740202827</v>
      </c>
      <c r="R11" s="41">
        <f>SUM(R5:R7)</f>
        <v>0.99999999999999989</v>
      </c>
      <c r="S11" s="34"/>
    </row>
    <row r="12" spans="1:19" x14ac:dyDescent="0.2">
      <c r="B12" s="15" t="s">
        <v>67</v>
      </c>
      <c r="C12" s="25">
        <f>'Div 2'!C19+'Div 2'!C22+'Div 2'!C24</f>
        <v>310601.93999999994</v>
      </c>
      <c r="D12" s="25">
        <f>'Div 2'!D19+'Div 2'!D22+'Div 2'!D24</f>
        <v>323572.84999999998</v>
      </c>
      <c r="E12" s="25">
        <f>'Div 2'!E19+'Div 2'!E22+'Div 2'!E24</f>
        <v>299111.75999999989</v>
      </c>
      <c r="F12" s="25">
        <f>'Div 2'!F19+'Div 2'!F22+'Div 2'!F24</f>
        <v>352934.99000000005</v>
      </c>
      <c r="G12" s="25">
        <f>'Div 2'!G19+'Div 2'!G22+'Div 2'!G24</f>
        <v>763298.99999999977</v>
      </c>
      <c r="H12" s="25">
        <f>'Div 2'!H19+'Div 2'!H22+'Div 2'!H24</f>
        <v>178268.93</v>
      </c>
      <c r="I12" s="25">
        <f>'Div 2'!I19+'Div 2'!I22+'Div 2'!I24</f>
        <v>507081.5400000001</v>
      </c>
    </row>
    <row r="13" spans="1:19" x14ac:dyDescent="0.2">
      <c r="B13" s="15" t="s">
        <v>68</v>
      </c>
      <c r="C13" s="25">
        <f t="shared" ref="C13:D13" si="13">C11-C12</f>
        <v>194712.89000000013</v>
      </c>
      <c r="D13" s="25">
        <f t="shared" si="13"/>
        <v>61734.909999999974</v>
      </c>
      <c r="E13" s="25">
        <f t="shared" ref="E13:I13" si="14">E11-E12</f>
        <v>2610.500000000291</v>
      </c>
      <c r="F13" s="25">
        <f t="shared" si="14"/>
        <v>-2378649.02</v>
      </c>
      <c r="G13" s="25">
        <f t="shared" si="14"/>
        <v>1981062.1600000004</v>
      </c>
      <c r="H13" s="25">
        <f t="shared" si="14"/>
        <v>303707.9200000001</v>
      </c>
      <c r="I13" s="25">
        <f t="shared" si="14"/>
        <v>-260222.19939148176</v>
      </c>
    </row>
    <row r="14" spans="1:19" x14ac:dyDescent="0.2">
      <c r="C14" s="25"/>
      <c r="D14" s="25"/>
      <c r="E14" s="25"/>
      <c r="F14" s="25"/>
      <c r="G14" s="25"/>
      <c r="H14" s="25"/>
      <c r="I14" s="25"/>
    </row>
    <row r="15" spans="1:19" x14ac:dyDescent="0.2">
      <c r="A15" t="s">
        <v>56</v>
      </c>
      <c r="B15" t="s">
        <v>48</v>
      </c>
      <c r="C15" s="25">
        <f>'Div 12'!I11+'Div 12'!I14</f>
        <v>199726.84999999998</v>
      </c>
      <c r="D15" s="25">
        <f>'Div 12'!J11+'Div 12'!J14</f>
        <v>206662.44000000003</v>
      </c>
      <c r="E15" s="25">
        <f>'Div 12'!K11+'Div 12'!K14</f>
        <v>179393.83999999997</v>
      </c>
      <c r="F15" s="25">
        <f>'Div 12'!L11+'Div 12'!L14</f>
        <v>149612.49</v>
      </c>
      <c r="G15" s="25">
        <f>'Div 12'!M11+'Div 12'!M14</f>
        <v>219422.88</v>
      </c>
      <c r="H15" s="25">
        <f>'Div 12'!N11+'Div 12'!N14</f>
        <v>147259.89000000001</v>
      </c>
      <c r="I15" s="25">
        <f>(I$57-I$18)*$R15</f>
        <v>109106.3382309841</v>
      </c>
      <c r="J15" s="25">
        <f>(J$57-J$18)*$R15</f>
        <v>109106.3382309841</v>
      </c>
      <c r="K15" s="25">
        <f t="shared" ref="K15:Q17" si="15">(K$57-K$18)*$R15</f>
        <v>109106.3382309841</v>
      </c>
      <c r="L15" s="25">
        <f t="shared" si="15"/>
        <v>117898.4140319592</v>
      </c>
      <c r="M15" s="25">
        <f t="shared" si="15"/>
        <v>117898.4140319592</v>
      </c>
      <c r="N15" s="25">
        <f t="shared" si="15"/>
        <v>117898.4140319592</v>
      </c>
      <c r="O15" s="25">
        <f t="shared" si="15"/>
        <v>117898.4140319592</v>
      </c>
      <c r="P15" s="25">
        <f t="shared" si="15"/>
        <v>117898.4140319592</v>
      </c>
      <c r="Q15" s="25">
        <f t="shared" si="15"/>
        <v>117898.4140319592</v>
      </c>
      <c r="R15" s="40">
        <f>SUM(C15:H15,)/SUM(C$15:H$17)</f>
        <v>0.94439675189700967</v>
      </c>
    </row>
    <row r="16" spans="1:19" x14ac:dyDescent="0.2">
      <c r="B16" t="s">
        <v>49</v>
      </c>
      <c r="C16" s="25">
        <f>'Div 12'!I12+'Div 12'!I15</f>
        <v>16982.820000000003</v>
      </c>
      <c r="D16" s="25">
        <f>'Div 12'!J12+'Div 12'!J15</f>
        <v>288.73999999999978</v>
      </c>
      <c r="E16" s="25">
        <f>'Div 12'!K12+'Div 12'!K15</f>
        <v>-479.12999999999988</v>
      </c>
      <c r="F16" s="25">
        <f>'Div 12'!L12+'Div 12'!L15</f>
        <v>12.310000000000002</v>
      </c>
      <c r="G16" s="25">
        <f>'Div 12'!M12+'Div 12'!M15</f>
        <v>393.75</v>
      </c>
      <c r="H16" s="25">
        <f>'Div 12'!N12+'Div 12'!N15</f>
        <v>155.62</v>
      </c>
      <c r="I16" s="25">
        <f t="shared" ref="I16:J17" si="16">(I$57-I$18)*$R16</f>
        <v>1718.0659856307532</v>
      </c>
      <c r="J16" s="25">
        <f t="shared" si="16"/>
        <v>1718.0659856307532</v>
      </c>
      <c r="K16" s="25">
        <f t="shared" si="15"/>
        <v>1718.0659856307532</v>
      </c>
      <c r="L16" s="25">
        <f t="shared" si="15"/>
        <v>1856.5122631033203</v>
      </c>
      <c r="M16" s="25">
        <f t="shared" si="15"/>
        <v>1856.5122631033203</v>
      </c>
      <c r="N16" s="25">
        <f t="shared" si="15"/>
        <v>1856.5122631033203</v>
      </c>
      <c r="O16" s="25">
        <f t="shared" si="15"/>
        <v>1856.5122631033203</v>
      </c>
      <c r="P16" s="25">
        <f t="shared" si="15"/>
        <v>1856.5122631033203</v>
      </c>
      <c r="Q16" s="25">
        <f t="shared" si="15"/>
        <v>1856.5122631033203</v>
      </c>
      <c r="R16" s="40">
        <f>SUM(C16:H16,)/SUM(C$15:H$17)</f>
        <v>1.4871142801433042E-2</v>
      </c>
    </row>
    <row r="17" spans="1:18" x14ac:dyDescent="0.2">
      <c r="B17" t="s">
        <v>50</v>
      </c>
      <c r="C17" s="25">
        <f>'Div 12'!I13+'Div 12'!I16</f>
        <v>32014</v>
      </c>
      <c r="D17" s="25">
        <f>'Div 12'!J13+'Div 12'!J16</f>
        <v>16790.55</v>
      </c>
      <c r="E17" s="25">
        <f>'Div 12'!K13+'Div 12'!K16</f>
        <v>-3067.1200000000008</v>
      </c>
      <c r="F17" s="25">
        <f>'Div 12'!L13+'Div 12'!L16</f>
        <v>245.43000000000006</v>
      </c>
      <c r="G17" s="25">
        <f>'Div 12'!M13+'Div 12'!M16</f>
        <v>984.52</v>
      </c>
      <c r="H17" s="25">
        <f>'Div 12'!N13+'Div 12'!N16</f>
        <v>565.58000000000015</v>
      </c>
      <c r="I17" s="25">
        <f t="shared" si="16"/>
        <v>4705.7879529602587</v>
      </c>
      <c r="J17" s="25">
        <f t="shared" si="16"/>
        <v>4705.7879529602587</v>
      </c>
      <c r="K17" s="25">
        <f t="shared" si="15"/>
        <v>4705.7879529602587</v>
      </c>
      <c r="L17" s="25">
        <f t="shared" si="15"/>
        <v>5084.9927274633828</v>
      </c>
      <c r="M17" s="25">
        <f t="shared" si="15"/>
        <v>5084.9927274633828</v>
      </c>
      <c r="N17" s="25">
        <f t="shared" si="15"/>
        <v>5084.9927274633828</v>
      </c>
      <c r="O17" s="25">
        <f t="shared" si="15"/>
        <v>5084.9927274633828</v>
      </c>
      <c r="P17" s="25">
        <f t="shared" si="15"/>
        <v>5084.9927274633828</v>
      </c>
      <c r="Q17" s="25">
        <f t="shared" si="15"/>
        <v>5084.9927274633828</v>
      </c>
      <c r="R17" s="40">
        <f>SUM(C17:H17,)/SUM(C$15:H$17)</f>
        <v>4.0732105301557069E-2</v>
      </c>
    </row>
    <row r="18" spans="1:18" x14ac:dyDescent="0.2">
      <c r="B18" t="s">
        <v>51</v>
      </c>
      <c r="C18" s="25">
        <f>'Div 12'!I20</f>
        <v>44000</v>
      </c>
      <c r="D18" s="25">
        <f>'Div 12'!J20</f>
        <v>44000</v>
      </c>
      <c r="E18" s="25">
        <f>'Div 12'!K20</f>
        <v>44000</v>
      </c>
      <c r="F18" s="25">
        <f>'Div 12'!L20</f>
        <v>44000</v>
      </c>
      <c r="G18" s="25">
        <f>'Div 12'!M20</f>
        <v>44000</v>
      </c>
      <c r="H18" s="25">
        <f>'Div 12'!N20</f>
        <v>44000</v>
      </c>
      <c r="I18" s="25">
        <f>H18</f>
        <v>44000</v>
      </c>
      <c r="J18" s="25">
        <f>I18</f>
        <v>44000</v>
      </c>
      <c r="K18" s="25">
        <f t="shared" ref="K18:Q18" si="17">J18</f>
        <v>44000</v>
      </c>
      <c r="L18" s="25">
        <f t="shared" si="17"/>
        <v>44000</v>
      </c>
      <c r="M18" s="25">
        <f t="shared" si="17"/>
        <v>44000</v>
      </c>
      <c r="N18" s="25">
        <f t="shared" si="17"/>
        <v>44000</v>
      </c>
      <c r="O18" s="25">
        <f t="shared" si="17"/>
        <v>44000</v>
      </c>
      <c r="P18" s="25">
        <f t="shared" si="17"/>
        <v>44000</v>
      </c>
      <c r="Q18" s="25">
        <f t="shared" si="17"/>
        <v>44000</v>
      </c>
      <c r="R18" s="41">
        <f>SUM(R15:R17)</f>
        <v>0.99999999999999978</v>
      </c>
    </row>
    <row r="19" spans="1:18" x14ac:dyDescent="0.2">
      <c r="B19" t="s">
        <v>72</v>
      </c>
      <c r="C19" s="24">
        <f>'Div 12'!I17</f>
        <v>0</v>
      </c>
      <c r="D19" s="65">
        <f>'Div 12'!J17</f>
        <v>0</v>
      </c>
      <c r="E19" s="65">
        <f>'Div 12'!K17</f>
        <v>0</v>
      </c>
      <c r="F19" s="65">
        <f>'Div 12'!L17</f>
        <v>0</v>
      </c>
      <c r="G19" s="65">
        <f>'Div 12'!M17</f>
        <v>0</v>
      </c>
      <c r="H19" s="65">
        <f>'Div 12'!N17</f>
        <v>0</v>
      </c>
      <c r="I19" s="69"/>
    </row>
    <row r="20" spans="1:18" x14ac:dyDescent="0.2">
      <c r="B20" s="30" t="s">
        <v>59</v>
      </c>
      <c r="C20" s="29">
        <f>SUM(C15:C19)</f>
        <v>292723.67</v>
      </c>
      <c r="D20" s="29">
        <f t="shared" ref="D20:Q20" si="18">SUM(D15:D19)</f>
        <v>267741.73</v>
      </c>
      <c r="E20" s="29">
        <f t="shared" si="18"/>
        <v>219847.58999999997</v>
      </c>
      <c r="F20" s="29">
        <f t="shared" si="18"/>
        <v>193870.22999999998</v>
      </c>
      <c r="G20" s="29">
        <f t="shared" si="18"/>
        <v>264801.15000000002</v>
      </c>
      <c r="H20" s="29">
        <f t="shared" si="18"/>
        <v>191981.09</v>
      </c>
      <c r="I20" s="29">
        <f t="shared" ref="I20" si="19">SUM(I15:I19)</f>
        <v>159530.19216957511</v>
      </c>
      <c r="J20" s="29">
        <f t="shared" si="18"/>
        <v>159530.19216957511</v>
      </c>
      <c r="K20" s="29">
        <f t="shared" si="18"/>
        <v>159530.19216957511</v>
      </c>
      <c r="L20" s="29">
        <f t="shared" si="18"/>
        <v>168839.91902252589</v>
      </c>
      <c r="M20" s="29">
        <f t="shared" si="18"/>
        <v>168839.91902252589</v>
      </c>
      <c r="N20" s="29">
        <f t="shared" si="18"/>
        <v>168839.91902252589</v>
      </c>
      <c r="O20" s="29">
        <f t="shared" si="18"/>
        <v>168839.91902252589</v>
      </c>
      <c r="P20" s="29">
        <f t="shared" si="18"/>
        <v>168839.91902252589</v>
      </c>
      <c r="Q20" s="29">
        <f t="shared" si="18"/>
        <v>168839.91902252589</v>
      </c>
    </row>
    <row r="21" spans="1:18" x14ac:dyDescent="0.2">
      <c r="B21" s="15" t="s">
        <v>67</v>
      </c>
      <c r="C21" s="25">
        <f>'Div 12'!I18+'Div 12'!I21</f>
        <v>292723.67</v>
      </c>
      <c r="D21" s="25">
        <f>'Div 12'!J18+'Div 12'!J21</f>
        <v>267741.73000000004</v>
      </c>
      <c r="E21" s="25">
        <f>'Div 12'!K18+'Div 12'!K21</f>
        <v>219847.58999999994</v>
      </c>
      <c r="F21" s="25">
        <f>'Div 12'!L18+'Div 12'!L21</f>
        <v>193870.22999999998</v>
      </c>
      <c r="G21" s="25">
        <f>'Div 12'!M18+'Div 12'!M21</f>
        <v>264801.15000000002</v>
      </c>
      <c r="H21" s="25">
        <f>'Div 12'!N18+'Div 12'!N21</f>
        <v>191981.09</v>
      </c>
      <c r="I21" s="25">
        <f>'Div 12'!O18+'Div 12'!O21</f>
        <v>0</v>
      </c>
    </row>
    <row r="22" spans="1:18" x14ac:dyDescent="0.2">
      <c r="B22" s="15" t="s">
        <v>68</v>
      </c>
      <c r="C22" s="25">
        <f t="shared" ref="C22:D22" si="20">C20-C21</f>
        <v>0</v>
      </c>
      <c r="D22" s="25">
        <f t="shared" si="20"/>
        <v>0</v>
      </c>
      <c r="E22" s="25">
        <f t="shared" ref="E22" si="21">E20-E21</f>
        <v>0</v>
      </c>
      <c r="F22" s="25">
        <f t="shared" ref="F22" si="22">F20-F21</f>
        <v>0</v>
      </c>
      <c r="G22" s="25">
        <f t="shared" ref="G22" si="23">G20-G21</f>
        <v>0</v>
      </c>
      <c r="H22" s="25">
        <f t="shared" ref="H22" si="24">H20-H21</f>
        <v>0</v>
      </c>
      <c r="I22" s="25">
        <f t="shared" ref="I22" si="25">I20-I21</f>
        <v>159530.19216957511</v>
      </c>
    </row>
    <row r="24" spans="1:18" x14ac:dyDescent="0.2">
      <c r="A24" t="s">
        <v>57</v>
      </c>
      <c r="B24" t="s">
        <v>48</v>
      </c>
      <c r="C24" s="24">
        <f>'Div 91'!I11+'Div 91'!I14</f>
        <v>102721.98999999998</v>
      </c>
      <c r="D24" s="65">
        <f>'Div 91'!J11+'Div 91'!J14</f>
        <v>18098.100000000002</v>
      </c>
      <c r="E24" s="65">
        <f>'Div 91'!K11+'Div 91'!K14</f>
        <v>9388.9100000000035</v>
      </c>
      <c r="F24" s="65">
        <f>'Div 91'!L11+'Div 91'!L14</f>
        <v>20668.28</v>
      </c>
      <c r="G24" s="65">
        <f>'Div 91'!M11+'Div 91'!M14</f>
        <v>32893.550000000003</v>
      </c>
      <c r="H24" s="65">
        <f>'Div 91'!N11+'Div 91'!N14</f>
        <v>29690.670000000002</v>
      </c>
      <c r="I24" s="25">
        <f>(I$59-I$28)*$R24</f>
        <v>22205.157145459118</v>
      </c>
      <c r="J24" s="25">
        <f>(J$59-J$28)*$R24</f>
        <v>22205.157145459118</v>
      </c>
      <c r="K24" s="25">
        <f t="shared" ref="K24:Q26" si="26">(K$59-K$28)*$R24</f>
        <v>22205.157145459118</v>
      </c>
      <c r="L24" s="25">
        <f t="shared" si="26"/>
        <v>23789.232510700818</v>
      </c>
      <c r="M24" s="25">
        <f t="shared" si="26"/>
        <v>23789.232510700818</v>
      </c>
      <c r="N24" s="25">
        <f t="shared" si="26"/>
        <v>23789.232510700818</v>
      </c>
      <c r="O24" s="25">
        <f t="shared" si="26"/>
        <v>23789.232510700818</v>
      </c>
      <c r="P24" s="25">
        <f t="shared" si="26"/>
        <v>23789.232510700818</v>
      </c>
      <c r="Q24" s="25">
        <f t="shared" si="26"/>
        <v>23789.232510700818</v>
      </c>
      <c r="R24" s="40">
        <f>SUM(C24:H24,)/SUM(C$24:H$26)</f>
        <v>0.9878678591402702</v>
      </c>
    </row>
    <row r="25" spans="1:18" x14ac:dyDescent="0.2">
      <c r="B25" t="s">
        <v>49</v>
      </c>
      <c r="C25" s="65">
        <f>'Div 91'!I12+'Div 91'!I15</f>
        <v>1639.9999999999998</v>
      </c>
      <c r="D25" s="65">
        <f>'Div 91'!J12+'Div 91'!J15</f>
        <v>43.640000000000043</v>
      </c>
      <c r="E25" s="65">
        <f>'Div 91'!K12+'Div 91'!K15</f>
        <v>-177.32</v>
      </c>
      <c r="F25" s="65">
        <f>'Div 91'!L12+'Div 91'!L15</f>
        <v>-2.08</v>
      </c>
      <c r="G25" s="65">
        <f>'Div 91'!M12+'Div 91'!M15</f>
        <v>14.970000000000002</v>
      </c>
      <c r="H25" s="65">
        <f>'Div 91'!N12+'Div 91'!N15</f>
        <v>2.57</v>
      </c>
      <c r="I25" s="25">
        <f t="shared" ref="I25:J26" si="27">(I$59-I$28)*$R25</f>
        <v>158.30191411948655</v>
      </c>
      <c r="J25" s="25">
        <f t="shared" si="27"/>
        <v>158.30191411948655</v>
      </c>
      <c r="K25" s="25">
        <f t="shared" si="26"/>
        <v>158.30191411948655</v>
      </c>
      <c r="L25" s="25">
        <f t="shared" si="26"/>
        <v>169.59488362132888</v>
      </c>
      <c r="M25" s="25">
        <f t="shared" si="26"/>
        <v>169.59488362132888</v>
      </c>
      <c r="N25" s="25">
        <f t="shared" si="26"/>
        <v>169.59488362132888</v>
      </c>
      <c r="O25" s="25">
        <f t="shared" si="26"/>
        <v>169.59488362132888</v>
      </c>
      <c r="P25" s="25">
        <f t="shared" si="26"/>
        <v>169.59488362132888</v>
      </c>
      <c r="Q25" s="25">
        <f t="shared" si="26"/>
        <v>169.59488362132888</v>
      </c>
      <c r="R25" s="40">
        <f t="shared" ref="R25:R26" si="28">SUM(C25:H25,)/SUM(C$24:H$26)</f>
        <v>7.0425699748314355E-3</v>
      </c>
    </row>
    <row r="26" spans="1:18" x14ac:dyDescent="0.2">
      <c r="B26" t="s">
        <v>50</v>
      </c>
      <c r="C26" s="65">
        <f>'Div 91'!I13+'Div 91'!I16</f>
        <v>1674.8899999999999</v>
      </c>
      <c r="D26" s="65">
        <f>'Div 91'!J13+'Div 91'!J16</f>
        <v>541.69999999999993</v>
      </c>
      <c r="E26" s="65">
        <f>'Div 91'!K13+'Div 91'!K16</f>
        <v>-1258.2600000000002</v>
      </c>
      <c r="F26" s="65">
        <f>'Div 91'!L13+'Div 91'!L16</f>
        <v>130.43</v>
      </c>
      <c r="G26" s="65">
        <f>'Div 91'!M13+'Div 91'!M16</f>
        <v>8.7499999999999982</v>
      </c>
      <c r="H26" s="65">
        <f>'Div 91'!N13+'Div 91'!N16</f>
        <v>2.2599999999999998</v>
      </c>
      <c r="I26" s="25">
        <f t="shared" si="27"/>
        <v>114.40267061676961</v>
      </c>
      <c r="J26" s="25">
        <f t="shared" si="27"/>
        <v>114.40267061676961</v>
      </c>
      <c r="K26" s="25">
        <f t="shared" si="26"/>
        <v>114.40267061676961</v>
      </c>
      <c r="L26" s="25">
        <f t="shared" si="26"/>
        <v>122.56394824496891</v>
      </c>
      <c r="M26" s="25">
        <f t="shared" si="26"/>
        <v>122.56394824496891</v>
      </c>
      <c r="N26" s="25">
        <f t="shared" si="26"/>
        <v>122.56394824496891</v>
      </c>
      <c r="O26" s="25">
        <f t="shared" si="26"/>
        <v>122.56394824496891</v>
      </c>
      <c r="P26" s="25">
        <f t="shared" si="26"/>
        <v>122.56394824496891</v>
      </c>
      <c r="Q26" s="25">
        <f t="shared" si="26"/>
        <v>122.56394824496891</v>
      </c>
      <c r="R26" s="40">
        <f t="shared" si="28"/>
        <v>5.0895708848981884E-3</v>
      </c>
    </row>
    <row r="27" spans="1:18" x14ac:dyDescent="0.2">
      <c r="B27" t="s">
        <v>60</v>
      </c>
      <c r="C27" s="24">
        <f>'Div 91'!I17</f>
        <v>148.74</v>
      </c>
      <c r="D27" s="65">
        <f>'Div 91'!J17</f>
        <v>97.74</v>
      </c>
      <c r="E27" s="65">
        <f>'Div 91'!K17</f>
        <v>106.24</v>
      </c>
      <c r="F27" s="65">
        <f>'Div 91'!L17</f>
        <v>12.75</v>
      </c>
      <c r="G27" s="65">
        <f>'Div 91'!M17</f>
        <v>12.75</v>
      </c>
      <c r="H27" s="65">
        <f>'Div 91'!N17</f>
        <v>0</v>
      </c>
      <c r="I27" s="69"/>
      <c r="R27" s="41">
        <f>SUM(R24:R26)</f>
        <v>0.99999999999999978</v>
      </c>
    </row>
    <row r="28" spans="1:18" x14ac:dyDescent="0.2">
      <c r="B28" t="s">
        <v>51</v>
      </c>
      <c r="C28" s="24">
        <f>'Div 91'!I21</f>
        <v>5000</v>
      </c>
      <c r="D28" s="65">
        <f>'Div 91'!J21</f>
        <v>5000</v>
      </c>
      <c r="E28" s="65">
        <f>'Div 91'!K21</f>
        <v>5000</v>
      </c>
      <c r="F28" s="65">
        <f>'Div 91'!L21</f>
        <v>5000</v>
      </c>
      <c r="G28" s="65">
        <f>'Div 91'!M21</f>
        <v>5000</v>
      </c>
      <c r="H28" s="65">
        <f>'Div 91'!N21</f>
        <v>5000</v>
      </c>
      <c r="I28" s="25">
        <f>H28</f>
        <v>5000</v>
      </c>
      <c r="J28" s="25">
        <f>I28</f>
        <v>5000</v>
      </c>
      <c r="K28" s="25">
        <f t="shared" ref="K28:Q28" si="29">J28</f>
        <v>5000</v>
      </c>
      <c r="L28" s="25">
        <f t="shared" si="29"/>
        <v>5000</v>
      </c>
      <c r="M28" s="25">
        <f t="shared" si="29"/>
        <v>5000</v>
      </c>
      <c r="N28" s="25">
        <f t="shared" si="29"/>
        <v>5000</v>
      </c>
      <c r="O28" s="25">
        <f t="shared" si="29"/>
        <v>5000</v>
      </c>
      <c r="P28" s="25">
        <f t="shared" si="29"/>
        <v>5000</v>
      </c>
      <c r="Q28" s="25">
        <f t="shared" si="29"/>
        <v>5000</v>
      </c>
    </row>
    <row r="29" spans="1:18" x14ac:dyDescent="0.2">
      <c r="B29" t="s">
        <v>54</v>
      </c>
      <c r="C29" s="2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9"/>
    </row>
    <row r="30" spans="1:18" x14ac:dyDescent="0.2">
      <c r="B30" t="s">
        <v>61</v>
      </c>
      <c r="C30" s="24">
        <f>'Div 91'!I23</f>
        <v>0</v>
      </c>
      <c r="D30" s="65">
        <f>'Div 91'!J23</f>
        <v>0</v>
      </c>
      <c r="E30" s="65">
        <f>'Div 91'!K23</f>
        <v>0</v>
      </c>
      <c r="F30" s="65">
        <f>'Div 91'!L23</f>
        <v>0</v>
      </c>
      <c r="G30" s="65">
        <f>'Div 91'!M23</f>
        <v>0</v>
      </c>
      <c r="H30" s="65">
        <f>'Div 91'!N23</f>
        <v>0</v>
      </c>
      <c r="I30" s="69"/>
    </row>
    <row r="31" spans="1:18" x14ac:dyDescent="0.2">
      <c r="B31" s="30" t="s">
        <v>59</v>
      </c>
      <c r="C31" s="29">
        <f t="shared" ref="C31" si="30">SUM(C24:C30)</f>
        <v>111185.61999999998</v>
      </c>
      <c r="D31" s="29">
        <f t="shared" ref="D31:Q31" si="31">SUM(D24:D30)</f>
        <v>23781.180000000004</v>
      </c>
      <c r="E31" s="29">
        <f t="shared" si="31"/>
        <v>13059.570000000003</v>
      </c>
      <c r="F31" s="29">
        <f t="shared" si="31"/>
        <v>25809.379999999997</v>
      </c>
      <c r="G31" s="29">
        <f t="shared" si="31"/>
        <v>37930.020000000004</v>
      </c>
      <c r="H31" s="29">
        <f t="shared" si="31"/>
        <v>34695.5</v>
      </c>
      <c r="I31" s="29">
        <f t="shared" ref="I31" si="32">SUM(I24:I30)</f>
        <v>27477.861730195371</v>
      </c>
      <c r="J31" s="29">
        <f t="shared" si="31"/>
        <v>27477.861730195371</v>
      </c>
      <c r="K31" s="29">
        <f t="shared" si="31"/>
        <v>27477.861730195371</v>
      </c>
      <c r="L31" s="29">
        <f t="shared" si="31"/>
        <v>29081.391342567116</v>
      </c>
      <c r="M31" s="29">
        <f t="shared" si="31"/>
        <v>29081.391342567116</v>
      </c>
      <c r="N31" s="29">
        <f t="shared" si="31"/>
        <v>29081.391342567116</v>
      </c>
      <c r="O31" s="29">
        <f t="shared" si="31"/>
        <v>29081.391342567116</v>
      </c>
      <c r="P31" s="29">
        <f t="shared" si="31"/>
        <v>29081.391342567116</v>
      </c>
      <c r="Q31" s="29">
        <f t="shared" si="31"/>
        <v>29081.391342567116</v>
      </c>
    </row>
    <row r="32" spans="1:18" x14ac:dyDescent="0.2">
      <c r="B32" s="15" t="s">
        <v>67</v>
      </c>
      <c r="C32" s="25">
        <f>'Div 91'!I18+'Div 91'!I21+'Div 91'!I23</f>
        <v>111185.61999999998</v>
      </c>
      <c r="D32" s="25">
        <f>'Div 91'!J18+'Div 91'!J21+'Div 91'!J23</f>
        <v>23781.180000000004</v>
      </c>
      <c r="E32" s="25">
        <f>'Div 91'!K18+'Div 91'!K21+'Div 91'!K23</f>
        <v>13059.570000000003</v>
      </c>
      <c r="F32" s="25">
        <f>'Div 91'!L18+'Div 91'!L21+'Div 91'!L23</f>
        <v>25809.379999999997</v>
      </c>
      <c r="G32" s="25">
        <f>'Div 91'!M18+'Div 91'!M21+'Div 91'!M23</f>
        <v>37930.020000000004</v>
      </c>
      <c r="H32" s="25">
        <f>'Div 91'!N18+'Div 91'!N21+'Div 91'!N23</f>
        <v>34695.5</v>
      </c>
      <c r="I32" s="25"/>
    </row>
    <row r="33" spans="1:22" x14ac:dyDescent="0.2">
      <c r="B33" s="15" t="s">
        <v>68</v>
      </c>
      <c r="C33" s="25">
        <f t="shared" ref="C33:D33" si="33">C31-C32</f>
        <v>0</v>
      </c>
      <c r="D33" s="25">
        <f t="shared" si="33"/>
        <v>0</v>
      </c>
      <c r="E33" s="25">
        <f t="shared" ref="E33" si="34">E31-E32</f>
        <v>0</v>
      </c>
      <c r="F33" s="25">
        <f t="shared" ref="F33" si="35">F31-F32</f>
        <v>0</v>
      </c>
      <c r="G33" s="25">
        <f t="shared" ref="G33" si="36">G31-G32</f>
        <v>0</v>
      </c>
      <c r="H33" s="25">
        <f t="shared" ref="H33" si="37">H31-H32</f>
        <v>0</v>
      </c>
      <c r="I33" s="25"/>
    </row>
    <row r="35" spans="1:22" x14ac:dyDescent="0.2">
      <c r="A35" t="s">
        <v>58</v>
      </c>
      <c r="B35" t="s">
        <v>48</v>
      </c>
      <c r="C35" s="25">
        <f>'Div 9'!I11+'Div 9'!I14</f>
        <v>33474.340000000004</v>
      </c>
      <c r="D35" s="25">
        <f>'Div 9'!J11+'Div 9'!J14</f>
        <v>25321.230000000003</v>
      </c>
      <c r="E35" s="25">
        <f>'Div 9'!K11+'Div 9'!K14</f>
        <v>39053.539999999994</v>
      </c>
      <c r="F35" s="25">
        <f>'Div 9'!L11+'Div 9'!L14</f>
        <v>21058.19</v>
      </c>
      <c r="G35" s="25">
        <f>'Div 9'!M11+'Div 9'!M14</f>
        <v>21412.68</v>
      </c>
      <c r="H35" s="25">
        <f>'Div 9'!N11+'Div 9'!N14</f>
        <v>20019.219999999994</v>
      </c>
      <c r="I35" s="74">
        <f>'Div 9'!P$11*$R35</f>
        <v>40601.718864485592</v>
      </c>
      <c r="J35" s="74">
        <f>'Div 9'!Q$11*$R35</f>
        <v>15608.958704531018</v>
      </c>
      <c r="K35" s="74">
        <f>'Div 9'!R$11*$R35</f>
        <v>43260.915184325546</v>
      </c>
      <c r="L35" s="74">
        <f>'Div 9'!S$11*$R35</f>
        <v>20682.961310440078</v>
      </c>
      <c r="M35" s="74">
        <f>'Div 9'!T$11*$R35</f>
        <v>65700.187412063271</v>
      </c>
      <c r="N35" s="74">
        <f>'Div 9'!U$11*$R35</f>
        <v>11722.963207230254</v>
      </c>
      <c r="O35" s="74">
        <f>'Div 9'!V$11*$R35</f>
        <v>36228.88290308576</v>
      </c>
      <c r="P35" s="74">
        <f>'Div 9'!W$11*$R35</f>
        <v>36159.057179151227</v>
      </c>
      <c r="Q35" s="74">
        <f>'Div 9'!X$11*$R35</f>
        <v>20437.601474947915</v>
      </c>
      <c r="R35" s="40">
        <f>SUM(C35:H35,)/SUM(C$35:H$37)</f>
        <v>0.96980172131289333</v>
      </c>
      <c r="S35" s="34"/>
    </row>
    <row r="36" spans="1:22" x14ac:dyDescent="0.2">
      <c r="B36" t="s">
        <v>49</v>
      </c>
      <c r="C36" s="25">
        <f>'Div 9'!I12+'Div 9'!I15</f>
        <v>3150.3100000000004</v>
      </c>
      <c r="D36" s="25">
        <f>'Div 9'!J12+'Div 9'!J15</f>
        <v>26.650000000000205</v>
      </c>
      <c r="E36" s="25">
        <f>'Div 9'!K12+'Div 9'!K15</f>
        <v>-325.63000000000005</v>
      </c>
      <c r="F36" s="25">
        <f>'Div 9'!L12+'Div 9'!L15</f>
        <v>-3.5399999999999991</v>
      </c>
      <c r="G36" s="25">
        <f>'Div 9'!M12+'Div 9'!M15</f>
        <v>27.099999999999998</v>
      </c>
      <c r="H36" s="25">
        <f>'Div 9'!N12+'Div 9'!N15</f>
        <v>5.23</v>
      </c>
      <c r="I36" s="74">
        <f>'Div 9'!P$11*$R36</f>
        <v>729.31524253571342</v>
      </c>
      <c r="J36" s="74">
        <f>'Div 9'!Q$11*$R36</f>
        <v>280.37856085158143</v>
      </c>
      <c r="K36" s="74">
        <f>'Div 9'!R$11*$R36</f>
        <v>777.08150621108064</v>
      </c>
      <c r="L36" s="74">
        <f>'Div 9'!S$11*$R36</f>
        <v>371.52119088422967</v>
      </c>
      <c r="M36" s="74">
        <f>'Div 9'!T$11*$R36</f>
        <v>1180.1507290121922</v>
      </c>
      <c r="N36" s="74">
        <f>'Div 9'!U$11*$R36</f>
        <v>210.57570944851918</v>
      </c>
      <c r="O36" s="74">
        <f>'Div 9'!V$11*$R36</f>
        <v>650.76743695138407</v>
      </c>
      <c r="P36" s="74">
        <f>'Div 9'!W$11*$R36</f>
        <v>649.51318057478795</v>
      </c>
      <c r="Q36" s="74">
        <f>'Div 9'!X$11*$R36</f>
        <v>367.11387333869067</v>
      </c>
      <c r="R36" s="40">
        <f t="shared" ref="R36:R37" si="38">SUM(C36:H36,)/SUM(C$35:H$37)</f>
        <v>1.7420227452723293E-2</v>
      </c>
    </row>
    <row r="37" spans="1:22" x14ac:dyDescent="0.2">
      <c r="B37" t="s">
        <v>50</v>
      </c>
      <c r="C37" s="25">
        <f>'Div 9'!I13+'Div 9'!I16</f>
        <v>3217.2799999999997</v>
      </c>
      <c r="D37" s="25">
        <f>'Div 9'!J13+'Div 9'!J16</f>
        <v>939</v>
      </c>
      <c r="E37" s="25">
        <f>'Div 9'!K13+'Div 9'!K16</f>
        <v>-2302.87</v>
      </c>
      <c r="F37" s="25">
        <f>'Div 9'!L13+'Div 9'!L16</f>
        <v>238.95999999999998</v>
      </c>
      <c r="G37" s="25">
        <f>'Div 9'!M13+'Div 9'!M16</f>
        <v>15.780000000000001</v>
      </c>
      <c r="H37" s="25">
        <f>'Div 9'!N13+'Div 9'!N16</f>
        <v>4.4699999999999989</v>
      </c>
      <c r="I37" s="74">
        <f>'Div 9'!P$11*$R37</f>
        <v>534.9658929786948</v>
      </c>
      <c r="J37" s="74">
        <f>'Div 9'!Q$11*$R37</f>
        <v>205.66273461740062</v>
      </c>
      <c r="K37" s="74">
        <f>'Div 9'!R$11*$R37</f>
        <v>570.00330946337408</v>
      </c>
      <c r="L37" s="74">
        <f>'Div 9'!S$11*$R37</f>
        <v>272.51749867569447</v>
      </c>
      <c r="M37" s="74">
        <f>'Div 9'!T$11*$R37</f>
        <v>865.66185892453689</v>
      </c>
      <c r="N37" s="74">
        <f>'Div 9'!U$11*$R37</f>
        <v>154.46108332122637</v>
      </c>
      <c r="O37" s="74">
        <f>'Div 9'!V$11*$R37</f>
        <v>477.34965996286019</v>
      </c>
      <c r="P37" s="74">
        <f>'Div 9'!W$11*$R37</f>
        <v>476.42964027398455</v>
      </c>
      <c r="Q37" s="74">
        <f>'Div 9'!X$11*$R37</f>
        <v>269.28465171339548</v>
      </c>
      <c r="R37" s="40">
        <f t="shared" si="38"/>
        <v>1.2778051234383386E-2</v>
      </c>
    </row>
    <row r="38" spans="1:22" x14ac:dyDescent="0.2">
      <c r="B38" t="s">
        <v>60</v>
      </c>
      <c r="C38" s="24">
        <f>'Div 9'!I17</f>
        <v>0</v>
      </c>
      <c r="D38" s="65">
        <f>'Div 9'!J17</f>
        <v>12.75</v>
      </c>
      <c r="E38" s="65">
        <f>'Div 9'!K17</f>
        <v>0</v>
      </c>
      <c r="F38" s="65">
        <f>'Div 9'!L17</f>
        <v>46.75</v>
      </c>
      <c r="G38" s="65">
        <f>'Div 9'!M17</f>
        <v>0</v>
      </c>
      <c r="H38" s="65">
        <f>'Div 9'!N17</f>
        <v>12.75</v>
      </c>
      <c r="I38" s="73">
        <f>'Div 9'!P17</f>
        <v>0</v>
      </c>
      <c r="J38" s="73">
        <f>'Div 9'!Q17</f>
        <v>0</v>
      </c>
      <c r="K38" s="73">
        <f>'Div 9'!R17</f>
        <v>0</v>
      </c>
      <c r="L38" s="73">
        <f>'Div 9'!S17</f>
        <v>0</v>
      </c>
      <c r="M38" s="73">
        <f>'Div 9'!T17</f>
        <v>0</v>
      </c>
      <c r="N38" s="73">
        <f>'Div 9'!U17</f>
        <v>0</v>
      </c>
      <c r="O38" s="73">
        <f>'Div 9'!V17</f>
        <v>0</v>
      </c>
      <c r="P38" s="73">
        <f>'Div 9'!W17</f>
        <v>0</v>
      </c>
      <c r="Q38" s="73">
        <f>'Div 9'!X17</f>
        <v>0</v>
      </c>
      <c r="R38" s="41">
        <f>SUM(R35:R37)</f>
        <v>1</v>
      </c>
    </row>
    <row r="39" spans="1:22" x14ac:dyDescent="0.2">
      <c r="B39" t="s">
        <v>51</v>
      </c>
      <c r="C39" s="25">
        <f>'Div 9'!I21</f>
        <v>245588</v>
      </c>
      <c r="D39" s="25">
        <f>'Div 9'!J21</f>
        <v>245588</v>
      </c>
      <c r="E39" s="25">
        <f>'Div 9'!K21</f>
        <v>245588</v>
      </c>
      <c r="F39" s="25">
        <f>'Div 9'!L21</f>
        <v>245588</v>
      </c>
      <c r="G39" s="25">
        <f>'Div 9'!M21</f>
        <v>245588</v>
      </c>
      <c r="H39" s="25">
        <f>'Div 9'!N21</f>
        <v>245588</v>
      </c>
      <c r="I39" s="74">
        <f>'Div 9'!P21</f>
        <v>248199</v>
      </c>
      <c r="J39" s="74">
        <f>'Div 9'!Q21</f>
        <v>248199</v>
      </c>
      <c r="K39" s="74">
        <f>'Div 9'!R21</f>
        <v>248199</v>
      </c>
      <c r="L39" s="74">
        <f>'Div 9'!S21</f>
        <v>410845</v>
      </c>
      <c r="M39" s="74">
        <f>'Div 9'!T21</f>
        <v>410845</v>
      </c>
      <c r="N39" s="74">
        <f>'Div 9'!U21</f>
        <v>410845</v>
      </c>
      <c r="O39" s="74">
        <f>'Div 9'!V21</f>
        <v>410845</v>
      </c>
      <c r="P39" s="74">
        <f>'Div 9'!W21</f>
        <v>410845</v>
      </c>
      <c r="Q39" s="74">
        <f>'Div 9'!X21</f>
        <v>410845</v>
      </c>
    </row>
    <row r="40" spans="1:22" x14ac:dyDescent="0.2">
      <c r="B40" t="s">
        <v>78</v>
      </c>
      <c r="C40" s="25">
        <f>+'Div 9'!I26</f>
        <v>0</v>
      </c>
      <c r="D40" s="25">
        <f>+'Div 9'!J26</f>
        <v>0</v>
      </c>
      <c r="E40" s="25">
        <f>+'Div 9'!K26</f>
        <v>30150.68</v>
      </c>
      <c r="F40" s="25">
        <f>+'Div 9'!L26</f>
        <v>0</v>
      </c>
      <c r="G40" s="25">
        <f>+'Div 9'!M26</f>
        <v>0</v>
      </c>
      <c r="H40" s="25">
        <f>+'Div 9'!N26</f>
        <v>52130.400000000001</v>
      </c>
      <c r="I40" s="73">
        <f>+'Div 9'!P26</f>
        <v>0</v>
      </c>
      <c r="J40" s="73">
        <f>+'Div 9'!Q26</f>
        <v>0</v>
      </c>
      <c r="K40" s="73">
        <f>+'Div 9'!R26</f>
        <v>0</v>
      </c>
      <c r="L40" s="73">
        <f>+'Div 9'!S26</f>
        <v>0</v>
      </c>
      <c r="M40" s="73">
        <f>+'Div 9'!T26</f>
        <v>0</v>
      </c>
      <c r="N40" s="73">
        <f>+'Div 9'!U26</f>
        <v>0</v>
      </c>
      <c r="O40" s="73">
        <f>+'Div 9'!V26</f>
        <v>0</v>
      </c>
      <c r="P40" s="73">
        <f>+'Div 9'!W26</f>
        <v>0</v>
      </c>
      <c r="Q40" s="73">
        <f>+'Div 9'!X26</f>
        <v>0</v>
      </c>
    </row>
    <row r="41" spans="1:22" x14ac:dyDescent="0.2">
      <c r="B41" t="s">
        <v>52</v>
      </c>
      <c r="C41" s="25">
        <f>'Div 9'!I23+'Div 9'!I27</f>
        <v>19080.940000000002</v>
      </c>
      <c r="D41" s="25">
        <f>'Div 9'!J23+'Div 9'!J27</f>
        <v>0</v>
      </c>
      <c r="E41" s="25">
        <f>'Div 9'!K23+'Div 9'!K27</f>
        <v>158.94999999999999</v>
      </c>
      <c r="F41" s="25">
        <f>'Div 9'!L23+'Div 9'!L27</f>
        <v>37106.720000000001</v>
      </c>
      <c r="G41" s="25">
        <f>'Div 9'!M23+'Div 9'!M27</f>
        <v>42</v>
      </c>
      <c r="H41" s="25">
        <f>'Div 9'!N23+'Div 9'!N27</f>
        <v>0</v>
      </c>
      <c r="I41" s="74">
        <f>'Div 9'!P23+'Div 9'!P27</f>
        <v>17415</v>
      </c>
      <c r="J41" s="74">
        <f>'Div 9'!Q23+'Div 9'!Q27</f>
        <v>192</v>
      </c>
      <c r="K41" s="74">
        <f>'Div 9'!R23+'Div 9'!R27</f>
        <v>47279</v>
      </c>
      <c r="L41" s="74">
        <f>'Div 9'!S23+'Div 9'!S27</f>
        <v>12215</v>
      </c>
      <c r="M41" s="74">
        <f>'Div 9'!T23+'Div 9'!T27</f>
        <v>64</v>
      </c>
      <c r="N41" s="74">
        <f>'Div 9'!U23+'Div 9'!U27</f>
        <v>873</v>
      </c>
      <c r="O41" s="74">
        <f>'Div 9'!V23+'Div 9'!V27</f>
        <v>19081</v>
      </c>
      <c r="P41" s="74">
        <f>'Div 9'!W23+'Div 9'!W27</f>
        <v>0</v>
      </c>
      <c r="Q41" s="74">
        <f>'Div 9'!X23+'Div 9'!X27</f>
        <v>159</v>
      </c>
      <c r="R41" s="39"/>
    </row>
    <row r="42" spans="1:22" x14ac:dyDescent="0.2">
      <c r="B42" t="s">
        <v>53</v>
      </c>
      <c r="C42" s="25">
        <f>'Div 9'!I28</f>
        <v>27573.13</v>
      </c>
      <c r="D42" s="25">
        <f>'Div 9'!J28</f>
        <v>27573.13</v>
      </c>
      <c r="E42" s="25">
        <f>'Div 9'!K28</f>
        <v>27573.13</v>
      </c>
      <c r="F42" s="25">
        <f>'Div 9'!L28</f>
        <v>27573.13</v>
      </c>
      <c r="G42" s="25">
        <f>'Div 9'!M28</f>
        <v>27573.13</v>
      </c>
      <c r="H42" s="25">
        <f>'Div 9'!N28</f>
        <v>27573.09</v>
      </c>
      <c r="I42" s="74">
        <f>'Div 9'!P28</f>
        <v>25193</v>
      </c>
      <c r="J42" s="74">
        <f>'Div 9'!Q28</f>
        <v>25193</v>
      </c>
      <c r="K42" s="74">
        <f>'Div 9'!R28</f>
        <v>25193</v>
      </c>
      <c r="L42" s="74">
        <f>'Div 9'!S28</f>
        <v>24523</v>
      </c>
      <c r="M42" s="74">
        <f>'Div 9'!T28</f>
        <v>24523</v>
      </c>
      <c r="N42" s="74">
        <f>'Div 9'!U28</f>
        <v>24523</v>
      </c>
      <c r="O42" s="74">
        <f>'Div 9'!V28</f>
        <v>24523</v>
      </c>
      <c r="P42" s="74">
        <f>'Div 9'!W28</f>
        <v>24523</v>
      </c>
      <c r="Q42" s="74">
        <f>'Div 9'!X28</f>
        <v>24523</v>
      </c>
      <c r="R42" s="44" t="s">
        <v>79</v>
      </c>
    </row>
    <row r="43" spans="1:22" x14ac:dyDescent="0.2">
      <c r="B43" t="s">
        <v>62</v>
      </c>
      <c r="C43" s="25">
        <f>'Div 9'!I30</f>
        <v>16598.849999999999</v>
      </c>
      <c r="D43" s="25">
        <f>'Div 9'!J30</f>
        <v>15182.25</v>
      </c>
      <c r="E43" s="25">
        <f>'Div 9'!K30</f>
        <v>12466.42</v>
      </c>
      <c r="F43" s="25">
        <f>'Div 9'!L30</f>
        <v>10993.38</v>
      </c>
      <c r="G43" s="25">
        <f>'Div 9'!M30</f>
        <v>15015.51</v>
      </c>
      <c r="H43" s="25">
        <f>'Div 9'!N30</f>
        <v>10886.26</v>
      </c>
      <c r="I43" s="74">
        <f>$R43*('Div 9'!P$29+'Div 9'!P$30)</f>
        <v>9046.8071913007643</v>
      </c>
      <c r="J43" s="74">
        <f>$R43*('Div 9'!Q$29+'Div 9'!Q$30)</f>
        <v>9046.8071913007643</v>
      </c>
      <c r="K43" s="74">
        <f>$R43*('Div 9'!R$29+'Div 9'!R$30)</f>
        <v>9046.8071913007643</v>
      </c>
      <c r="L43" s="74">
        <f>$R43*('Div 9'!S$29+'Div 9'!S$30)</f>
        <v>9574.7530471723258</v>
      </c>
      <c r="M43" s="74">
        <f>$R43*('Div 9'!T$29+'Div 9'!T$30)</f>
        <v>9574.7530471723258</v>
      </c>
      <c r="N43" s="74">
        <f>$R43*('Div 9'!U$29+'Div 9'!U$30)</f>
        <v>9574.7530471723258</v>
      </c>
      <c r="O43" s="74">
        <f>$R43*('Div 9'!V$29+'Div 9'!V$30)</f>
        <v>9574.7530471723258</v>
      </c>
      <c r="P43" s="74">
        <f>$R43*('Div 9'!W$29+'Div 9'!W$30)</f>
        <v>9574.7530471723258</v>
      </c>
      <c r="Q43" s="74">
        <f>$R43*('Div 9'!X$29+'Div 9'!X$30)</f>
        <v>9574.7530471723258</v>
      </c>
      <c r="R43" s="43">
        <f>SUM(C43:H43)/SUM($C$43:$H$45)</f>
        <v>0.25345456354851698</v>
      </c>
      <c r="S43" s="62">
        <f>[1]Allocation!$E$15</f>
        <v>5.67090596975168E-2</v>
      </c>
      <c r="U43" s="81">
        <v>0.25345456354851698</v>
      </c>
      <c r="V43" s="38">
        <f>R43-U43</f>
        <v>0</v>
      </c>
    </row>
    <row r="44" spans="1:22" x14ac:dyDescent="0.2">
      <c r="B44" t="s">
        <v>63</v>
      </c>
      <c r="C44" s="25">
        <f>'Div 9'!I31</f>
        <v>26372.68</v>
      </c>
      <c r="D44" s="25">
        <f>'Div 9'!J31</f>
        <v>20039.37</v>
      </c>
      <c r="E44" s="25">
        <f>'Div 9'!K31</f>
        <v>15692.2</v>
      </c>
      <c r="F44" s="25">
        <f>'Div 9'!L31</f>
        <v>-105354.85</v>
      </c>
      <c r="G44" s="25">
        <f>'Div 9'!M31</f>
        <v>142730.79</v>
      </c>
      <c r="H44" s="25">
        <f>'Div 9'!N31</f>
        <v>15677.17</v>
      </c>
      <c r="I44" s="74">
        <f>$R44*('Div 9'!P$29+'Div 9'!P$30)</f>
        <v>12839.193393306026</v>
      </c>
      <c r="J44" s="74">
        <f>$R44*('Div 9'!Q$29+'Div 9'!Q$30)</f>
        <v>12839.193393306026</v>
      </c>
      <c r="K44" s="74">
        <f>$R44*('Div 9'!R$29+'Div 9'!R$30)</f>
        <v>12839.193393306026</v>
      </c>
      <c r="L44" s="74">
        <f>$R44*('Div 9'!S$29+'Div 9'!S$30)</f>
        <v>13588.452087715632</v>
      </c>
      <c r="M44" s="74">
        <f>$R44*('Div 9'!T$29+'Div 9'!T$30)</f>
        <v>13588.452087715632</v>
      </c>
      <c r="N44" s="74">
        <f>$R44*('Div 9'!U$29+'Div 9'!U$30)</f>
        <v>13588.452087715632</v>
      </c>
      <c r="O44" s="74">
        <f>$R44*('Div 9'!V$29+'Div 9'!V$30)</f>
        <v>13588.452087715632</v>
      </c>
      <c r="P44" s="74">
        <f>$R44*('Div 9'!W$29+'Div 9'!W$30)</f>
        <v>13588.452087715632</v>
      </c>
      <c r="Q44" s="74">
        <f>$R44*('Div 9'!X$29+'Div 9'!X$30)</f>
        <v>13588.452087715632</v>
      </c>
      <c r="R44" s="43">
        <f t="shared" ref="R44:R45" si="39">SUM(C44:H44)/SUM($C$43:$H$45)</f>
        <v>0.35970172559270541</v>
      </c>
      <c r="S44" s="62">
        <f>[1]Allocation!$E$14</f>
        <v>5.2010158342223917E-2</v>
      </c>
      <c r="U44" s="81">
        <v>0.35970172559270541</v>
      </c>
      <c r="V44" s="38">
        <f>R44-U44</f>
        <v>0</v>
      </c>
    </row>
    <row r="45" spans="1:22" x14ac:dyDescent="0.2">
      <c r="B45" t="s">
        <v>64</v>
      </c>
      <c r="C45" s="25">
        <f>'Div 9'!I32</f>
        <v>55870.77</v>
      </c>
      <c r="D45" s="25">
        <f>'Div 9'!J32</f>
        <v>11950.04</v>
      </c>
      <c r="E45" s="25">
        <f>'Div 9'!K32</f>
        <v>6562.43</v>
      </c>
      <c r="F45" s="25">
        <f>'Div 9'!L32</f>
        <v>12969.21</v>
      </c>
      <c r="G45" s="25">
        <f>'Div 9'!M32</f>
        <v>19059.84</v>
      </c>
      <c r="H45" s="25">
        <f>'Div 9'!N32</f>
        <v>17434.490000000002</v>
      </c>
      <c r="I45" s="74">
        <f>$R45*('Div 9'!P$29+'Div 9'!P$30)</f>
        <v>13807.999415393204</v>
      </c>
      <c r="J45" s="74">
        <f>$R45*('Div 9'!Q$29+'Div 9'!Q$30)</f>
        <v>13807.999415393204</v>
      </c>
      <c r="K45" s="74">
        <f>$R45*('Div 9'!R$29+'Div 9'!R$30)</f>
        <v>13807.999415393204</v>
      </c>
      <c r="L45" s="74">
        <f>$R45*('Div 9'!S$29+'Div 9'!S$30)</f>
        <v>14613.794865112037</v>
      </c>
      <c r="M45" s="74">
        <f>$R45*('Div 9'!T$29+'Div 9'!T$30)</f>
        <v>14613.794865112037</v>
      </c>
      <c r="N45" s="74">
        <f>$R45*('Div 9'!U$29+'Div 9'!U$30)</f>
        <v>14613.794865112037</v>
      </c>
      <c r="O45" s="74">
        <f>$R45*('Div 9'!V$29+'Div 9'!V$30)</f>
        <v>14613.794865112037</v>
      </c>
      <c r="P45" s="74">
        <f>$R45*('Div 9'!W$29+'Div 9'!W$30)</f>
        <v>14613.794865112037</v>
      </c>
      <c r="Q45" s="74">
        <f>$R45*('Div 9'!X$29+'Div 9'!X$30)</f>
        <v>14613.794865112037</v>
      </c>
      <c r="R45" s="43">
        <f t="shared" si="39"/>
        <v>0.3868437108587775</v>
      </c>
      <c r="S45" s="62">
        <f>[1]Allocation!$E$17</f>
        <v>0.5025136071712456</v>
      </c>
      <c r="U45" s="81">
        <v>0.3868437108587775</v>
      </c>
      <c r="V45" s="38">
        <f>R45-U45</f>
        <v>0</v>
      </c>
    </row>
    <row r="46" spans="1:22" x14ac:dyDescent="0.2">
      <c r="B46" s="30" t="s">
        <v>59</v>
      </c>
      <c r="C46" s="29">
        <f t="shared" ref="C46" si="40">SUM(C35:C45)</f>
        <v>430926.3</v>
      </c>
      <c r="D46" s="29">
        <f t="shared" ref="D46:H46" si="41">SUM(D35:D45)</f>
        <v>346632.42</v>
      </c>
      <c r="E46" s="29">
        <f t="shared" si="41"/>
        <v>374616.85</v>
      </c>
      <c r="F46" s="29">
        <f t="shared" si="41"/>
        <v>250215.94999999995</v>
      </c>
      <c r="G46" s="29">
        <f t="shared" si="41"/>
        <v>471464.83</v>
      </c>
      <c r="H46" s="29">
        <f t="shared" si="41"/>
        <v>389331.08</v>
      </c>
      <c r="I46" s="77">
        <f>'Div 9'!P35</f>
        <v>368367</v>
      </c>
      <c r="J46" s="77">
        <f>'Div 9'!Q35</f>
        <v>325373</v>
      </c>
      <c r="K46" s="77">
        <f>'Div 9'!R35</f>
        <v>400973</v>
      </c>
      <c r="L46" s="77">
        <f>'Div 9'!S35</f>
        <v>506687</v>
      </c>
      <c r="M46" s="77">
        <f>'Div 9'!T35</f>
        <v>540955</v>
      </c>
      <c r="N46" s="77">
        <f>'Div 9'!U35</f>
        <v>486106</v>
      </c>
      <c r="O46" s="77">
        <f>'Div 9'!V35</f>
        <v>585426</v>
      </c>
      <c r="P46" s="77">
        <f>'Div 9'!W35</f>
        <v>508882</v>
      </c>
      <c r="Q46" s="77">
        <f>'Div 9'!X35</f>
        <v>513779</v>
      </c>
      <c r="R46" s="42">
        <f>SUM(R43:R45)</f>
        <v>0.99999999999999978</v>
      </c>
    </row>
    <row r="47" spans="1:22" x14ac:dyDescent="0.2">
      <c r="B47" s="3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T47" s="25"/>
    </row>
    <row r="48" spans="1:22" x14ac:dyDescent="0.2">
      <c r="B48" s="15" t="s">
        <v>67</v>
      </c>
      <c r="C48" s="25">
        <f>'Div 9'!I35</f>
        <v>430926.3</v>
      </c>
      <c r="D48" s="25">
        <f>'Div 9'!J35</f>
        <v>346632.42</v>
      </c>
      <c r="E48" s="25">
        <f>'Div 9'!K35</f>
        <v>374616.85</v>
      </c>
      <c r="F48" s="25">
        <f>'Div 9'!L35</f>
        <v>250215.94999999998</v>
      </c>
      <c r="G48" s="25">
        <f>'Div 9'!M35</f>
        <v>471464.83</v>
      </c>
      <c r="H48" s="25">
        <f>'Div 9'!N35</f>
        <v>389331.07999999996</v>
      </c>
      <c r="I48" s="25">
        <f>'Div 9'!P35</f>
        <v>368367</v>
      </c>
      <c r="J48" s="25">
        <f>'Div 9'!Q35</f>
        <v>325373</v>
      </c>
      <c r="K48" s="25">
        <f>'Div 9'!R35</f>
        <v>400973</v>
      </c>
      <c r="L48" s="25">
        <f>'Div 9'!S35</f>
        <v>506687</v>
      </c>
      <c r="M48" s="25">
        <f>'Div 9'!T35</f>
        <v>540955</v>
      </c>
      <c r="N48" s="25">
        <f>'Div 9'!U35</f>
        <v>486106</v>
      </c>
      <c r="O48" s="25">
        <f>'Div 9'!V35</f>
        <v>585426</v>
      </c>
      <c r="P48" s="25">
        <f>'Div 9'!W35</f>
        <v>508882</v>
      </c>
      <c r="Q48" s="25">
        <f>'Div 9'!X35</f>
        <v>513779</v>
      </c>
      <c r="R48" s="39"/>
    </row>
    <row r="49" spans="2:18" x14ac:dyDescent="0.2">
      <c r="B49" s="15" t="s">
        <v>68</v>
      </c>
      <c r="C49" s="25">
        <f t="shared" ref="C49:D49" si="42">C46-C48</f>
        <v>0</v>
      </c>
      <c r="D49" s="25">
        <f t="shared" si="42"/>
        <v>0</v>
      </c>
      <c r="E49" s="25">
        <f t="shared" ref="E49" si="43">E46-E48</f>
        <v>0</v>
      </c>
      <c r="F49" s="25">
        <f t="shared" ref="F49" si="44">F46-F48</f>
        <v>0</v>
      </c>
      <c r="G49" s="25">
        <f t="shared" ref="G49" si="45">G46-G48</f>
        <v>0</v>
      </c>
      <c r="H49" s="25">
        <f t="shared" ref="H49:I49" si="46">H46-H48</f>
        <v>0</v>
      </c>
      <c r="I49" s="25">
        <f t="shared" si="46"/>
        <v>0</v>
      </c>
      <c r="J49" s="25">
        <f t="shared" ref="J49" si="47">J46-J48</f>
        <v>0</v>
      </c>
      <c r="K49" s="25">
        <f t="shared" ref="K49:Q49" si="48">K46-K48</f>
        <v>0</v>
      </c>
      <c r="L49" s="25">
        <f t="shared" si="48"/>
        <v>0</v>
      </c>
      <c r="M49" s="25">
        <f t="shared" si="48"/>
        <v>0</v>
      </c>
      <c r="N49" s="25">
        <f t="shared" si="48"/>
        <v>0</v>
      </c>
      <c r="O49" s="25">
        <f t="shared" si="48"/>
        <v>0</v>
      </c>
      <c r="P49" s="25">
        <f t="shared" si="48"/>
        <v>0</v>
      </c>
      <c r="Q49" s="25">
        <f t="shared" si="48"/>
        <v>0</v>
      </c>
    </row>
    <row r="50" spans="2:18" x14ac:dyDescent="0.2">
      <c r="I50" s="25">
        <f>I46-SUM(I35:I45)</f>
        <v>0</v>
      </c>
      <c r="J50" s="25">
        <f>J46-SUM(J35:J45)</f>
        <v>0</v>
      </c>
      <c r="K50" s="25">
        <f t="shared" ref="K50:Q50" si="49">K46-SUM(K35:K45)</f>
        <v>0</v>
      </c>
      <c r="L50" s="25">
        <f t="shared" si="49"/>
        <v>0</v>
      </c>
      <c r="M50" s="25">
        <f t="shared" si="49"/>
        <v>0</v>
      </c>
      <c r="N50" s="25">
        <f t="shared" si="49"/>
        <v>0</v>
      </c>
      <c r="O50" s="25">
        <f t="shared" si="49"/>
        <v>55843</v>
      </c>
      <c r="P50" s="25">
        <f t="shared" si="49"/>
        <v>-1548</v>
      </c>
      <c r="Q50" s="25">
        <f t="shared" si="49"/>
        <v>19401</v>
      </c>
    </row>
    <row r="52" spans="2:18" x14ac:dyDescent="0.2">
      <c r="B52" t="s">
        <v>74</v>
      </c>
      <c r="C52" s="25">
        <f>SUM(C43:C45)</f>
        <v>98842.299999999988</v>
      </c>
      <c r="D52" s="25">
        <f t="shared" ref="D52:Q52" si="50">SUM(D43:D45)</f>
        <v>47171.659999999996</v>
      </c>
      <c r="E52" s="25">
        <f t="shared" si="50"/>
        <v>34721.050000000003</v>
      </c>
      <c r="F52" s="25">
        <f t="shared" si="50"/>
        <v>-81392.260000000009</v>
      </c>
      <c r="G52" s="25">
        <f t="shared" si="50"/>
        <v>176806.14</v>
      </c>
      <c r="H52" s="25">
        <f t="shared" si="50"/>
        <v>43997.919999999998</v>
      </c>
      <c r="I52" s="25">
        <f t="shared" si="50"/>
        <v>35693.999999999993</v>
      </c>
      <c r="J52" s="25">
        <f t="shared" si="50"/>
        <v>35693.999999999993</v>
      </c>
      <c r="K52" s="25">
        <f t="shared" si="50"/>
        <v>35693.999999999993</v>
      </c>
      <c r="L52" s="25">
        <f t="shared" si="50"/>
        <v>37776.999999999993</v>
      </c>
      <c r="M52" s="25">
        <f t="shared" si="50"/>
        <v>37776.999999999993</v>
      </c>
      <c r="N52" s="25">
        <f t="shared" si="50"/>
        <v>37776.999999999993</v>
      </c>
      <c r="O52" s="25">
        <f t="shared" si="50"/>
        <v>37776.999999999993</v>
      </c>
      <c r="P52" s="25">
        <f t="shared" si="50"/>
        <v>37776.999999999993</v>
      </c>
      <c r="Q52" s="25">
        <f t="shared" si="50"/>
        <v>37776.999999999993</v>
      </c>
      <c r="R52" s="38"/>
    </row>
    <row r="53" spans="2:18" x14ac:dyDescent="0.2">
      <c r="C53" s="25">
        <f>'Div 9'!C42</f>
        <v>38399.43</v>
      </c>
      <c r="D53" s="25">
        <f>'Div 9'!D42</f>
        <v>37748.47</v>
      </c>
      <c r="E53" s="25">
        <f>'Div 9'!E42</f>
        <v>42603.039999999994</v>
      </c>
      <c r="F53" s="25">
        <f>'Div 9'!F42</f>
        <v>35979.629999999997</v>
      </c>
      <c r="G53" s="25">
        <f>'Div 9'!G42</f>
        <v>85294.64</v>
      </c>
      <c r="H53" s="25">
        <f>'Div 9'!H42</f>
        <v>20533.809999999998</v>
      </c>
      <c r="I53" s="25">
        <f>'Div 9'!P42</f>
        <v>35694</v>
      </c>
      <c r="J53" s="25">
        <f>'Div 9'!Q42</f>
        <v>35694</v>
      </c>
      <c r="K53" s="25">
        <f>'Div 9'!R42</f>
        <v>35694</v>
      </c>
      <c r="L53" s="25">
        <f>'Div 9'!S42</f>
        <v>37777</v>
      </c>
      <c r="M53" s="25">
        <f>'Div 9'!T42</f>
        <v>37777</v>
      </c>
      <c r="N53" s="25">
        <f>'Div 9'!U42</f>
        <v>37777</v>
      </c>
      <c r="O53" s="25">
        <f>'Div 9'!V42</f>
        <v>37777</v>
      </c>
      <c r="P53" s="25">
        <f>'Div 9'!W42</f>
        <v>37777</v>
      </c>
      <c r="Q53" s="25">
        <f>'Div 9'!X42</f>
        <v>37777</v>
      </c>
      <c r="R53" s="38"/>
    </row>
    <row r="54" spans="2:18" x14ac:dyDescent="0.2">
      <c r="J54" s="25"/>
      <c r="K54" s="25"/>
      <c r="L54" s="25"/>
      <c r="M54" s="25"/>
      <c r="N54" s="25"/>
      <c r="O54" s="25"/>
      <c r="P54" s="25"/>
      <c r="Q54" s="25"/>
      <c r="R54" s="38"/>
    </row>
    <row r="55" spans="2:18" x14ac:dyDescent="0.2">
      <c r="J55" s="25"/>
      <c r="K55" s="25"/>
      <c r="L55" s="25"/>
      <c r="M55" s="25"/>
      <c r="N55" s="25"/>
      <c r="O55" s="25"/>
      <c r="P55" s="25"/>
      <c r="Q55" s="25"/>
    </row>
    <row r="56" spans="2:18" x14ac:dyDescent="0.2">
      <c r="H56" s="25">
        <f>J56*S43</f>
        <v>9046.8071913007625</v>
      </c>
      <c r="I56" s="74">
        <f>'[1]C.2.3 B'!$I$47</f>
        <v>159530.19216957511</v>
      </c>
      <c r="J56" s="74">
        <f>'[1]C.2.3 B'!$J$47</f>
        <v>159530.19216957511</v>
      </c>
      <c r="L56" s="25"/>
      <c r="M56" s="25"/>
      <c r="N56" s="25"/>
      <c r="O56" s="25"/>
      <c r="P56" s="25"/>
      <c r="Q56" s="25"/>
    </row>
    <row r="57" spans="2:18" x14ac:dyDescent="0.2">
      <c r="B57" t="s">
        <v>75</v>
      </c>
      <c r="C57" s="25"/>
      <c r="D57" s="25"/>
      <c r="E57" s="25"/>
      <c r="F57" s="25"/>
      <c r="G57" s="25"/>
      <c r="H57" s="25">
        <f>J57*S43</f>
        <v>9046.8071913007643</v>
      </c>
      <c r="I57" s="71">
        <f>(I43)/$S43</f>
        <v>159530.19216957514</v>
      </c>
      <c r="J57" s="45">
        <f>(J43)/$S43</f>
        <v>159530.19216957514</v>
      </c>
      <c r="K57" s="45">
        <f t="shared" ref="K57:Q57" si="51">K43/$S43</f>
        <v>159530.19216957514</v>
      </c>
      <c r="L57" s="45">
        <f t="shared" si="51"/>
        <v>168839.91902252592</v>
      </c>
      <c r="M57" s="45">
        <f t="shared" si="51"/>
        <v>168839.91902252592</v>
      </c>
      <c r="N57" s="45">
        <f t="shared" si="51"/>
        <v>168839.91902252592</v>
      </c>
      <c r="O57" s="45">
        <f t="shared" si="51"/>
        <v>168839.91902252592</v>
      </c>
      <c r="P57" s="45">
        <f t="shared" si="51"/>
        <v>168839.91902252592</v>
      </c>
      <c r="Q57" s="45">
        <f t="shared" si="51"/>
        <v>168839.91902252592</v>
      </c>
      <c r="R57" s="45"/>
    </row>
    <row r="58" spans="2:18" x14ac:dyDescent="0.2">
      <c r="B58" t="s">
        <v>76</v>
      </c>
      <c r="H58" s="25">
        <f>J58*S44</f>
        <v>12839.193393306026</v>
      </c>
      <c r="I58" s="71">
        <f>I44/$S44</f>
        <v>246859.34060851837</v>
      </c>
      <c r="J58" s="45">
        <f>J44/$S44</f>
        <v>246859.34060851837</v>
      </c>
      <c r="K58" s="45">
        <f t="shared" ref="J58:Q59" si="52">K44/$S44</f>
        <v>246859.34060851837</v>
      </c>
      <c r="L58" s="45">
        <f t="shared" si="52"/>
        <v>261265.3474020283</v>
      </c>
      <c r="M58" s="45">
        <f t="shared" si="52"/>
        <v>261265.3474020283</v>
      </c>
      <c r="N58" s="45">
        <f t="shared" si="52"/>
        <v>261265.3474020283</v>
      </c>
      <c r="O58" s="45">
        <f t="shared" si="52"/>
        <v>261265.3474020283</v>
      </c>
      <c r="P58" s="45">
        <f t="shared" si="52"/>
        <v>261265.3474020283</v>
      </c>
      <c r="Q58" s="45">
        <f t="shared" si="52"/>
        <v>261265.3474020283</v>
      </c>
    </row>
    <row r="59" spans="2:18" x14ac:dyDescent="0.2">
      <c r="B59" t="s">
        <v>77</v>
      </c>
      <c r="H59" s="25">
        <f>J59*S45</f>
        <v>13807.999415393204</v>
      </c>
      <c r="I59" s="71">
        <f t="shared" ref="I59" si="53">I45/$S45</f>
        <v>27477.861730195378</v>
      </c>
      <c r="J59" s="45">
        <f t="shared" si="52"/>
        <v>27477.861730195378</v>
      </c>
      <c r="K59" s="45">
        <f t="shared" si="52"/>
        <v>27477.861730195378</v>
      </c>
      <c r="L59" s="45">
        <f t="shared" si="52"/>
        <v>29081.39134256712</v>
      </c>
      <c r="M59" s="45">
        <f t="shared" si="52"/>
        <v>29081.39134256712</v>
      </c>
      <c r="N59" s="45">
        <f t="shared" si="52"/>
        <v>29081.39134256712</v>
      </c>
      <c r="O59" s="45">
        <f t="shared" si="52"/>
        <v>29081.39134256712</v>
      </c>
      <c r="P59" s="45">
        <f t="shared" si="52"/>
        <v>29081.39134256712</v>
      </c>
      <c r="Q59" s="45">
        <f t="shared" si="52"/>
        <v>29081.39134256712</v>
      </c>
    </row>
    <row r="60" spans="2:18" x14ac:dyDescent="0.2">
      <c r="H60" s="25">
        <f>SUM(H57:H59)</f>
        <v>35693.999999999993</v>
      </c>
    </row>
    <row r="62" spans="2:18" x14ac:dyDescent="0.2">
      <c r="J62" s="25">
        <f>$S43*(J20)</f>
        <v>9046.8071913007625</v>
      </c>
      <c r="K62" s="25">
        <f t="shared" ref="K62:Q62" si="54">$S43*K20</f>
        <v>9046.8071913007625</v>
      </c>
      <c r="L62" s="25">
        <f t="shared" si="54"/>
        <v>9574.7530471723239</v>
      </c>
      <c r="M62" s="25">
        <f t="shared" si="54"/>
        <v>9574.7530471723239</v>
      </c>
      <c r="N62" s="25">
        <f t="shared" si="54"/>
        <v>9574.7530471723239</v>
      </c>
      <c r="O62" s="25">
        <f t="shared" si="54"/>
        <v>9574.7530471723239</v>
      </c>
      <c r="P62" s="25">
        <f t="shared" si="54"/>
        <v>9574.7530471723239</v>
      </c>
      <c r="Q62" s="25">
        <f t="shared" si="54"/>
        <v>9574.7530471723239</v>
      </c>
      <c r="R62" s="44"/>
    </row>
    <row r="63" spans="2:18" x14ac:dyDescent="0.2">
      <c r="J63" s="25">
        <f>$S44*(J11)</f>
        <v>12839.193393306025</v>
      </c>
      <c r="K63" s="25">
        <f t="shared" ref="K63:Q63" si="55">$S44*K11</f>
        <v>12839.193393306025</v>
      </c>
      <c r="L63" s="25">
        <f t="shared" si="55"/>
        <v>13588.45208771563</v>
      </c>
      <c r="M63" s="25">
        <f t="shared" si="55"/>
        <v>13588.45208771563</v>
      </c>
      <c r="N63" s="25">
        <f t="shared" si="55"/>
        <v>13588.45208771563</v>
      </c>
      <c r="O63" s="25">
        <f t="shared" si="55"/>
        <v>13588.45208771563</v>
      </c>
      <c r="P63" s="25">
        <f t="shared" si="55"/>
        <v>13588.45208771563</v>
      </c>
      <c r="Q63" s="25">
        <f t="shared" si="55"/>
        <v>13588.45208771563</v>
      </c>
      <c r="R63" s="44"/>
    </row>
    <row r="64" spans="2:18" x14ac:dyDescent="0.2">
      <c r="J64" s="25">
        <f>$S45*(J31)</f>
        <v>13807.9994153932</v>
      </c>
      <c r="K64" s="25">
        <f t="shared" ref="K64:Q64" si="56">$S45*K31</f>
        <v>13807.9994153932</v>
      </c>
      <c r="L64" s="25">
        <f t="shared" si="56"/>
        <v>14613.794865112035</v>
      </c>
      <c r="M64" s="25">
        <f t="shared" si="56"/>
        <v>14613.794865112035</v>
      </c>
      <c r="N64" s="25">
        <f t="shared" si="56"/>
        <v>14613.794865112035</v>
      </c>
      <c r="O64" s="25">
        <f t="shared" si="56"/>
        <v>14613.794865112035</v>
      </c>
      <c r="P64" s="25">
        <f t="shared" si="56"/>
        <v>14613.794865112035</v>
      </c>
      <c r="Q64" s="25">
        <f t="shared" si="56"/>
        <v>14613.794865112035</v>
      </c>
    </row>
    <row r="65" spans="10:17" x14ac:dyDescent="0.2">
      <c r="J65" s="25">
        <f>SUM(J62:J64)</f>
        <v>35693.999999999985</v>
      </c>
      <c r="K65" s="25">
        <f t="shared" ref="K65:Q65" si="57">SUM(K62:K64)</f>
        <v>35693.999999999985</v>
      </c>
      <c r="L65" s="25">
        <f t="shared" si="57"/>
        <v>37776.999999999985</v>
      </c>
      <c r="M65" s="25">
        <f t="shared" si="57"/>
        <v>37776.999999999985</v>
      </c>
      <c r="N65" s="25">
        <f t="shared" si="57"/>
        <v>37776.999999999985</v>
      </c>
      <c r="O65" s="25">
        <f t="shared" si="57"/>
        <v>37776.999999999985</v>
      </c>
      <c r="P65" s="25">
        <f t="shared" si="57"/>
        <v>37776.999999999985</v>
      </c>
      <c r="Q65" s="25">
        <f t="shared" si="57"/>
        <v>37776.999999999985</v>
      </c>
    </row>
    <row r="66" spans="10:17" x14ac:dyDescent="0.2">
      <c r="J66" s="25">
        <f t="shared" ref="J66:Q66" si="58">J65-J53</f>
        <v>0</v>
      </c>
      <c r="K66" s="25">
        <f t="shared" si="58"/>
        <v>0</v>
      </c>
      <c r="L66" s="25">
        <f t="shared" si="58"/>
        <v>0</v>
      </c>
      <c r="M66" s="25">
        <f t="shared" si="58"/>
        <v>0</v>
      </c>
      <c r="N66" s="25">
        <f t="shared" si="58"/>
        <v>0</v>
      </c>
      <c r="O66" s="25">
        <f t="shared" si="58"/>
        <v>0</v>
      </c>
      <c r="P66" s="25">
        <f t="shared" si="58"/>
        <v>0</v>
      </c>
      <c r="Q66" s="25">
        <f t="shared" si="58"/>
        <v>0</v>
      </c>
    </row>
    <row r="70" spans="10:17" x14ac:dyDescent="0.2">
      <c r="J70" s="25"/>
    </row>
    <row r="71" spans="10:17" x14ac:dyDescent="0.2">
      <c r="J71" s="25"/>
    </row>
    <row r="72" spans="10:17" x14ac:dyDescent="0.2">
      <c r="J72" s="25"/>
    </row>
    <row r="73" spans="10:17" x14ac:dyDescent="0.2">
      <c r="J73" s="25"/>
    </row>
  </sheetData>
  <pageMargins left="1.02" right="0.34" top="0.55000000000000004" bottom="0.59" header="0.3" footer="0.19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D72"/>
  <sheetViews>
    <sheetView showGridLines="0" view="pageBreakPreview" zoomScale="70" zoomScaleNormal="80" zoomScaleSheetLayoutView="70" workbookViewId="0">
      <pane xSplit="2" ySplit="9" topLeftCell="E10" activePane="bottomRight" state="frozen"/>
      <selection pane="topRight" activeCell="C1" sqref="C1"/>
      <selection pane="bottomLeft" activeCell="A10" sqref="A10"/>
      <selection pane="bottomRight" activeCell="O48" sqref="O48"/>
    </sheetView>
  </sheetViews>
  <sheetFormatPr defaultRowHeight="12.75" x14ac:dyDescent="0.2"/>
  <cols>
    <col min="1" max="1" width="2.5703125" customWidth="1"/>
    <col min="2" max="2" width="70.28515625" customWidth="1"/>
    <col min="3" max="4" width="11.42578125" customWidth="1"/>
    <col min="5" max="5" width="12" bestFit="1" customWidth="1"/>
    <col min="6" max="8" width="12.85546875" bestFit="1" customWidth="1"/>
    <col min="9" max="9" width="14.5703125" customWidth="1"/>
    <col min="10" max="10" width="12.140625" customWidth="1"/>
    <col min="11" max="14" width="10.42578125" customWidth="1"/>
    <col min="15" max="15" width="4.42578125" customWidth="1"/>
    <col min="16" max="23" width="13.7109375" bestFit="1" customWidth="1"/>
    <col min="24" max="24" width="10.7109375" customWidth="1"/>
    <col min="26" max="29" width="11.5703125" customWidth="1"/>
  </cols>
  <sheetData>
    <row r="1" spans="2:30" ht="12" customHeight="1" x14ac:dyDescent="0.2">
      <c r="B1" s="1" t="s">
        <v>0</v>
      </c>
    </row>
    <row r="2" spans="2:30" ht="12" customHeight="1" x14ac:dyDescent="0.2">
      <c r="B2" s="1" t="s">
        <v>1</v>
      </c>
    </row>
    <row r="3" spans="2:30" ht="12.75" customHeight="1" x14ac:dyDescent="0.2">
      <c r="B3" s="1" t="s">
        <v>2</v>
      </c>
    </row>
    <row r="4" spans="2:30" s="3" customFormat="1" ht="12.75" customHeight="1" x14ac:dyDescent="0.35">
      <c r="B4" s="1" t="s">
        <v>3</v>
      </c>
    </row>
    <row r="5" spans="2:30" s="3" customFormat="1" ht="12.75" customHeight="1" x14ac:dyDescent="0.35">
      <c r="B5" s="1" t="s">
        <v>5</v>
      </c>
    </row>
    <row r="6" spans="2:30" s="5" customFormat="1" ht="12" customHeight="1" x14ac:dyDescent="0.2">
      <c r="I6" s="75"/>
    </row>
    <row r="7" spans="2:30" ht="21" customHeight="1" x14ac:dyDescent="0.35">
      <c r="B7" s="8"/>
      <c r="O7" s="33"/>
    </row>
    <row r="8" spans="2:30" s="11" customFormat="1" x14ac:dyDescent="0.2">
      <c r="B8"/>
      <c r="C8" s="63" t="s">
        <v>80</v>
      </c>
      <c r="D8" s="63" t="s">
        <v>80</v>
      </c>
      <c r="E8" s="63" t="s">
        <v>80</v>
      </c>
      <c r="F8" s="63" t="s">
        <v>86</v>
      </c>
      <c r="G8" s="63" t="s">
        <v>86</v>
      </c>
      <c r="H8" s="63" t="s">
        <v>86</v>
      </c>
      <c r="I8" s="63" t="s">
        <v>86</v>
      </c>
      <c r="J8" s="63" t="s">
        <v>86</v>
      </c>
      <c r="K8" s="63" t="s">
        <v>86</v>
      </c>
      <c r="L8" s="63" t="s">
        <v>86</v>
      </c>
      <c r="M8" s="63" t="s">
        <v>86</v>
      </c>
      <c r="N8" s="63" t="s">
        <v>86</v>
      </c>
      <c r="O8" s="33"/>
      <c r="P8" s="63" t="s">
        <v>82</v>
      </c>
      <c r="Q8" s="63" t="s">
        <v>82</v>
      </c>
      <c r="R8" s="63" t="s">
        <v>82</v>
      </c>
      <c r="S8" s="63" t="s">
        <v>88</v>
      </c>
      <c r="T8" s="63" t="s">
        <v>81</v>
      </c>
      <c r="U8" s="63" t="s">
        <v>88</v>
      </c>
      <c r="V8" s="1" t="s">
        <v>81</v>
      </c>
      <c r="W8" s="1" t="s">
        <v>82</v>
      </c>
      <c r="X8" s="63" t="s">
        <v>82</v>
      </c>
      <c r="Z8" s="1"/>
      <c r="AA8" s="1"/>
      <c r="AB8" s="1"/>
      <c r="AC8" s="1"/>
    </row>
    <row r="9" spans="2:30" ht="12.75" customHeight="1" x14ac:dyDescent="0.2">
      <c r="B9" s="12"/>
      <c r="C9" s="64" t="s">
        <v>18</v>
      </c>
      <c r="D9" s="64" t="s">
        <v>19</v>
      </c>
      <c r="E9" s="64" t="s">
        <v>20</v>
      </c>
      <c r="F9" s="64" t="s">
        <v>9</v>
      </c>
      <c r="G9" s="64" t="s">
        <v>10</v>
      </c>
      <c r="H9" s="64" t="s">
        <v>11</v>
      </c>
      <c r="I9" s="64" t="s">
        <v>12</v>
      </c>
      <c r="J9" s="64" t="s">
        <v>13</v>
      </c>
      <c r="K9" s="64" t="s">
        <v>14</v>
      </c>
      <c r="L9" s="64" t="s">
        <v>15</v>
      </c>
      <c r="M9" s="64" t="s">
        <v>16</v>
      </c>
      <c r="N9" s="64" t="s">
        <v>17</v>
      </c>
      <c r="O9" s="31"/>
      <c r="P9" s="13" t="s">
        <v>18</v>
      </c>
      <c r="Q9" s="64" t="s">
        <v>19</v>
      </c>
      <c r="R9" s="64" t="s">
        <v>20</v>
      </c>
      <c r="S9" s="82" t="s">
        <v>9</v>
      </c>
      <c r="T9" s="82" t="s">
        <v>10</v>
      </c>
      <c r="U9" s="82" t="s">
        <v>11</v>
      </c>
      <c r="V9" s="82" t="s">
        <v>12</v>
      </c>
      <c r="W9" s="82" t="s">
        <v>13</v>
      </c>
      <c r="X9" s="82" t="s">
        <v>14</v>
      </c>
      <c r="Z9" s="13"/>
      <c r="AA9" s="13"/>
      <c r="AB9" s="13"/>
      <c r="AC9" s="13"/>
    </row>
    <row r="10" spans="2:30" ht="12.75" customHeight="1" x14ac:dyDescent="0.2">
      <c r="B10" s="1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31"/>
    </row>
    <row r="11" spans="2:30" ht="15" x14ac:dyDescent="0.25">
      <c r="B11" s="16" t="s">
        <v>24</v>
      </c>
      <c r="C11" s="80">
        <v>22083.26</v>
      </c>
      <c r="D11" s="80">
        <v>16218.48</v>
      </c>
      <c r="E11" s="80">
        <v>49333.029999999992</v>
      </c>
      <c r="F11" s="80">
        <v>19917.98</v>
      </c>
      <c r="G11" s="80">
        <v>44919.469999999994</v>
      </c>
      <c r="H11" s="80">
        <v>17889.030000000002</v>
      </c>
      <c r="I11" s="80">
        <v>26511.830000000005</v>
      </c>
      <c r="J11" s="80">
        <v>25767.690000000002</v>
      </c>
      <c r="K11" s="80">
        <v>46726.419999999991</v>
      </c>
      <c r="L11" s="80">
        <v>23076.73</v>
      </c>
      <c r="M11" s="80">
        <v>19415.63</v>
      </c>
      <c r="N11" s="80">
        <v>18523.599999999995</v>
      </c>
      <c r="O11" s="49"/>
      <c r="P11" s="80">
        <v>41866</v>
      </c>
      <c r="Q11" s="80">
        <v>16095</v>
      </c>
      <c r="R11" s="80">
        <v>44608</v>
      </c>
      <c r="S11" s="57">
        <f>'2018 PlanIt Budget'!D4</f>
        <v>21327</v>
      </c>
      <c r="T11" s="68">
        <f>'2018 PlanIt Budget'!E4</f>
        <v>67746</v>
      </c>
      <c r="U11" s="68">
        <f>'2018 PlanIt Budget'!F4</f>
        <v>12088</v>
      </c>
      <c r="V11" s="57">
        <v>37357</v>
      </c>
      <c r="W11" s="57">
        <v>37285</v>
      </c>
      <c r="X11" s="66">
        <v>21074</v>
      </c>
      <c r="Y11" s="24"/>
      <c r="Z11" s="24"/>
      <c r="AA11" s="24"/>
      <c r="AB11" s="24"/>
      <c r="AC11" s="24"/>
      <c r="AD11" s="24"/>
    </row>
    <row r="12" spans="2:30" ht="15" x14ac:dyDescent="0.25">
      <c r="B12" s="16" t="s">
        <v>25</v>
      </c>
      <c r="C12" s="80">
        <v>0</v>
      </c>
      <c r="D12" s="80">
        <v>0</v>
      </c>
      <c r="E12" s="80">
        <v>0</v>
      </c>
      <c r="F12" s="80">
        <v>0.94000000000000017</v>
      </c>
      <c r="G12" s="80">
        <v>13.530000000000001</v>
      </c>
      <c r="H12" s="80">
        <v>1.7200000000000002</v>
      </c>
      <c r="I12" s="80">
        <v>1969.52</v>
      </c>
      <c r="J12" s="80">
        <v>755.21000000000015</v>
      </c>
      <c r="K12" s="80">
        <v>109.27</v>
      </c>
      <c r="L12" s="80">
        <v>11.74</v>
      </c>
      <c r="M12" s="80">
        <v>21.459999999999997</v>
      </c>
      <c r="N12" s="80">
        <v>9.17</v>
      </c>
      <c r="O12" s="49"/>
      <c r="P12" s="80">
        <v>0</v>
      </c>
      <c r="Q12" s="80">
        <v>0</v>
      </c>
      <c r="R12" s="80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67">
        <v>0</v>
      </c>
      <c r="Y12" s="23"/>
      <c r="Z12" s="23"/>
      <c r="AA12" s="23"/>
      <c r="AB12" s="23"/>
      <c r="AC12" s="23"/>
      <c r="AD12" s="23"/>
    </row>
    <row r="13" spans="2:30" ht="15" x14ac:dyDescent="0.25">
      <c r="B13" s="4" t="s">
        <v>26</v>
      </c>
      <c r="C13" s="80">
        <v>0</v>
      </c>
      <c r="D13" s="80">
        <v>0</v>
      </c>
      <c r="E13" s="80">
        <v>0</v>
      </c>
      <c r="F13" s="80">
        <v>0</v>
      </c>
      <c r="G13" s="80">
        <v>2.7699999999999996</v>
      </c>
      <c r="H13" s="80">
        <v>-1.25</v>
      </c>
      <c r="I13" s="80">
        <v>1205.54</v>
      </c>
      <c r="J13" s="80">
        <v>-402.29999999999995</v>
      </c>
      <c r="K13" s="80">
        <v>-1018.8099999999998</v>
      </c>
      <c r="L13" s="80">
        <v>219.04</v>
      </c>
      <c r="M13" s="80">
        <v>0.94000000000000017</v>
      </c>
      <c r="N13" s="80">
        <v>-2.44</v>
      </c>
      <c r="O13" s="49"/>
      <c r="P13" s="80">
        <v>0</v>
      </c>
      <c r="Q13" s="80">
        <v>0</v>
      </c>
      <c r="R13" s="80">
        <v>0</v>
      </c>
      <c r="S13" s="48">
        <v>0</v>
      </c>
      <c r="T13" s="48">
        <v>0</v>
      </c>
      <c r="U13" s="48">
        <v>0</v>
      </c>
      <c r="V13" s="67">
        <v>0</v>
      </c>
      <c r="W13" s="67">
        <v>0</v>
      </c>
      <c r="X13" s="67">
        <v>0</v>
      </c>
      <c r="Y13" s="23"/>
      <c r="Z13" s="23"/>
      <c r="AA13" s="23"/>
      <c r="AB13" s="23"/>
      <c r="AC13" s="23"/>
      <c r="AD13" s="23"/>
    </row>
    <row r="14" spans="2:30" ht="15" x14ac:dyDescent="0.25">
      <c r="B14" s="4" t="s">
        <v>27</v>
      </c>
      <c r="C14" s="80">
        <v>2715.62</v>
      </c>
      <c r="D14" s="80">
        <v>-499.6400000000001</v>
      </c>
      <c r="E14" s="80">
        <v>-2319.8500000000004</v>
      </c>
      <c r="F14" s="80">
        <v>-2246.79</v>
      </c>
      <c r="G14" s="80">
        <v>11992.4</v>
      </c>
      <c r="H14" s="80">
        <v>-9023.220000000003</v>
      </c>
      <c r="I14" s="80">
        <v>6962.5099999999993</v>
      </c>
      <c r="J14" s="80">
        <v>-446.46000000000009</v>
      </c>
      <c r="K14" s="80">
        <v>-7672.8799999999983</v>
      </c>
      <c r="L14" s="80">
        <v>-2018.54</v>
      </c>
      <c r="M14" s="80">
        <v>1997.0500000000002</v>
      </c>
      <c r="N14" s="80">
        <v>1495.62</v>
      </c>
      <c r="O14" s="49"/>
      <c r="P14" s="80">
        <v>0</v>
      </c>
      <c r="Q14" s="80">
        <v>0</v>
      </c>
      <c r="R14" s="80">
        <v>0</v>
      </c>
      <c r="S14" s="48">
        <v>0</v>
      </c>
      <c r="T14" s="48">
        <v>0</v>
      </c>
      <c r="U14" s="48">
        <v>0</v>
      </c>
      <c r="V14" s="67">
        <v>0</v>
      </c>
      <c r="W14" s="67">
        <v>0</v>
      </c>
      <c r="X14" s="67">
        <v>0</v>
      </c>
      <c r="Y14" s="23"/>
      <c r="Z14" s="23"/>
      <c r="AA14" s="23"/>
      <c r="AB14" s="23"/>
      <c r="AC14" s="23"/>
      <c r="AD14" s="23"/>
    </row>
    <row r="15" spans="2:30" ht="15" x14ac:dyDescent="0.25">
      <c r="B15" s="4" t="s">
        <v>28</v>
      </c>
      <c r="C15" s="80">
        <v>0</v>
      </c>
      <c r="D15" s="80">
        <v>0</v>
      </c>
      <c r="E15" s="80">
        <v>0</v>
      </c>
      <c r="F15" s="80">
        <v>0.21</v>
      </c>
      <c r="G15" s="80">
        <v>5.1499999999999995</v>
      </c>
      <c r="H15" s="80">
        <v>-4.54</v>
      </c>
      <c r="I15" s="80">
        <v>1180.7900000000002</v>
      </c>
      <c r="J15" s="80">
        <v>-728.56</v>
      </c>
      <c r="K15" s="80">
        <v>-434.90000000000003</v>
      </c>
      <c r="L15" s="80">
        <v>-15.28</v>
      </c>
      <c r="M15" s="80">
        <v>5.6400000000000006</v>
      </c>
      <c r="N15" s="80">
        <v>-3.94</v>
      </c>
      <c r="O15" s="49"/>
      <c r="P15" s="80">
        <v>0</v>
      </c>
      <c r="Q15" s="80">
        <v>0</v>
      </c>
      <c r="R15" s="80">
        <v>0</v>
      </c>
      <c r="S15" s="48">
        <v>0</v>
      </c>
      <c r="T15" s="48">
        <v>0</v>
      </c>
      <c r="U15" s="48">
        <v>0</v>
      </c>
      <c r="V15" s="67">
        <v>0</v>
      </c>
      <c r="W15" s="67">
        <v>0</v>
      </c>
      <c r="X15" s="67">
        <v>0</v>
      </c>
      <c r="Y15" s="23"/>
      <c r="Z15" s="23"/>
      <c r="AA15" s="23"/>
      <c r="AB15" s="23"/>
      <c r="AC15" s="23"/>
      <c r="AD15" s="23"/>
    </row>
    <row r="16" spans="2:30" ht="15" x14ac:dyDescent="0.25">
      <c r="B16" s="4" t="s">
        <v>29</v>
      </c>
      <c r="C16" s="80">
        <v>0</v>
      </c>
      <c r="D16" s="80">
        <v>0</v>
      </c>
      <c r="E16" s="80">
        <v>0</v>
      </c>
      <c r="F16" s="80">
        <v>0</v>
      </c>
      <c r="G16" s="80">
        <v>6.91</v>
      </c>
      <c r="H16" s="80">
        <v>2.97</v>
      </c>
      <c r="I16" s="80">
        <v>2011.74</v>
      </c>
      <c r="J16" s="80">
        <v>1341.3</v>
      </c>
      <c r="K16" s="80">
        <v>-1284.06</v>
      </c>
      <c r="L16" s="80">
        <v>19.919999999999998</v>
      </c>
      <c r="M16" s="80">
        <v>14.840000000000002</v>
      </c>
      <c r="N16" s="80">
        <v>6.9099999999999993</v>
      </c>
      <c r="O16" s="49"/>
      <c r="P16" s="80">
        <v>0</v>
      </c>
      <c r="Q16" s="80">
        <v>0</v>
      </c>
      <c r="R16" s="80">
        <v>0</v>
      </c>
      <c r="S16" s="48">
        <v>0</v>
      </c>
      <c r="T16" s="48">
        <v>0</v>
      </c>
      <c r="U16" s="48">
        <v>0</v>
      </c>
      <c r="V16" s="67">
        <v>0</v>
      </c>
      <c r="W16" s="67">
        <v>0</v>
      </c>
      <c r="X16" s="67">
        <v>0</v>
      </c>
      <c r="Y16" s="23"/>
      <c r="Z16" s="23"/>
      <c r="AA16" s="23"/>
      <c r="AB16" s="23"/>
      <c r="AC16" s="23"/>
      <c r="AD16" s="23"/>
    </row>
    <row r="17" spans="2:30" ht="15" x14ac:dyDescent="0.25">
      <c r="B17" s="4" t="s">
        <v>31</v>
      </c>
      <c r="C17" s="80">
        <v>16.43</v>
      </c>
      <c r="D17" s="80">
        <v>53.38</v>
      </c>
      <c r="E17" s="80">
        <v>-86.23</v>
      </c>
      <c r="F17" s="80">
        <v>0</v>
      </c>
      <c r="G17" s="80">
        <v>0</v>
      </c>
      <c r="H17" s="80">
        <v>17</v>
      </c>
      <c r="I17" s="80">
        <v>0</v>
      </c>
      <c r="J17" s="80">
        <v>12.75</v>
      </c>
      <c r="K17" s="80">
        <v>0</v>
      </c>
      <c r="L17" s="80">
        <v>46.75</v>
      </c>
      <c r="M17" s="80">
        <v>0</v>
      </c>
      <c r="N17" s="80">
        <v>12.75</v>
      </c>
      <c r="O17" s="49"/>
      <c r="P17" s="80">
        <v>0</v>
      </c>
      <c r="Q17" s="80">
        <v>0</v>
      </c>
      <c r="R17" s="80">
        <v>0</v>
      </c>
      <c r="S17" s="48">
        <v>0</v>
      </c>
      <c r="T17" s="48">
        <v>0</v>
      </c>
      <c r="U17" s="48">
        <v>0</v>
      </c>
      <c r="V17" s="67">
        <v>0</v>
      </c>
      <c r="W17" s="67">
        <v>0</v>
      </c>
      <c r="X17" s="67">
        <v>0</v>
      </c>
      <c r="Y17" s="23"/>
      <c r="Z17" s="23"/>
      <c r="AA17" s="23"/>
      <c r="AB17" s="23"/>
      <c r="AC17" s="23"/>
      <c r="AD17" s="23"/>
    </row>
    <row r="18" spans="2:30" ht="15" x14ac:dyDescent="0.25">
      <c r="B18" s="17" t="s">
        <v>21</v>
      </c>
      <c r="C18" s="80">
        <v>24815.309999999998</v>
      </c>
      <c r="D18" s="80">
        <v>15772.22</v>
      </c>
      <c r="E18" s="80">
        <v>46926.94999999999</v>
      </c>
      <c r="F18" s="80">
        <v>17672.339999999997</v>
      </c>
      <c r="G18" s="80">
        <v>56940.229999999996</v>
      </c>
      <c r="H18" s="80">
        <v>8881.7099999999991</v>
      </c>
      <c r="I18" s="80">
        <v>39841.930000000008</v>
      </c>
      <c r="J18" s="80">
        <v>26299.63</v>
      </c>
      <c r="K18" s="80">
        <v>36425.039999999994</v>
      </c>
      <c r="L18" s="80">
        <v>21340.36</v>
      </c>
      <c r="M18" s="80">
        <v>21455.559999999998</v>
      </c>
      <c r="N18" s="80">
        <v>20041.669999999995</v>
      </c>
      <c r="O18" s="49"/>
      <c r="P18" s="80">
        <v>41866</v>
      </c>
      <c r="Q18" s="80">
        <v>16095</v>
      </c>
      <c r="R18" s="80">
        <v>44608</v>
      </c>
      <c r="S18" s="58">
        <f>'2018 PlanIt Budget'!D5</f>
        <v>21327</v>
      </c>
      <c r="T18" s="68">
        <f>'2018 PlanIt Budget'!E5</f>
        <v>67746</v>
      </c>
      <c r="U18" s="68">
        <f>'2018 PlanIt Budget'!F5</f>
        <v>12088</v>
      </c>
      <c r="V18" s="68">
        <f>'2018 PlanIt Budget'!G5</f>
        <v>93200</v>
      </c>
      <c r="W18" s="68">
        <f>'2018 PlanIt Budget'!H5</f>
        <v>35737</v>
      </c>
      <c r="X18" s="68">
        <f>'2018 PlanIt Budget'!I5</f>
        <v>40475</v>
      </c>
      <c r="Y18" s="24"/>
      <c r="Z18" s="24"/>
      <c r="AA18" s="24"/>
      <c r="AB18" s="24"/>
      <c r="AC18" s="24"/>
      <c r="AD18" s="24"/>
    </row>
    <row r="19" spans="2:30" ht="15" x14ac:dyDescent="0.25">
      <c r="B19" s="17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49"/>
      <c r="P19" s="80"/>
      <c r="Q19" s="80"/>
      <c r="R19" s="80"/>
      <c r="S19" s="50"/>
      <c r="T19" s="50"/>
      <c r="U19" s="50"/>
      <c r="V19" s="50"/>
      <c r="W19" s="50"/>
      <c r="X19" s="50"/>
      <c r="Y19" s="36"/>
      <c r="Z19" s="36"/>
      <c r="AA19" s="36"/>
      <c r="AB19" s="36"/>
      <c r="AC19" s="36"/>
      <c r="AD19" s="36"/>
    </row>
    <row r="20" spans="2:30" ht="15" x14ac:dyDescent="0.25">
      <c r="B20" s="4" t="s">
        <v>32</v>
      </c>
      <c r="C20" s="80">
        <v>478921</v>
      </c>
      <c r="D20" s="80">
        <v>478921</v>
      </c>
      <c r="E20" s="80">
        <v>478921</v>
      </c>
      <c r="F20" s="80">
        <v>245588</v>
      </c>
      <c r="G20" s="80">
        <v>245588</v>
      </c>
      <c r="H20" s="80">
        <v>245588</v>
      </c>
      <c r="I20" s="80">
        <v>245588</v>
      </c>
      <c r="J20" s="80">
        <v>245588</v>
      </c>
      <c r="K20" s="80">
        <v>245588</v>
      </c>
      <c r="L20" s="80">
        <v>245588</v>
      </c>
      <c r="M20" s="80">
        <v>245588</v>
      </c>
      <c r="N20" s="80">
        <v>245588</v>
      </c>
      <c r="O20" s="49"/>
      <c r="P20" s="80">
        <v>248199</v>
      </c>
      <c r="Q20" s="80">
        <v>248199</v>
      </c>
      <c r="R20" s="80">
        <v>248199</v>
      </c>
      <c r="S20" s="59">
        <f>'2018 PlanIt Budget'!D6</f>
        <v>410845</v>
      </c>
      <c r="T20" s="68">
        <f>'2018 PlanIt Budget'!E6</f>
        <v>410845</v>
      </c>
      <c r="U20" s="68">
        <f>'2018 PlanIt Budget'!F6</f>
        <v>410845</v>
      </c>
      <c r="V20" s="68">
        <f>'2018 PlanIt Budget'!G6</f>
        <v>410845</v>
      </c>
      <c r="W20" s="68">
        <f>'2018 PlanIt Budget'!H6</f>
        <v>410845</v>
      </c>
      <c r="X20" s="68">
        <f>'2018 PlanIt Budget'!I6</f>
        <v>410845</v>
      </c>
      <c r="Y20" s="24"/>
      <c r="Z20" s="24"/>
      <c r="AA20" s="24"/>
      <c r="AB20" s="24"/>
      <c r="AC20" s="24"/>
      <c r="AD20" s="24"/>
    </row>
    <row r="21" spans="2:30" ht="15" x14ac:dyDescent="0.25">
      <c r="B21" s="17" t="s">
        <v>22</v>
      </c>
      <c r="C21" s="80">
        <v>478921</v>
      </c>
      <c r="D21" s="80">
        <v>478921</v>
      </c>
      <c r="E21" s="80">
        <v>478921</v>
      </c>
      <c r="F21" s="80">
        <v>245588</v>
      </c>
      <c r="G21" s="80">
        <v>245588</v>
      </c>
      <c r="H21" s="80">
        <v>245588</v>
      </c>
      <c r="I21" s="80">
        <v>245588</v>
      </c>
      <c r="J21" s="80">
        <v>245588</v>
      </c>
      <c r="K21" s="80">
        <v>245588</v>
      </c>
      <c r="L21" s="80">
        <v>245588</v>
      </c>
      <c r="M21" s="80">
        <v>245588</v>
      </c>
      <c r="N21" s="80">
        <v>245588</v>
      </c>
      <c r="O21" s="49"/>
      <c r="P21" s="80">
        <v>248199</v>
      </c>
      <c r="Q21" s="80">
        <v>248199</v>
      </c>
      <c r="R21" s="80">
        <v>248199</v>
      </c>
      <c r="S21" s="68">
        <f>'2018 PlanIt Budget'!D7</f>
        <v>410845</v>
      </c>
      <c r="T21" s="68">
        <f>'2018 PlanIt Budget'!E7</f>
        <v>410845</v>
      </c>
      <c r="U21" s="68">
        <f>'2018 PlanIt Budget'!F7</f>
        <v>410845</v>
      </c>
      <c r="V21" s="68">
        <f>'2018 PlanIt Budget'!G7</f>
        <v>410845</v>
      </c>
      <c r="W21" s="68">
        <f>'2018 PlanIt Budget'!H7</f>
        <v>410845</v>
      </c>
      <c r="X21" s="68">
        <f>'2018 PlanIt Budget'!I7</f>
        <v>410845</v>
      </c>
      <c r="Y21" s="24"/>
      <c r="Z21" s="24"/>
      <c r="AA21" s="24"/>
      <c r="AB21" s="24"/>
      <c r="AC21" s="24"/>
      <c r="AD21" s="24"/>
    </row>
    <row r="22" spans="2:30" ht="15" x14ac:dyDescent="0.25">
      <c r="B22" s="1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49"/>
      <c r="P22" s="80"/>
      <c r="Q22" s="80"/>
      <c r="R22" s="80"/>
      <c r="S22" s="47"/>
      <c r="T22" s="47"/>
      <c r="U22" s="47"/>
      <c r="V22" s="47"/>
      <c r="W22" s="47"/>
      <c r="X22" s="47"/>
      <c r="Y22" s="24"/>
      <c r="Z22" s="24"/>
      <c r="AA22" s="24"/>
      <c r="AB22" s="24"/>
      <c r="AC22" s="24"/>
      <c r="AD22" s="24"/>
    </row>
    <row r="23" spans="2:30" ht="15" x14ac:dyDescent="0.25">
      <c r="B23" s="4" t="s">
        <v>65</v>
      </c>
      <c r="C23" s="80">
        <v>14642.97</v>
      </c>
      <c r="D23" s="80">
        <v>190.8</v>
      </c>
      <c r="E23" s="80">
        <v>85.5</v>
      </c>
      <c r="F23" s="80">
        <v>11535.66</v>
      </c>
      <c r="G23" s="80">
        <v>64.2</v>
      </c>
      <c r="H23" s="80">
        <v>873.05</v>
      </c>
      <c r="I23" s="80">
        <v>18505.740000000002</v>
      </c>
      <c r="J23" s="80">
        <v>0</v>
      </c>
      <c r="K23" s="80">
        <v>158.94999999999999</v>
      </c>
      <c r="L23" s="80">
        <v>36422.83</v>
      </c>
      <c r="M23" s="80">
        <v>42</v>
      </c>
      <c r="N23" s="80">
        <v>0</v>
      </c>
      <c r="O23" s="49"/>
      <c r="P23" s="80">
        <v>17026</v>
      </c>
      <c r="Q23" s="80">
        <v>192</v>
      </c>
      <c r="R23" s="80">
        <v>85</v>
      </c>
      <c r="S23" s="70">
        <f>'2018 PlanIt Budget'!D8</f>
        <v>11536</v>
      </c>
      <c r="T23" s="70">
        <f>'2018 PlanIt Budget'!E8</f>
        <v>64</v>
      </c>
      <c r="U23" s="70">
        <f>'2018 PlanIt Budget'!F8</f>
        <v>873</v>
      </c>
      <c r="V23" s="70">
        <f>'2018 PlanIt Budget'!G8</f>
        <v>18506</v>
      </c>
      <c r="W23" s="70">
        <f>'2018 PlanIt Budget'!H8</f>
        <v>0</v>
      </c>
      <c r="X23" s="70">
        <f>'2018 PlanIt Budget'!I8</f>
        <v>159</v>
      </c>
      <c r="Y23" s="23"/>
      <c r="Z23" s="23"/>
      <c r="AA23" s="23"/>
      <c r="AB23" s="23"/>
      <c r="AC23" s="23"/>
      <c r="AD23" s="23"/>
    </row>
    <row r="24" spans="2:30" ht="15" x14ac:dyDescent="0.25">
      <c r="B24" s="17" t="s">
        <v>66</v>
      </c>
      <c r="C24" s="80">
        <v>14642.97</v>
      </c>
      <c r="D24" s="80">
        <v>190.8</v>
      </c>
      <c r="E24" s="80">
        <v>85.5</v>
      </c>
      <c r="F24" s="80">
        <v>11535.66</v>
      </c>
      <c r="G24" s="80">
        <v>64.2</v>
      </c>
      <c r="H24" s="80">
        <v>873.05</v>
      </c>
      <c r="I24" s="80">
        <v>18505.740000000002</v>
      </c>
      <c r="J24" s="80">
        <v>0</v>
      </c>
      <c r="K24" s="80">
        <v>158.94999999999999</v>
      </c>
      <c r="L24" s="80">
        <v>36422.83</v>
      </c>
      <c r="M24" s="80">
        <v>42</v>
      </c>
      <c r="N24" s="80">
        <v>0</v>
      </c>
      <c r="O24" s="49"/>
      <c r="P24" s="80">
        <v>17026</v>
      </c>
      <c r="Q24" s="80">
        <v>192</v>
      </c>
      <c r="R24" s="80">
        <v>85</v>
      </c>
      <c r="S24" s="70">
        <f>'2018 PlanIt Budget'!D9</f>
        <v>11536</v>
      </c>
      <c r="T24" s="70">
        <f>'2018 PlanIt Budget'!E9</f>
        <v>64</v>
      </c>
      <c r="U24" s="70">
        <f>'2018 PlanIt Budget'!F9</f>
        <v>873</v>
      </c>
      <c r="V24" s="70">
        <f>'2018 PlanIt Budget'!G9</f>
        <v>18506</v>
      </c>
      <c r="W24" s="70">
        <f>'2018 PlanIt Budget'!H9</f>
        <v>0</v>
      </c>
      <c r="X24" s="70">
        <f>'2018 PlanIt Budget'!I9</f>
        <v>159</v>
      </c>
      <c r="Y24" s="23"/>
      <c r="Z24" s="23"/>
      <c r="AA24" s="23"/>
      <c r="AB24" s="23"/>
      <c r="AC24" s="23"/>
      <c r="AD24" s="23"/>
    </row>
    <row r="25" spans="2:30" ht="15" x14ac:dyDescent="0.25">
      <c r="B25" s="1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49"/>
      <c r="P25" s="80"/>
      <c r="Q25" s="80"/>
      <c r="R25" s="80"/>
      <c r="S25" s="47"/>
      <c r="T25" s="47"/>
      <c r="U25" s="47"/>
      <c r="V25" s="47"/>
      <c r="W25" s="47"/>
      <c r="X25" s="47"/>
      <c r="Y25" s="24"/>
      <c r="Z25" s="24"/>
      <c r="AA25" s="24"/>
      <c r="AB25" s="24"/>
      <c r="AC25" s="24"/>
      <c r="AD25" s="24"/>
    </row>
    <row r="26" spans="2:30" ht="15" x14ac:dyDescent="0.25">
      <c r="B26" s="4" t="s">
        <v>73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30150.68</v>
      </c>
      <c r="L26" s="80">
        <v>0</v>
      </c>
      <c r="M26" s="80">
        <v>0</v>
      </c>
      <c r="N26" s="80">
        <v>52130.400000000001</v>
      </c>
      <c r="O26" s="49"/>
      <c r="P26" s="80">
        <v>0</v>
      </c>
      <c r="Q26" s="80">
        <v>0</v>
      </c>
      <c r="R26" s="80">
        <v>0</v>
      </c>
      <c r="S26" s="60"/>
      <c r="T26" s="60"/>
      <c r="U26" s="60"/>
      <c r="V26" s="68"/>
      <c r="W26" s="68"/>
      <c r="X26" s="68"/>
      <c r="Y26" s="24"/>
      <c r="Z26" s="23"/>
      <c r="AA26" s="23"/>
      <c r="AB26" s="23"/>
      <c r="AC26" s="23"/>
      <c r="AD26" s="24"/>
    </row>
    <row r="27" spans="2:30" ht="15" x14ac:dyDescent="0.25">
      <c r="B27" s="4" t="s">
        <v>33</v>
      </c>
      <c r="C27" s="80">
        <v>646.94000000000005</v>
      </c>
      <c r="D27" s="80">
        <v>0</v>
      </c>
      <c r="E27" s="80">
        <v>0</v>
      </c>
      <c r="F27" s="80">
        <v>678.56</v>
      </c>
      <c r="G27" s="80">
        <v>0</v>
      </c>
      <c r="H27" s="80">
        <v>0</v>
      </c>
      <c r="I27" s="80">
        <v>575.20000000000005</v>
      </c>
      <c r="J27" s="80">
        <v>0</v>
      </c>
      <c r="K27" s="80">
        <v>0</v>
      </c>
      <c r="L27" s="80">
        <v>683.89</v>
      </c>
      <c r="M27" s="80">
        <v>0</v>
      </c>
      <c r="N27" s="80">
        <v>0</v>
      </c>
      <c r="O27" s="49"/>
      <c r="P27" s="80">
        <v>389</v>
      </c>
      <c r="Q27" s="80">
        <v>0</v>
      </c>
      <c r="R27" s="80">
        <v>47194</v>
      </c>
      <c r="S27" s="61">
        <f>'2018 PlanIt Budget'!D10</f>
        <v>679</v>
      </c>
      <c r="T27" s="68">
        <f>'2018 PlanIt Budget'!E10</f>
        <v>0</v>
      </c>
      <c r="U27" s="68">
        <f>'2018 PlanIt Budget'!F10</f>
        <v>0</v>
      </c>
      <c r="V27" s="68">
        <f>'2018 PlanIt Budget'!G10</f>
        <v>575</v>
      </c>
      <c r="W27" s="68">
        <f>'2018 PlanIt Budget'!H10</f>
        <v>0</v>
      </c>
      <c r="X27" s="68">
        <f>'2018 PlanIt Budget'!I10</f>
        <v>0</v>
      </c>
      <c r="Y27" s="23"/>
      <c r="Z27" s="23"/>
      <c r="AA27" s="23"/>
      <c r="AB27" s="23"/>
      <c r="AC27" s="23"/>
      <c r="AD27" s="23"/>
    </row>
    <row r="28" spans="2:30" ht="15" x14ac:dyDescent="0.25">
      <c r="B28" s="76" t="s">
        <v>43</v>
      </c>
      <c r="C28" s="80">
        <v>27573.13</v>
      </c>
      <c r="D28" s="80">
        <v>27573.13</v>
      </c>
      <c r="E28" s="80">
        <v>27573.13</v>
      </c>
      <c r="F28" s="80">
        <v>27573.13</v>
      </c>
      <c r="G28" s="80">
        <v>27573.13</v>
      </c>
      <c r="H28" s="80">
        <v>27573.13</v>
      </c>
      <c r="I28" s="80">
        <v>27573.13</v>
      </c>
      <c r="J28" s="80">
        <v>27573.13</v>
      </c>
      <c r="K28" s="80">
        <v>27573.13</v>
      </c>
      <c r="L28" s="80">
        <v>27573.13</v>
      </c>
      <c r="M28" s="80">
        <v>27573.13</v>
      </c>
      <c r="N28" s="80">
        <v>27573.09</v>
      </c>
      <c r="O28" s="78"/>
      <c r="P28" s="80">
        <v>25193</v>
      </c>
      <c r="Q28" s="80">
        <v>25193</v>
      </c>
      <c r="R28" s="80">
        <v>25193</v>
      </c>
      <c r="S28" s="68">
        <f>'2018 PlanIt Budget'!D11</f>
        <v>24523</v>
      </c>
      <c r="T28" s="68">
        <f>'2018 PlanIt Budget'!E11</f>
        <v>24523</v>
      </c>
      <c r="U28" s="68">
        <f>'2018 PlanIt Budget'!F11</f>
        <v>24523</v>
      </c>
      <c r="V28" s="68">
        <f>'2018 PlanIt Budget'!G11</f>
        <v>24523</v>
      </c>
      <c r="W28" s="68">
        <f>'2018 PlanIt Budget'!H11</f>
        <v>24523</v>
      </c>
      <c r="X28" s="68">
        <f>'2018 PlanIt Budget'!I11</f>
        <v>24523</v>
      </c>
      <c r="Y28" s="24"/>
      <c r="Z28" s="24"/>
      <c r="AA28" s="24"/>
      <c r="AB28" s="24"/>
      <c r="AC28" s="24"/>
      <c r="AD28" s="24"/>
    </row>
    <row r="29" spans="2:30" ht="15" x14ac:dyDescent="0.25">
      <c r="B29" s="76" t="s">
        <v>44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78"/>
      <c r="P29" s="80">
        <v>20524</v>
      </c>
      <c r="Q29" s="80">
        <v>20524</v>
      </c>
      <c r="R29" s="80">
        <v>20524</v>
      </c>
      <c r="S29" s="68">
        <f>'2018 PlanIt Budget'!D12</f>
        <v>22288</v>
      </c>
      <c r="T29" s="68">
        <f>'2018 PlanIt Budget'!E12</f>
        <v>22288</v>
      </c>
      <c r="U29" s="68">
        <f>'2018 PlanIt Budget'!F12</f>
        <v>22288</v>
      </c>
      <c r="V29" s="68">
        <f>'2018 PlanIt Budget'!G12</f>
        <v>22288</v>
      </c>
      <c r="W29" s="68">
        <f>'2018 PlanIt Budget'!H12</f>
        <v>22288</v>
      </c>
      <c r="X29" s="68">
        <f>'2018 PlanIt Budget'!I12</f>
        <v>22288</v>
      </c>
      <c r="Y29" s="24"/>
      <c r="Z29" s="24"/>
      <c r="AA29" s="24"/>
      <c r="AB29" s="24"/>
      <c r="AC29" s="24"/>
      <c r="AD29" s="24"/>
    </row>
    <row r="30" spans="2:30" ht="15" x14ac:dyDescent="0.25">
      <c r="B30" s="76" t="s">
        <v>45</v>
      </c>
      <c r="C30" s="80">
        <v>12828.9</v>
      </c>
      <c r="D30" s="80">
        <v>13112.03</v>
      </c>
      <c r="E30" s="80">
        <v>12528.22</v>
      </c>
      <c r="F30" s="80">
        <v>11693.63</v>
      </c>
      <c r="G30" s="80">
        <v>32048.23</v>
      </c>
      <c r="H30" s="80">
        <v>5487.54</v>
      </c>
      <c r="I30" s="80">
        <v>16598.849999999999</v>
      </c>
      <c r="J30" s="80">
        <v>15182.25</v>
      </c>
      <c r="K30" s="80">
        <v>12466.42</v>
      </c>
      <c r="L30" s="80">
        <v>10993.38</v>
      </c>
      <c r="M30" s="80">
        <v>15015.51</v>
      </c>
      <c r="N30" s="80">
        <v>10886.26</v>
      </c>
      <c r="O30" s="78"/>
      <c r="P30" s="80">
        <v>15170</v>
      </c>
      <c r="Q30" s="80">
        <v>15170</v>
      </c>
      <c r="R30" s="80">
        <v>15170</v>
      </c>
      <c r="S30" s="68">
        <f>'2018 PlanIt Budget'!D13</f>
        <v>15489</v>
      </c>
      <c r="T30" s="68">
        <f>'2018 PlanIt Budget'!E13</f>
        <v>15489</v>
      </c>
      <c r="U30" s="68">
        <f>'2018 PlanIt Budget'!F13</f>
        <v>15489</v>
      </c>
      <c r="V30" s="68">
        <f>'2018 PlanIt Budget'!G13</f>
        <v>15489</v>
      </c>
      <c r="W30" s="68">
        <f>'2018 PlanIt Budget'!H13</f>
        <v>15489</v>
      </c>
      <c r="X30" s="68">
        <f>'2018 PlanIt Budget'!I13</f>
        <v>15489</v>
      </c>
      <c r="Y30" s="23"/>
      <c r="Z30" s="23"/>
      <c r="AA30" s="23"/>
      <c r="AB30" s="23"/>
      <c r="AC30" s="23"/>
      <c r="AD30" s="23"/>
    </row>
    <row r="31" spans="2:30" ht="15" x14ac:dyDescent="0.25">
      <c r="B31" s="76" t="s">
        <v>46</v>
      </c>
      <c r="C31" s="80">
        <v>16608.91</v>
      </c>
      <c r="D31" s="80">
        <v>17302.5</v>
      </c>
      <c r="E31" s="80">
        <v>15994.48</v>
      </c>
      <c r="F31" s="80">
        <v>18111.28</v>
      </c>
      <c r="G31" s="80">
        <v>39928.36</v>
      </c>
      <c r="H31" s="80">
        <v>9327.83</v>
      </c>
      <c r="I31" s="80">
        <v>26372.68</v>
      </c>
      <c r="J31" s="80">
        <v>20039.37</v>
      </c>
      <c r="K31" s="80">
        <v>15692.2</v>
      </c>
      <c r="L31" s="80">
        <v>-105354.85</v>
      </c>
      <c r="M31" s="80">
        <v>142730.79</v>
      </c>
      <c r="N31" s="80">
        <v>15677.17</v>
      </c>
      <c r="O31" s="78"/>
      <c r="P31" s="80">
        <v>0</v>
      </c>
      <c r="Q31" s="80">
        <v>0</v>
      </c>
      <c r="R31" s="80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23"/>
      <c r="Z31" s="23"/>
      <c r="AA31" s="23"/>
      <c r="AB31" s="23"/>
      <c r="AC31" s="23"/>
      <c r="AD31" s="23"/>
    </row>
    <row r="32" spans="2:30" ht="15" x14ac:dyDescent="0.25">
      <c r="B32" s="76" t="s">
        <v>47</v>
      </c>
      <c r="C32" s="80">
        <v>8961.6200000000008</v>
      </c>
      <c r="D32" s="80">
        <v>7333.94</v>
      </c>
      <c r="E32" s="80">
        <v>14080.34</v>
      </c>
      <c r="F32" s="80">
        <v>6174.72</v>
      </c>
      <c r="G32" s="80">
        <v>13318.05</v>
      </c>
      <c r="H32" s="80">
        <v>5718.44</v>
      </c>
      <c r="I32" s="80">
        <v>55870.77</v>
      </c>
      <c r="J32" s="80">
        <v>11950.04</v>
      </c>
      <c r="K32" s="80">
        <v>6562.43</v>
      </c>
      <c r="L32" s="80">
        <v>12969.21</v>
      </c>
      <c r="M32" s="80">
        <v>19059.84</v>
      </c>
      <c r="N32" s="80">
        <v>17434.490000000002</v>
      </c>
      <c r="O32" s="78"/>
      <c r="P32" s="80">
        <v>0</v>
      </c>
      <c r="Q32" s="80">
        <v>0</v>
      </c>
      <c r="R32" s="8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23"/>
      <c r="Z32" s="23"/>
      <c r="AA32" s="23"/>
      <c r="AB32" s="23"/>
      <c r="AC32" s="23"/>
      <c r="AD32" s="23"/>
    </row>
    <row r="33" spans="2:30" ht="15" x14ac:dyDescent="0.25">
      <c r="B33" s="17" t="s">
        <v>23</v>
      </c>
      <c r="C33" s="80">
        <v>66619.5</v>
      </c>
      <c r="D33" s="80">
        <v>65321.599999999999</v>
      </c>
      <c r="E33" s="80">
        <v>70176.17</v>
      </c>
      <c r="F33" s="80">
        <v>64231.319999999992</v>
      </c>
      <c r="G33" s="80">
        <v>112867.77</v>
      </c>
      <c r="H33" s="80">
        <v>48106.94</v>
      </c>
      <c r="I33" s="80">
        <v>126990.62999999999</v>
      </c>
      <c r="J33" s="80">
        <v>74744.789999999994</v>
      </c>
      <c r="K33" s="80">
        <v>92444.86</v>
      </c>
      <c r="L33" s="80">
        <v>-53135.240000000013</v>
      </c>
      <c r="M33" s="80">
        <v>204379.27000000002</v>
      </c>
      <c r="N33" s="80">
        <v>123701.40999999999</v>
      </c>
      <c r="O33" s="49"/>
      <c r="P33" s="80">
        <v>61276</v>
      </c>
      <c r="Q33" s="80">
        <v>60887</v>
      </c>
      <c r="R33" s="80">
        <v>108081</v>
      </c>
      <c r="S33" s="70">
        <f>'2018 PlanIt Budget'!D14</f>
        <v>62979</v>
      </c>
      <c r="T33" s="70">
        <f>'2018 PlanIt Budget'!E14</f>
        <v>62300</v>
      </c>
      <c r="U33" s="70">
        <f>'2018 PlanIt Budget'!F14</f>
        <v>62300</v>
      </c>
      <c r="V33" s="70">
        <f>'2018 PlanIt Budget'!G14</f>
        <v>62875</v>
      </c>
      <c r="W33" s="70">
        <f>'2018 PlanIt Budget'!H14</f>
        <v>62300</v>
      </c>
      <c r="X33" s="70">
        <f>'2018 PlanIt Budget'!I14</f>
        <v>62300</v>
      </c>
      <c r="Y33" s="24"/>
      <c r="Z33" s="24"/>
      <c r="AA33" s="24"/>
      <c r="AB33" s="24"/>
      <c r="AC33" s="24"/>
      <c r="AD33" s="24"/>
    </row>
    <row r="34" spans="2:30" ht="15" x14ac:dyDescent="0.25">
      <c r="B34" s="17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49"/>
      <c r="P34" s="80"/>
      <c r="Q34" s="80"/>
      <c r="R34" s="80"/>
      <c r="S34" s="51"/>
      <c r="T34" s="51"/>
      <c r="U34" s="51"/>
      <c r="V34" s="51"/>
      <c r="W34" s="51"/>
      <c r="X34" s="51"/>
      <c r="Y34" s="35"/>
      <c r="Z34" s="35"/>
      <c r="AA34" s="35"/>
      <c r="AB34" s="35"/>
      <c r="AC34" s="35"/>
      <c r="AD34" s="35"/>
    </row>
    <row r="35" spans="2:30" ht="15" x14ac:dyDescent="0.25">
      <c r="B35" s="17" t="s">
        <v>4</v>
      </c>
      <c r="C35" s="80">
        <v>584998.78</v>
      </c>
      <c r="D35" s="80">
        <v>560205.62</v>
      </c>
      <c r="E35" s="80">
        <v>596109.62</v>
      </c>
      <c r="F35" s="80">
        <v>339027.31999999995</v>
      </c>
      <c r="G35" s="80">
        <v>415460.2</v>
      </c>
      <c r="H35" s="80">
        <v>303449.69999999995</v>
      </c>
      <c r="I35" s="80">
        <v>430926.3</v>
      </c>
      <c r="J35" s="80">
        <v>346632.42</v>
      </c>
      <c r="K35" s="80">
        <v>374616.85</v>
      </c>
      <c r="L35" s="80">
        <v>250215.94999999998</v>
      </c>
      <c r="M35" s="80">
        <v>471464.83</v>
      </c>
      <c r="N35" s="80">
        <v>389331.07999999996</v>
      </c>
      <c r="O35" s="49"/>
      <c r="P35" s="80">
        <v>368367</v>
      </c>
      <c r="Q35" s="80">
        <v>325373</v>
      </c>
      <c r="R35" s="80">
        <v>400973</v>
      </c>
      <c r="S35" s="70">
        <f>'2018 PlanIt Budget'!D15</f>
        <v>506687</v>
      </c>
      <c r="T35" s="70">
        <f>'2018 PlanIt Budget'!E15</f>
        <v>540955</v>
      </c>
      <c r="U35" s="70">
        <f>'2018 PlanIt Budget'!F15</f>
        <v>486106</v>
      </c>
      <c r="V35" s="70">
        <f>'2018 PlanIt Budget'!G15</f>
        <v>585426</v>
      </c>
      <c r="W35" s="70">
        <f>'2018 PlanIt Budget'!H15</f>
        <v>508882</v>
      </c>
      <c r="X35" s="70">
        <f>'2018 PlanIt Budget'!I15</f>
        <v>513779</v>
      </c>
      <c r="Y35" s="24"/>
      <c r="Z35" s="24"/>
      <c r="AA35" s="24"/>
      <c r="AB35" s="24"/>
      <c r="AC35" s="24"/>
      <c r="AD35" s="24"/>
    </row>
    <row r="36" spans="2:30" x14ac:dyDescent="0.2">
      <c r="B36" s="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1"/>
    </row>
    <row r="37" spans="2:30" x14ac:dyDescent="0.2">
      <c r="B37" s="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2:30" x14ac:dyDescent="0.2">
      <c r="B38" s="4"/>
      <c r="C38" s="23">
        <f t="shared" ref="C38:N38" si="0">C18+C21+C24+C33</f>
        <v>584998.78</v>
      </c>
      <c r="D38" s="23">
        <f t="shared" si="0"/>
        <v>560205.62</v>
      </c>
      <c r="E38" s="23">
        <f t="shared" si="0"/>
        <v>596109.62</v>
      </c>
      <c r="F38" s="23">
        <f t="shared" si="0"/>
        <v>339027.31999999995</v>
      </c>
      <c r="G38" s="23">
        <f t="shared" si="0"/>
        <v>415460.2</v>
      </c>
      <c r="H38" s="23">
        <f t="shared" si="0"/>
        <v>303449.69999999995</v>
      </c>
      <c r="I38" s="23">
        <f t="shared" si="0"/>
        <v>430926.3</v>
      </c>
      <c r="J38" s="23">
        <f t="shared" si="0"/>
        <v>346632.42</v>
      </c>
      <c r="K38" s="23">
        <f t="shared" si="0"/>
        <v>374616.85</v>
      </c>
      <c r="L38" s="23">
        <f t="shared" si="0"/>
        <v>250215.94999999998</v>
      </c>
      <c r="M38" s="23">
        <f t="shared" si="0"/>
        <v>471464.83</v>
      </c>
      <c r="N38" s="23">
        <f t="shared" si="0"/>
        <v>389331.07999999996</v>
      </c>
      <c r="O38" s="23"/>
      <c r="P38" s="23">
        <f t="shared" ref="P38:W38" si="1">P18+P21+P24+P33</f>
        <v>368367</v>
      </c>
      <c r="Q38" s="23">
        <f t="shared" si="1"/>
        <v>325373</v>
      </c>
      <c r="R38" s="23">
        <f t="shared" si="1"/>
        <v>400973</v>
      </c>
      <c r="S38" s="23">
        <f t="shared" si="1"/>
        <v>506687</v>
      </c>
      <c r="T38" s="23">
        <f t="shared" si="1"/>
        <v>540955</v>
      </c>
      <c r="U38" s="23">
        <f t="shared" si="1"/>
        <v>486106</v>
      </c>
      <c r="V38" s="23">
        <f t="shared" si="1"/>
        <v>585426</v>
      </c>
      <c r="W38" s="23">
        <f t="shared" si="1"/>
        <v>508882</v>
      </c>
      <c r="X38" s="70">
        <f t="shared" ref="X38" si="2">X18+X21+X24+X33</f>
        <v>513779</v>
      </c>
      <c r="Y38" s="23"/>
      <c r="Z38" s="23"/>
      <c r="AA38" s="23"/>
      <c r="AB38" s="23"/>
      <c r="AC38" s="23"/>
      <c r="AD38" s="23"/>
    </row>
    <row r="39" spans="2:30" x14ac:dyDescent="0.2">
      <c r="B39" s="4"/>
      <c r="C39" s="23">
        <f t="shared" ref="C39:N39" si="3">C35-C38</f>
        <v>0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23">
        <f t="shared" si="3"/>
        <v>0</v>
      </c>
      <c r="I39" s="23">
        <f t="shared" si="3"/>
        <v>0</v>
      </c>
      <c r="J39" s="23">
        <f t="shared" si="3"/>
        <v>0</v>
      </c>
      <c r="K39" s="23">
        <f t="shared" si="3"/>
        <v>0</v>
      </c>
      <c r="L39" s="23">
        <f t="shared" si="3"/>
        <v>0</v>
      </c>
      <c r="M39" s="23">
        <f t="shared" si="3"/>
        <v>0</v>
      </c>
      <c r="N39" s="23">
        <f t="shared" si="3"/>
        <v>0</v>
      </c>
      <c r="O39" s="23"/>
      <c r="P39" s="23">
        <f t="shared" ref="P39:W39" si="4">P35-P38</f>
        <v>0</v>
      </c>
      <c r="Q39" s="23">
        <f t="shared" si="4"/>
        <v>0</v>
      </c>
      <c r="R39" s="23">
        <f t="shared" si="4"/>
        <v>0</v>
      </c>
      <c r="S39" s="23">
        <f t="shared" si="4"/>
        <v>0</v>
      </c>
      <c r="T39" s="23">
        <f t="shared" si="4"/>
        <v>0</v>
      </c>
      <c r="U39" s="23">
        <f t="shared" si="4"/>
        <v>0</v>
      </c>
      <c r="V39" s="23">
        <f t="shared" si="4"/>
        <v>0</v>
      </c>
      <c r="W39" s="23">
        <f t="shared" si="4"/>
        <v>0</v>
      </c>
      <c r="X39" s="70">
        <f t="shared" ref="X39" si="5">X35-X38</f>
        <v>0</v>
      </c>
      <c r="Y39" s="23"/>
      <c r="Z39" s="23"/>
      <c r="AA39" s="23"/>
      <c r="AB39" s="23"/>
      <c r="AC39" s="23"/>
      <c r="AD39" s="23"/>
    </row>
    <row r="40" spans="2:30" x14ac:dyDescent="0.2">
      <c r="B40" s="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X40" s="69"/>
    </row>
    <row r="41" spans="2:30" x14ac:dyDescent="0.2">
      <c r="B41" s="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X41" s="69"/>
    </row>
    <row r="42" spans="2:30" x14ac:dyDescent="0.2">
      <c r="B42" s="4"/>
      <c r="C42" s="23">
        <f t="shared" ref="C42:N42" si="6">SUM(C29:C32)</f>
        <v>38399.43</v>
      </c>
      <c r="D42" s="23">
        <f t="shared" si="6"/>
        <v>37748.47</v>
      </c>
      <c r="E42" s="23">
        <f t="shared" si="6"/>
        <v>42603.039999999994</v>
      </c>
      <c r="F42" s="23">
        <f t="shared" si="6"/>
        <v>35979.629999999997</v>
      </c>
      <c r="G42" s="23">
        <f t="shared" si="6"/>
        <v>85294.64</v>
      </c>
      <c r="H42" s="23">
        <f t="shared" si="6"/>
        <v>20533.809999999998</v>
      </c>
      <c r="I42" s="23">
        <f t="shared" si="6"/>
        <v>98842.299999999988</v>
      </c>
      <c r="J42" s="23">
        <f t="shared" si="6"/>
        <v>47171.659999999996</v>
      </c>
      <c r="K42" s="23">
        <f t="shared" si="6"/>
        <v>34721.050000000003</v>
      </c>
      <c r="L42" s="23">
        <f t="shared" si="6"/>
        <v>-81392.260000000009</v>
      </c>
      <c r="M42" s="23">
        <f t="shared" si="6"/>
        <v>176806.14</v>
      </c>
      <c r="N42" s="23">
        <f t="shared" si="6"/>
        <v>43997.919999999998</v>
      </c>
      <c r="O42" s="23"/>
      <c r="P42" s="23">
        <f t="shared" ref="P42:W42" si="7">SUM(P29:P32)</f>
        <v>35694</v>
      </c>
      <c r="Q42" s="23">
        <f t="shared" si="7"/>
        <v>35694</v>
      </c>
      <c r="R42" s="23">
        <f t="shared" si="7"/>
        <v>35694</v>
      </c>
      <c r="S42" s="23">
        <f t="shared" si="7"/>
        <v>37777</v>
      </c>
      <c r="T42" s="23">
        <f t="shared" si="7"/>
        <v>37777</v>
      </c>
      <c r="U42" s="23">
        <f t="shared" si="7"/>
        <v>37777</v>
      </c>
      <c r="V42" s="23">
        <f t="shared" si="7"/>
        <v>37777</v>
      </c>
      <c r="W42" s="23">
        <f t="shared" si="7"/>
        <v>37777</v>
      </c>
      <c r="X42" s="70">
        <f t="shared" ref="X42" si="8">SUM(X29:X32)</f>
        <v>37777</v>
      </c>
      <c r="Y42" s="23"/>
      <c r="Z42" s="23"/>
      <c r="AA42" s="23"/>
      <c r="AB42" s="23"/>
      <c r="AC42" s="23"/>
      <c r="AD42" s="23"/>
    </row>
    <row r="43" spans="2:30" x14ac:dyDescent="0.2">
      <c r="B43" s="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2:30" x14ac:dyDescent="0.2">
      <c r="B44" s="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2:30" x14ac:dyDescent="0.2">
      <c r="B45" s="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30" x14ac:dyDescent="0.2">
      <c r="B46" s="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30" x14ac:dyDescent="0.2">
      <c r="B47" s="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30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20" x14ac:dyDescent="0.2">
      <c r="B49" s="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P49" s="76"/>
      <c r="Q49" s="39"/>
      <c r="R49" s="39"/>
      <c r="S49" s="39"/>
      <c r="T49" s="39"/>
    </row>
    <row r="50" spans="2:20" x14ac:dyDescent="0.2">
      <c r="B50" s="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2:20" x14ac:dyDescent="0.2">
      <c r="B51" s="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2:20" x14ac:dyDescent="0.2">
      <c r="B52" s="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2:20" x14ac:dyDescent="0.2">
      <c r="B53" s="4"/>
      <c r="C53" s="24"/>
      <c r="D53" s="24"/>
      <c r="E53" s="24"/>
      <c r="F53" s="24"/>
      <c r="G53" s="24"/>
      <c r="H53" s="24"/>
      <c r="I53" s="24"/>
      <c r="J53" s="24"/>
      <c r="K53" s="23"/>
      <c r="L53" s="23"/>
      <c r="M53" s="23"/>
      <c r="N53" s="23"/>
    </row>
    <row r="54" spans="2:20" x14ac:dyDescent="0.2">
      <c r="B54" s="4"/>
      <c r="C54" s="24"/>
      <c r="D54" s="24"/>
      <c r="E54" s="24"/>
      <c r="F54" s="24"/>
      <c r="G54" s="24"/>
      <c r="H54" s="24"/>
      <c r="I54" s="24"/>
      <c r="J54" s="24"/>
      <c r="K54" s="23"/>
      <c r="L54" s="23"/>
      <c r="M54" s="23"/>
      <c r="N54" s="23"/>
    </row>
    <row r="55" spans="2:20" x14ac:dyDescent="0.2">
      <c r="B55" s="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2:20" x14ac:dyDescent="0.2">
      <c r="B56" s="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2:20" x14ac:dyDescent="0.2">
      <c r="B57" s="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2:20" x14ac:dyDescent="0.2">
      <c r="B58" s="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2:20" x14ac:dyDescent="0.2">
      <c r="B59" s="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2:20" x14ac:dyDescent="0.2">
      <c r="B60" s="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2:20" x14ac:dyDescent="0.2">
      <c r="B61" s="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2:20" x14ac:dyDescent="0.2">
      <c r="B62" s="4"/>
      <c r="C62" s="24"/>
      <c r="D62" s="24"/>
      <c r="E62" s="24"/>
      <c r="F62" s="24"/>
      <c r="G62" s="24"/>
      <c r="H62" s="24"/>
      <c r="I62" s="24"/>
      <c r="J62" s="24"/>
      <c r="K62" s="23"/>
      <c r="L62" s="23"/>
      <c r="M62" s="23"/>
      <c r="N62" s="23"/>
    </row>
    <row r="63" spans="2:20" x14ac:dyDescent="0.2">
      <c r="B63" s="4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2:20" x14ac:dyDescent="0.2">
      <c r="B64" s="4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x14ac:dyDescent="0.2">
      <c r="B65" s="4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x14ac:dyDescent="0.2">
      <c r="B66" s="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2:14" x14ac:dyDescent="0.2">
      <c r="B67" s="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2:14" x14ac:dyDescent="0.2">
      <c r="B68" s="4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 x14ac:dyDescent="0.2">
      <c r="B69" s="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4" x14ac:dyDescent="0.2">
      <c r="B70" s="17"/>
      <c r="C70" s="24"/>
      <c r="D70" s="24"/>
      <c r="E70" s="24"/>
      <c r="F70" s="24"/>
      <c r="G70" s="24"/>
      <c r="H70" s="24"/>
      <c r="I70" s="24"/>
      <c r="J70" s="24"/>
      <c r="K70" s="23"/>
      <c r="L70" s="23"/>
      <c r="M70" s="23"/>
      <c r="N70" s="23"/>
    </row>
    <row r="71" spans="2:14" x14ac:dyDescent="0.2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2:14" x14ac:dyDescent="0.2">
      <c r="B72" s="17"/>
      <c r="C72" s="24"/>
      <c r="D72" s="24"/>
      <c r="E72" s="24"/>
      <c r="F72" s="24"/>
      <c r="G72" s="24"/>
      <c r="H72" s="24"/>
      <c r="I72" s="24"/>
      <c r="J72" s="24"/>
      <c r="K72" s="23"/>
      <c r="L72" s="23"/>
      <c r="M72" s="23"/>
      <c r="N72" s="23"/>
    </row>
  </sheetData>
  <printOptions horizontalCentered="1"/>
  <pageMargins left="0.5" right="0.46" top="0.72" bottom="0.56000000000000005" header="0.25" footer="0.25"/>
  <pageSetup scale="2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35"/>
  <sheetViews>
    <sheetView showGridLines="0" view="pageBreakPreview" zoomScale="6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53" sqref="Q53"/>
    </sheetView>
  </sheetViews>
  <sheetFormatPr defaultRowHeight="12.75" x14ac:dyDescent="0.2"/>
  <cols>
    <col min="1" max="1" width="4" customWidth="1"/>
    <col min="2" max="2" width="74.5703125" customWidth="1"/>
    <col min="3" max="3" width="12.85546875" bestFit="1" customWidth="1"/>
    <col min="4" max="4" width="12.85546875" customWidth="1"/>
    <col min="5" max="5" width="13.5703125" customWidth="1"/>
    <col min="6" max="6" width="12" customWidth="1"/>
    <col min="7" max="7" width="12.42578125" customWidth="1"/>
    <col min="8" max="8" width="12.85546875" bestFit="1" customWidth="1"/>
    <col min="9" max="9" width="12.85546875" customWidth="1"/>
    <col min="10" max="10" width="12.85546875" bestFit="1" customWidth="1"/>
    <col min="11" max="12" width="10.5703125" customWidth="1"/>
    <col min="13" max="13" width="12" customWidth="1"/>
    <col min="14" max="14" width="10.5703125" customWidth="1"/>
    <col min="15" max="15" width="4.7109375" customWidth="1"/>
    <col min="16" max="16" width="14.28515625" customWidth="1"/>
    <col min="17" max="23" width="13.5703125" bestFit="1" customWidth="1"/>
  </cols>
  <sheetData>
    <row r="1" spans="2:23" ht="12" customHeight="1" x14ac:dyDescent="0.2">
      <c r="B1" s="1" t="s">
        <v>0</v>
      </c>
    </row>
    <row r="2" spans="2:23" ht="13.5" customHeight="1" x14ac:dyDescent="0.2">
      <c r="B2" s="1" t="s">
        <v>1</v>
      </c>
      <c r="E2" s="2"/>
    </row>
    <row r="3" spans="2:23" s="3" customFormat="1" ht="12.75" customHeight="1" x14ac:dyDescent="0.35">
      <c r="B3" s="1" t="s">
        <v>2</v>
      </c>
    </row>
    <row r="4" spans="2:23" s="3" customFormat="1" ht="12.75" customHeight="1" x14ac:dyDescent="0.35">
      <c r="B4" s="4" t="s">
        <v>3</v>
      </c>
    </row>
    <row r="5" spans="2:23" s="5" customFormat="1" ht="12" customHeight="1" x14ac:dyDescent="0.2">
      <c r="B5" s="4" t="s">
        <v>6</v>
      </c>
      <c r="H5" s="6"/>
    </row>
    <row r="6" spans="2:23" ht="12" customHeight="1" x14ac:dyDescent="0.25">
      <c r="B6" s="7"/>
      <c r="C6" s="5"/>
      <c r="D6" s="5"/>
    </row>
    <row r="7" spans="2:23" ht="21" customHeight="1" x14ac:dyDescent="0.35">
      <c r="B7" s="8"/>
      <c r="C7" s="9"/>
      <c r="D7" s="9"/>
      <c r="E7" s="9"/>
      <c r="G7" s="10"/>
    </row>
    <row r="8" spans="2:23" s="11" customFormat="1" x14ac:dyDescent="0.2">
      <c r="B8"/>
      <c r="C8" s="63" t="s">
        <v>80</v>
      </c>
      <c r="D8" s="63" t="s">
        <v>80</v>
      </c>
      <c r="E8" s="63" t="s">
        <v>80</v>
      </c>
      <c r="F8" s="63" t="s">
        <v>86</v>
      </c>
      <c r="G8" s="63" t="s">
        <v>86</v>
      </c>
      <c r="H8" s="63" t="s">
        <v>86</v>
      </c>
      <c r="I8" s="63" t="s">
        <v>86</v>
      </c>
      <c r="J8" s="63" t="s">
        <v>86</v>
      </c>
      <c r="K8" s="63" t="s">
        <v>86</v>
      </c>
      <c r="L8" s="63" t="s">
        <v>86</v>
      </c>
      <c r="M8" s="63" t="s">
        <v>86</v>
      </c>
      <c r="N8" s="63" t="s">
        <v>86</v>
      </c>
      <c r="O8" s="33"/>
      <c r="P8" s="63" t="s">
        <v>82</v>
      </c>
      <c r="Q8" s="63" t="s">
        <v>82</v>
      </c>
      <c r="R8" s="63" t="s">
        <v>82</v>
      </c>
      <c r="S8" s="63" t="s">
        <v>88</v>
      </c>
      <c r="T8" s="63" t="s">
        <v>81</v>
      </c>
      <c r="U8" s="63" t="s">
        <v>88</v>
      </c>
      <c r="V8" s="1" t="s">
        <v>81</v>
      </c>
      <c r="W8" s="1" t="s">
        <v>81</v>
      </c>
    </row>
    <row r="9" spans="2:23" ht="12.75" customHeight="1" x14ac:dyDescent="0.2">
      <c r="B9" s="12"/>
      <c r="C9" s="64" t="s">
        <v>18</v>
      </c>
      <c r="D9" s="64" t="s">
        <v>19</v>
      </c>
      <c r="E9" s="64" t="s">
        <v>20</v>
      </c>
      <c r="F9" s="64" t="s">
        <v>9</v>
      </c>
      <c r="G9" s="64" t="s">
        <v>10</v>
      </c>
      <c r="H9" s="64" t="s">
        <v>11</v>
      </c>
      <c r="I9" s="64" t="s">
        <v>12</v>
      </c>
      <c r="J9" s="64" t="s">
        <v>13</v>
      </c>
      <c r="K9" s="64" t="s">
        <v>14</v>
      </c>
      <c r="L9" s="64" t="s">
        <v>15</v>
      </c>
      <c r="M9" s="64" t="s">
        <v>16</v>
      </c>
      <c r="N9" s="64" t="s">
        <v>17</v>
      </c>
      <c r="O9" s="31"/>
      <c r="P9" s="64" t="s">
        <v>18</v>
      </c>
      <c r="Q9" s="64" t="s">
        <v>19</v>
      </c>
      <c r="R9" s="64" t="s">
        <v>20</v>
      </c>
      <c r="S9" s="82" t="s">
        <v>9</v>
      </c>
      <c r="T9" s="82" t="s">
        <v>10</v>
      </c>
      <c r="U9" s="82" t="s">
        <v>11</v>
      </c>
      <c r="V9" s="13" t="s">
        <v>14</v>
      </c>
      <c r="W9" s="13" t="s">
        <v>15</v>
      </c>
    </row>
    <row r="10" spans="2:23" ht="12.75" customHeight="1" x14ac:dyDescent="0.2">
      <c r="B10" s="14"/>
      <c r="E10" s="15"/>
      <c r="O10" s="31"/>
      <c r="P10" s="15"/>
      <c r="Q10" s="15"/>
      <c r="R10" s="15"/>
      <c r="S10" s="15"/>
      <c r="T10" s="15"/>
      <c r="U10" s="15"/>
      <c r="V10" s="15"/>
      <c r="W10" s="15"/>
    </row>
    <row r="11" spans="2:23" ht="15" x14ac:dyDescent="0.25">
      <c r="B11" s="16" t="s">
        <v>24</v>
      </c>
      <c r="C11" s="80">
        <v>8784.94</v>
      </c>
      <c r="D11" s="80">
        <v>6628.3700000000008</v>
      </c>
      <c r="E11" s="80">
        <v>20349.010000000002</v>
      </c>
      <c r="F11" s="80">
        <v>8177.420000000001</v>
      </c>
      <c r="G11" s="80">
        <v>17092.170000000002</v>
      </c>
      <c r="H11" s="80">
        <v>8720.2499999999982</v>
      </c>
      <c r="I11" s="80">
        <v>98801.339999999982</v>
      </c>
      <c r="J11" s="80">
        <v>17949.310000000001</v>
      </c>
      <c r="K11" s="80">
        <v>13558.720000000005</v>
      </c>
      <c r="L11" s="80">
        <v>21842.44</v>
      </c>
      <c r="M11" s="80">
        <v>31699.420000000002</v>
      </c>
      <c r="N11" s="80">
        <v>29080.260000000002</v>
      </c>
      <c r="O11" s="55"/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</row>
    <row r="12" spans="2:23" ht="15" x14ac:dyDescent="0.25">
      <c r="B12" s="16" t="s">
        <v>25</v>
      </c>
      <c r="C12" s="80">
        <v>0</v>
      </c>
      <c r="D12" s="80">
        <v>0</v>
      </c>
      <c r="E12" s="80">
        <v>0</v>
      </c>
      <c r="F12" s="80">
        <v>0.34</v>
      </c>
      <c r="G12" s="80">
        <v>5.1599999999999993</v>
      </c>
      <c r="H12" s="80">
        <v>0.8600000000000001</v>
      </c>
      <c r="I12" s="80">
        <v>1025.2899999999997</v>
      </c>
      <c r="J12" s="80">
        <v>411.76000000000005</v>
      </c>
      <c r="K12" s="80">
        <v>59.790000000000006</v>
      </c>
      <c r="L12" s="80">
        <v>6.2799999999999994</v>
      </c>
      <c r="M12" s="80">
        <v>11.830000000000002</v>
      </c>
      <c r="N12" s="80">
        <v>4.84</v>
      </c>
      <c r="O12" s="55"/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</row>
    <row r="13" spans="2:23" ht="15" x14ac:dyDescent="0.25">
      <c r="B13" s="4" t="s">
        <v>26</v>
      </c>
      <c r="C13" s="80">
        <v>0</v>
      </c>
      <c r="D13" s="80">
        <v>0</v>
      </c>
      <c r="E13" s="80">
        <v>0</v>
      </c>
      <c r="F13" s="80">
        <v>0</v>
      </c>
      <c r="G13" s="80">
        <v>1.0300000000000002</v>
      </c>
      <c r="H13" s="80">
        <v>-0.25</v>
      </c>
      <c r="I13" s="80">
        <v>627.61</v>
      </c>
      <c r="J13" s="80">
        <v>-189.60000000000002</v>
      </c>
      <c r="K13" s="80">
        <v>-555.88000000000011</v>
      </c>
      <c r="L13" s="80">
        <v>119.77000000000001</v>
      </c>
      <c r="M13" s="80">
        <v>0.59000000000000008</v>
      </c>
      <c r="N13" s="80">
        <v>-1.4100000000000001</v>
      </c>
      <c r="O13" s="55"/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</row>
    <row r="14" spans="2:23" ht="15" x14ac:dyDescent="0.25">
      <c r="B14" s="4" t="s">
        <v>27</v>
      </c>
      <c r="C14" s="80">
        <v>851.69999999999993</v>
      </c>
      <c r="D14" s="80">
        <v>-84.049999999999983</v>
      </c>
      <c r="E14" s="80">
        <v>-916.92000000000007</v>
      </c>
      <c r="F14" s="80">
        <v>-938.29</v>
      </c>
      <c r="G14" s="80">
        <v>4383.63</v>
      </c>
      <c r="H14" s="80">
        <v>-2476.71</v>
      </c>
      <c r="I14" s="80">
        <v>3920.6499999999996</v>
      </c>
      <c r="J14" s="80">
        <v>148.79</v>
      </c>
      <c r="K14" s="80">
        <v>-4169.8100000000004</v>
      </c>
      <c r="L14" s="80">
        <v>-1174.1599999999999</v>
      </c>
      <c r="M14" s="80">
        <v>1194.1300000000001</v>
      </c>
      <c r="N14" s="80">
        <v>610.41</v>
      </c>
      <c r="O14" s="55"/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</row>
    <row r="15" spans="2:23" ht="15" x14ac:dyDescent="0.25">
      <c r="B15" s="4" t="s">
        <v>28</v>
      </c>
      <c r="C15" s="80">
        <v>0</v>
      </c>
      <c r="D15" s="80">
        <v>0</v>
      </c>
      <c r="E15" s="80">
        <v>0</v>
      </c>
      <c r="F15" s="80">
        <v>0.06</v>
      </c>
      <c r="G15" s="80">
        <v>1.9400000000000004</v>
      </c>
      <c r="H15" s="80">
        <v>-1.6</v>
      </c>
      <c r="I15" s="80">
        <v>614.71</v>
      </c>
      <c r="J15" s="80">
        <v>-368.12</v>
      </c>
      <c r="K15" s="80">
        <v>-237.11</v>
      </c>
      <c r="L15" s="80">
        <v>-8.36</v>
      </c>
      <c r="M15" s="80">
        <v>3.1400000000000006</v>
      </c>
      <c r="N15" s="80">
        <v>-2.27</v>
      </c>
      <c r="O15" s="55"/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</row>
    <row r="16" spans="2:23" ht="15" x14ac:dyDescent="0.25">
      <c r="B16" s="4" t="s">
        <v>29</v>
      </c>
      <c r="C16" s="80">
        <v>0</v>
      </c>
      <c r="D16" s="80">
        <v>0</v>
      </c>
      <c r="E16" s="80">
        <v>0</v>
      </c>
      <c r="F16" s="80">
        <v>0</v>
      </c>
      <c r="G16" s="80">
        <v>2.6399999999999997</v>
      </c>
      <c r="H16" s="80">
        <v>1.4500000000000002</v>
      </c>
      <c r="I16" s="80">
        <v>1047.2799999999997</v>
      </c>
      <c r="J16" s="80">
        <v>731.3</v>
      </c>
      <c r="K16" s="80">
        <v>-702.38</v>
      </c>
      <c r="L16" s="80">
        <v>10.66</v>
      </c>
      <c r="M16" s="80">
        <v>8.1599999999999984</v>
      </c>
      <c r="N16" s="80">
        <v>3.67</v>
      </c>
      <c r="O16" s="55"/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</row>
    <row r="17" spans="2:23" ht="15" x14ac:dyDescent="0.25">
      <c r="B17" s="4" t="s">
        <v>31</v>
      </c>
      <c r="C17" s="80">
        <v>24.64</v>
      </c>
      <c r="D17" s="80">
        <v>0</v>
      </c>
      <c r="E17" s="80">
        <v>16.420000000000002</v>
      </c>
      <c r="F17" s="80">
        <v>33.71</v>
      </c>
      <c r="G17" s="80">
        <v>17</v>
      </c>
      <c r="H17" s="80">
        <v>135.99</v>
      </c>
      <c r="I17" s="80">
        <v>148.74</v>
      </c>
      <c r="J17" s="80">
        <v>97.74</v>
      </c>
      <c r="K17" s="80">
        <v>106.24</v>
      </c>
      <c r="L17" s="80">
        <v>12.75</v>
      </c>
      <c r="M17" s="80">
        <v>12.75</v>
      </c>
      <c r="N17" s="80">
        <v>0</v>
      </c>
      <c r="O17" s="55"/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</row>
    <row r="18" spans="2:23" ht="15" x14ac:dyDescent="0.25">
      <c r="B18" s="4" t="s">
        <v>21</v>
      </c>
      <c r="C18" s="80">
        <v>9661.2800000000007</v>
      </c>
      <c r="D18" s="80">
        <v>6544.3200000000006</v>
      </c>
      <c r="E18" s="80">
        <v>19448.510000000002</v>
      </c>
      <c r="F18" s="80">
        <v>7273.2400000000016</v>
      </c>
      <c r="G18" s="80">
        <v>21503.57</v>
      </c>
      <c r="H18" s="80">
        <v>6379.989999999998</v>
      </c>
      <c r="I18" s="80">
        <v>106185.61999999998</v>
      </c>
      <c r="J18" s="80">
        <v>18781.180000000004</v>
      </c>
      <c r="K18" s="80">
        <v>8059.5700000000024</v>
      </c>
      <c r="L18" s="80">
        <v>20809.379999999997</v>
      </c>
      <c r="M18" s="80">
        <v>32930.020000000004</v>
      </c>
      <c r="N18" s="80">
        <v>29695.5</v>
      </c>
      <c r="O18" s="55"/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</row>
    <row r="19" spans="2:23" ht="15" x14ac:dyDescent="0.25">
      <c r="B19" s="17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55"/>
      <c r="P19" s="53"/>
      <c r="Q19" s="53"/>
      <c r="R19" s="53"/>
      <c r="S19" s="53"/>
      <c r="T19" s="53"/>
      <c r="U19" s="53"/>
      <c r="V19" s="53"/>
      <c r="W19" s="53"/>
    </row>
    <row r="20" spans="2:23" ht="15" x14ac:dyDescent="0.25">
      <c r="B20" s="4" t="s">
        <v>32</v>
      </c>
      <c r="C20" s="80">
        <v>7500</v>
      </c>
      <c r="D20" s="80">
        <v>7500</v>
      </c>
      <c r="E20" s="80">
        <v>7500</v>
      </c>
      <c r="F20" s="80">
        <v>5000</v>
      </c>
      <c r="G20" s="80">
        <v>5000</v>
      </c>
      <c r="H20" s="80">
        <v>5000</v>
      </c>
      <c r="I20" s="80">
        <v>5000</v>
      </c>
      <c r="J20" s="80">
        <v>5000</v>
      </c>
      <c r="K20" s="80">
        <v>5000</v>
      </c>
      <c r="L20" s="80">
        <v>5000</v>
      </c>
      <c r="M20" s="80">
        <v>5000</v>
      </c>
      <c r="N20" s="80">
        <v>5000</v>
      </c>
      <c r="O20" s="55"/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</row>
    <row r="21" spans="2:23" ht="15" x14ac:dyDescent="0.25">
      <c r="B21" s="4" t="s">
        <v>22</v>
      </c>
      <c r="C21" s="80">
        <v>7500</v>
      </c>
      <c r="D21" s="80">
        <v>7500</v>
      </c>
      <c r="E21" s="80">
        <v>7500</v>
      </c>
      <c r="F21" s="80">
        <v>5000</v>
      </c>
      <c r="G21" s="80">
        <v>5000</v>
      </c>
      <c r="H21" s="80">
        <v>5000</v>
      </c>
      <c r="I21" s="80">
        <v>5000</v>
      </c>
      <c r="J21" s="80">
        <v>5000</v>
      </c>
      <c r="K21" s="80">
        <v>5000</v>
      </c>
      <c r="L21" s="80">
        <v>5000</v>
      </c>
      <c r="M21" s="80">
        <v>5000</v>
      </c>
      <c r="N21" s="80">
        <v>5000</v>
      </c>
      <c r="O21" s="55"/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</row>
    <row r="22" spans="2:23" ht="15" x14ac:dyDescent="0.25">
      <c r="B22" s="1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55"/>
      <c r="P22" s="53"/>
      <c r="Q22" s="53"/>
      <c r="R22" s="53"/>
      <c r="S22" s="53"/>
      <c r="T22" s="53"/>
      <c r="U22" s="53"/>
      <c r="V22" s="53"/>
      <c r="W22" s="53"/>
    </row>
    <row r="23" spans="2:23" ht="15" x14ac:dyDescent="0.25">
      <c r="B23" s="19" t="s">
        <v>42</v>
      </c>
      <c r="C23" s="80">
        <v>0</v>
      </c>
      <c r="D23" s="80">
        <v>0</v>
      </c>
      <c r="E23" s="80">
        <v>15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55"/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</row>
    <row r="24" spans="2:23" ht="15" x14ac:dyDescent="0.25">
      <c r="B24" s="19" t="s">
        <v>44</v>
      </c>
      <c r="C24" s="80">
        <v>31805.64</v>
      </c>
      <c r="D24" s="80">
        <v>33133.86</v>
      </c>
      <c r="E24" s="80">
        <v>30629.040000000001</v>
      </c>
      <c r="F24" s="80">
        <v>35999.370000000003</v>
      </c>
      <c r="G24" s="80">
        <v>79459.429999999993</v>
      </c>
      <c r="H24" s="80">
        <v>18562.849999999999</v>
      </c>
      <c r="I24" s="80">
        <v>52482.94</v>
      </c>
      <c r="J24" s="80">
        <v>39879.35</v>
      </c>
      <c r="K24" s="80">
        <v>31228.25</v>
      </c>
      <c r="L24" s="80">
        <v>31270.799999999999</v>
      </c>
      <c r="M24" s="80">
        <v>43109.18</v>
      </c>
      <c r="N24" s="80">
        <v>31198.34</v>
      </c>
      <c r="O24" s="55"/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</row>
    <row r="25" spans="2:23" ht="15" x14ac:dyDescent="0.25">
      <c r="B25" s="19" t="s">
        <v>45</v>
      </c>
      <c r="C25" s="80">
        <v>-9.9999999983992893E-3</v>
      </c>
      <c r="D25" s="80">
        <v>0</v>
      </c>
      <c r="E25" s="80">
        <v>0</v>
      </c>
      <c r="F25" s="80">
        <v>1.0000000002037268E-2</v>
      </c>
      <c r="G25" s="80">
        <v>9.9999999947613105E-3</v>
      </c>
      <c r="H25" s="80">
        <v>0</v>
      </c>
      <c r="I25" s="80">
        <v>0</v>
      </c>
      <c r="J25" s="80">
        <v>9.9999999983992893E-3</v>
      </c>
      <c r="K25" s="80">
        <v>0</v>
      </c>
      <c r="L25" s="80">
        <v>1.0000000002037268E-2</v>
      </c>
      <c r="M25" s="80">
        <v>-9.9999999983992893E-3</v>
      </c>
      <c r="N25" s="80">
        <v>0</v>
      </c>
      <c r="O25" s="55"/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</row>
    <row r="26" spans="2:23" ht="15" x14ac:dyDescent="0.25">
      <c r="B26" s="19" t="s">
        <v>46</v>
      </c>
      <c r="C26" s="80">
        <v>-31805.65</v>
      </c>
      <c r="D26" s="80">
        <v>-33133.86</v>
      </c>
      <c r="E26" s="80">
        <v>-30629.03</v>
      </c>
      <c r="F26" s="80">
        <v>-35999.370000000003</v>
      </c>
      <c r="G26" s="80">
        <v>-79459.429999999993</v>
      </c>
      <c r="H26" s="80">
        <v>-18562.849999999999</v>
      </c>
      <c r="I26" s="80">
        <v>-52482.95</v>
      </c>
      <c r="J26" s="80">
        <v>-39879.339999999997</v>
      </c>
      <c r="K26" s="80">
        <v>-31228.25</v>
      </c>
      <c r="L26" s="80">
        <v>209661.39</v>
      </c>
      <c r="M26" s="80">
        <v>-284041.38</v>
      </c>
      <c r="N26" s="80">
        <v>-31198.34</v>
      </c>
      <c r="O26" s="55"/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</row>
    <row r="27" spans="2:23" ht="15" x14ac:dyDescent="0.25">
      <c r="B27" s="19" t="s">
        <v>47</v>
      </c>
      <c r="C27" s="80">
        <v>-17161.28</v>
      </c>
      <c r="D27" s="80">
        <v>-14044.32</v>
      </c>
      <c r="E27" s="80">
        <v>-26963.51</v>
      </c>
      <c r="F27" s="80">
        <v>-12273.35</v>
      </c>
      <c r="G27" s="80">
        <v>-26503.58</v>
      </c>
      <c r="H27" s="80">
        <v>-11379.98</v>
      </c>
      <c r="I27" s="80">
        <v>-111185.62</v>
      </c>
      <c r="J27" s="80">
        <v>-23781.18</v>
      </c>
      <c r="K27" s="80">
        <v>-13059.57</v>
      </c>
      <c r="L27" s="80">
        <v>-25809.38</v>
      </c>
      <c r="M27" s="80">
        <v>-37930.019999999997</v>
      </c>
      <c r="N27" s="80">
        <v>-34695.51</v>
      </c>
      <c r="O27" s="55"/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</row>
    <row r="28" spans="2:23" ht="15" x14ac:dyDescent="0.25">
      <c r="B28" s="19" t="s">
        <v>23</v>
      </c>
      <c r="C28" s="80">
        <v>-17161.3</v>
      </c>
      <c r="D28" s="80">
        <v>-14044.32</v>
      </c>
      <c r="E28" s="80">
        <v>-26948.499999999996</v>
      </c>
      <c r="F28" s="80">
        <v>-12273.339999999997</v>
      </c>
      <c r="G28" s="80">
        <v>-26503.570000000007</v>
      </c>
      <c r="H28" s="80">
        <v>-11379.98</v>
      </c>
      <c r="I28" s="80">
        <v>-111185.62999999999</v>
      </c>
      <c r="J28" s="80">
        <v>-23781.16</v>
      </c>
      <c r="K28" s="80">
        <v>-13059.57</v>
      </c>
      <c r="L28" s="80">
        <v>215122.82</v>
      </c>
      <c r="M28" s="80">
        <v>-278862.23</v>
      </c>
      <c r="N28" s="80">
        <v>-34695.51</v>
      </c>
      <c r="O28" s="55"/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</row>
    <row r="29" spans="2:23" ht="15" x14ac:dyDescent="0.25">
      <c r="B29" s="17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55"/>
      <c r="P29" s="53"/>
      <c r="Q29" s="53"/>
      <c r="R29" s="53"/>
      <c r="S29" s="53"/>
      <c r="T29" s="53"/>
      <c r="U29" s="53"/>
      <c r="V29" s="53"/>
      <c r="W29" s="53"/>
    </row>
    <row r="30" spans="2:23" ht="15" x14ac:dyDescent="0.25">
      <c r="B30" s="17" t="s">
        <v>4</v>
      </c>
      <c r="C30" s="80">
        <v>-2.0000000000436557E-2</v>
      </c>
      <c r="D30" s="80">
        <v>0</v>
      </c>
      <c r="E30" s="80">
        <v>1.0000000005675247E-2</v>
      </c>
      <c r="F30" s="80">
        <v>-9.999999999490683E-2</v>
      </c>
      <c r="G30" s="80">
        <v>-7.2759576141834259E-12</v>
      </c>
      <c r="H30" s="80">
        <v>9.9999999983992893E-3</v>
      </c>
      <c r="I30" s="80">
        <v>-1.0000000009313226E-2</v>
      </c>
      <c r="J30" s="80">
        <v>2.0000000004074536E-2</v>
      </c>
      <c r="K30" s="80">
        <v>3.637978807091713E-12</v>
      </c>
      <c r="L30" s="80">
        <v>240932.2</v>
      </c>
      <c r="M30" s="80">
        <v>-240932.20999999996</v>
      </c>
      <c r="N30" s="80">
        <v>-1.0000000002037268E-2</v>
      </c>
      <c r="O30" s="55"/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</row>
    <row r="31" spans="2:23" x14ac:dyDescent="0.2">
      <c r="B31" s="1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1"/>
      <c r="P31" s="22"/>
      <c r="Q31" s="22"/>
      <c r="R31" s="22"/>
      <c r="S31" s="22"/>
      <c r="T31" s="22"/>
      <c r="U31" s="22"/>
      <c r="V31" s="22"/>
      <c r="W31" s="22"/>
    </row>
    <row r="32" spans="2:23" x14ac:dyDescent="0.2">
      <c r="B32" s="1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23" x14ac:dyDescent="0.2">
      <c r="B33" s="17"/>
      <c r="C33" s="24">
        <f>C18+C21+C28</f>
        <v>-2.0000000000436557E-2</v>
      </c>
      <c r="D33" s="24">
        <f t="shared" ref="D33:N33" si="0">D18+D21+D28</f>
        <v>0</v>
      </c>
      <c r="E33" s="24">
        <f t="shared" si="0"/>
        <v>1.0000000005675247E-2</v>
      </c>
      <c r="F33" s="24">
        <f t="shared" si="0"/>
        <v>-9.999999999490683E-2</v>
      </c>
      <c r="G33" s="24">
        <f t="shared" si="0"/>
        <v>0</v>
      </c>
      <c r="H33" s="24">
        <f t="shared" si="0"/>
        <v>9.9999999983992893E-3</v>
      </c>
      <c r="I33" s="24">
        <f t="shared" si="0"/>
        <v>-1.0000000009313226E-2</v>
      </c>
      <c r="J33" s="24">
        <f t="shared" si="0"/>
        <v>2.0000000004074536E-2</v>
      </c>
      <c r="K33" s="24">
        <f t="shared" si="0"/>
        <v>0</v>
      </c>
      <c r="L33" s="24">
        <f t="shared" si="0"/>
        <v>240932.2</v>
      </c>
      <c r="M33" s="24">
        <f t="shared" si="0"/>
        <v>-240932.20999999996</v>
      </c>
      <c r="N33" s="24">
        <f t="shared" si="0"/>
        <v>-1.0000000002037268E-2</v>
      </c>
      <c r="O33" s="24"/>
      <c r="P33" s="24">
        <f t="shared" ref="P33:W33" si="1">P18+P21+P28</f>
        <v>0</v>
      </c>
      <c r="Q33" s="24">
        <f t="shared" si="1"/>
        <v>0</v>
      </c>
      <c r="R33" s="24">
        <f t="shared" si="1"/>
        <v>0</v>
      </c>
      <c r="S33" s="24">
        <f t="shared" si="1"/>
        <v>0</v>
      </c>
      <c r="T33" s="24">
        <f t="shared" si="1"/>
        <v>0</v>
      </c>
      <c r="U33" s="24">
        <f t="shared" si="1"/>
        <v>0</v>
      </c>
      <c r="V33" s="24">
        <f t="shared" si="1"/>
        <v>0</v>
      </c>
      <c r="W33" s="24">
        <f t="shared" si="1"/>
        <v>0</v>
      </c>
    </row>
    <row r="34" spans="2:23" x14ac:dyDescent="0.2">
      <c r="C34" s="24">
        <f>C30-C33</f>
        <v>0</v>
      </c>
      <c r="D34" s="24">
        <f t="shared" ref="D34:N34" si="2">D30-D33</f>
        <v>0</v>
      </c>
      <c r="E34" s="24">
        <f t="shared" si="2"/>
        <v>0</v>
      </c>
      <c r="F34" s="24">
        <f t="shared" si="2"/>
        <v>0</v>
      </c>
      <c r="G34" s="24">
        <f t="shared" si="2"/>
        <v>-7.2759576141834259E-12</v>
      </c>
      <c r="H34" s="24">
        <f t="shared" si="2"/>
        <v>0</v>
      </c>
      <c r="I34" s="24">
        <f t="shared" si="2"/>
        <v>0</v>
      </c>
      <c r="J34" s="24">
        <f t="shared" si="2"/>
        <v>0</v>
      </c>
      <c r="K34" s="24">
        <f t="shared" si="2"/>
        <v>3.637978807091713E-12</v>
      </c>
      <c r="L34" s="24">
        <f t="shared" si="2"/>
        <v>0</v>
      </c>
      <c r="M34" s="24">
        <f t="shared" si="2"/>
        <v>0</v>
      </c>
      <c r="N34" s="24">
        <f t="shared" si="2"/>
        <v>0</v>
      </c>
      <c r="O34" s="24"/>
      <c r="P34" s="24">
        <f t="shared" ref="P34" si="3">P30-P33</f>
        <v>0</v>
      </c>
      <c r="Q34" s="24">
        <f t="shared" ref="Q34" si="4">Q30-Q33</f>
        <v>0</v>
      </c>
      <c r="R34" s="24">
        <f t="shared" ref="R34" si="5">R30-R33</f>
        <v>0</v>
      </c>
      <c r="S34" s="24">
        <f t="shared" ref="S34" si="6">S30-S33</f>
        <v>0</v>
      </c>
      <c r="T34" s="24">
        <f t="shared" ref="T34" si="7">T30-T33</f>
        <v>0</v>
      </c>
      <c r="U34" s="24">
        <f t="shared" ref="U34" si="8">U30-U33</f>
        <v>0</v>
      </c>
      <c r="V34" s="24">
        <f t="shared" ref="V34" si="9">V30-V33</f>
        <v>0</v>
      </c>
      <c r="W34" s="24">
        <f t="shared" ref="W34" si="10">W30-W33</f>
        <v>0</v>
      </c>
    </row>
    <row r="35" spans="2:23" x14ac:dyDescent="0.2">
      <c r="B35" s="17"/>
      <c r="C35" s="24"/>
      <c r="D35" s="24"/>
      <c r="E35" s="24"/>
      <c r="F35" s="24"/>
      <c r="G35" s="24"/>
      <c r="H35" s="24"/>
      <c r="I35" s="24"/>
      <c r="J35" s="24"/>
      <c r="K35" s="23"/>
      <c r="L35" s="23"/>
      <c r="M35" s="23"/>
      <c r="N35" s="23"/>
    </row>
  </sheetData>
  <printOptions horizontalCentered="1"/>
  <pageMargins left="0.5" right="0.46" top="0.72" bottom="0.56000000000000005" header="0.25" footer="0.25"/>
  <pageSetup scale="2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39"/>
  <sheetViews>
    <sheetView showGridLines="0" view="pageBreakPreview" zoomScale="70" zoomScaleNormal="80" zoomScaleSheetLayoutView="70" workbookViewId="0">
      <pane xSplit="2" ySplit="9" topLeftCell="D13" activePane="bottomRight" state="frozen"/>
      <selection activeCell="Q31" sqref="Q31"/>
      <selection pane="topRight" activeCell="Q31" sqref="Q31"/>
      <selection pane="bottomLeft" activeCell="Q31" sqref="Q31"/>
      <selection pane="bottomRight" activeCell="I19" sqref="I19"/>
    </sheetView>
  </sheetViews>
  <sheetFormatPr defaultRowHeight="12.75" x14ac:dyDescent="0.2"/>
  <cols>
    <col min="1" max="1" width="4" customWidth="1"/>
    <col min="2" max="2" width="66.5703125" customWidth="1"/>
    <col min="3" max="4" width="13.7109375" bestFit="1" customWidth="1"/>
    <col min="5" max="5" width="13.42578125" bestFit="1" customWidth="1"/>
    <col min="6" max="6" width="13.7109375" bestFit="1" customWidth="1"/>
    <col min="7" max="7" width="12.42578125" customWidth="1"/>
    <col min="8" max="8" width="13.42578125" bestFit="1" customWidth="1"/>
    <col min="9" max="9" width="14.140625" bestFit="1" customWidth="1"/>
    <col min="10" max="11" width="13.7109375" bestFit="1" customWidth="1"/>
    <col min="12" max="12" width="16.140625" bestFit="1" customWidth="1"/>
    <col min="13" max="13" width="15.140625" bestFit="1" customWidth="1"/>
    <col min="14" max="14" width="13.7109375" bestFit="1" customWidth="1"/>
    <col min="15" max="15" width="4" customWidth="1"/>
    <col min="16" max="16" width="12.7109375" customWidth="1"/>
    <col min="17" max="17" width="12.140625" customWidth="1"/>
    <col min="18" max="23" width="13.5703125" bestFit="1" customWidth="1"/>
    <col min="24" max="24" width="14.140625" bestFit="1" customWidth="1"/>
  </cols>
  <sheetData>
    <row r="1" spans="2:24" ht="12" customHeight="1" x14ac:dyDescent="0.2">
      <c r="B1" s="1" t="s">
        <v>0</v>
      </c>
    </row>
    <row r="2" spans="2:24" ht="13.5" customHeight="1" x14ac:dyDescent="0.2">
      <c r="B2" s="1" t="s">
        <v>1</v>
      </c>
      <c r="E2" s="2"/>
    </row>
    <row r="3" spans="2:24" s="3" customFormat="1" ht="12.75" customHeight="1" x14ac:dyDescent="0.35">
      <c r="B3" s="1" t="s">
        <v>2</v>
      </c>
    </row>
    <row r="4" spans="2:24" s="3" customFormat="1" ht="12.75" customHeight="1" x14ac:dyDescent="0.35">
      <c r="B4" s="4" t="s">
        <v>3</v>
      </c>
    </row>
    <row r="5" spans="2:24" s="5" customFormat="1" ht="12" customHeight="1" x14ac:dyDescent="0.2">
      <c r="B5" s="4" t="s">
        <v>7</v>
      </c>
      <c r="H5" s="6"/>
    </row>
    <row r="6" spans="2:24" ht="12" customHeight="1" x14ac:dyDescent="0.25">
      <c r="B6" s="7"/>
      <c r="C6" s="5"/>
      <c r="D6" s="5"/>
    </row>
    <row r="7" spans="2:24" ht="21" customHeight="1" x14ac:dyDescent="0.35">
      <c r="B7" s="8"/>
      <c r="C7" s="9"/>
      <c r="D7" s="9"/>
      <c r="E7" s="9"/>
      <c r="G7" s="10"/>
    </row>
    <row r="8" spans="2:24" s="11" customFormat="1" x14ac:dyDescent="0.2">
      <c r="B8"/>
      <c r="C8" s="63" t="s">
        <v>80</v>
      </c>
      <c r="D8" s="63" t="s">
        <v>80</v>
      </c>
      <c r="E8" s="63" t="s">
        <v>80</v>
      </c>
      <c r="F8" s="63" t="s">
        <v>86</v>
      </c>
      <c r="G8" s="63" t="s">
        <v>86</v>
      </c>
      <c r="H8" s="63" t="s">
        <v>86</v>
      </c>
      <c r="I8" s="63" t="s">
        <v>86</v>
      </c>
      <c r="J8" s="63" t="s">
        <v>86</v>
      </c>
      <c r="K8" s="63" t="s">
        <v>86</v>
      </c>
      <c r="L8" s="63" t="s">
        <v>86</v>
      </c>
      <c r="M8" s="63" t="s">
        <v>86</v>
      </c>
      <c r="N8" s="63" t="s">
        <v>86</v>
      </c>
      <c r="O8" s="33"/>
      <c r="P8" s="63" t="s">
        <v>82</v>
      </c>
      <c r="Q8" s="63" t="s">
        <v>82</v>
      </c>
      <c r="R8" s="63" t="s">
        <v>82</v>
      </c>
      <c r="S8" s="63" t="s">
        <v>88</v>
      </c>
      <c r="T8" s="63" t="s">
        <v>81</v>
      </c>
      <c r="U8" s="63" t="s">
        <v>88</v>
      </c>
      <c r="V8" s="63" t="s">
        <v>88</v>
      </c>
      <c r="W8" s="63" t="s">
        <v>88</v>
      </c>
      <c r="X8" s="63" t="s">
        <v>88</v>
      </c>
    </row>
    <row r="9" spans="2:24" ht="12.75" customHeight="1" x14ac:dyDescent="0.2">
      <c r="B9" s="12"/>
      <c r="C9" s="64" t="s">
        <v>18</v>
      </c>
      <c r="D9" s="64" t="s">
        <v>19</v>
      </c>
      <c r="E9" s="64" t="s">
        <v>20</v>
      </c>
      <c r="F9" s="64" t="s">
        <v>9</v>
      </c>
      <c r="G9" s="64" t="s">
        <v>10</v>
      </c>
      <c r="H9" s="64" t="s">
        <v>11</v>
      </c>
      <c r="I9" s="64" t="s">
        <v>12</v>
      </c>
      <c r="J9" s="64" t="s">
        <v>13</v>
      </c>
      <c r="K9" s="64" t="s">
        <v>14</v>
      </c>
      <c r="L9" s="64" t="s">
        <v>15</v>
      </c>
      <c r="M9" s="64" t="s">
        <v>16</v>
      </c>
      <c r="N9" s="64" t="s">
        <v>17</v>
      </c>
      <c r="O9" s="31"/>
      <c r="P9" s="64" t="s">
        <v>18</v>
      </c>
      <c r="Q9" s="64" t="s">
        <v>19</v>
      </c>
      <c r="R9" s="64" t="s">
        <v>20</v>
      </c>
      <c r="S9" s="82" t="s">
        <v>9</v>
      </c>
      <c r="T9" s="82" t="s">
        <v>10</v>
      </c>
      <c r="U9" s="82" t="s">
        <v>11</v>
      </c>
      <c r="V9" s="82" t="s">
        <v>12</v>
      </c>
      <c r="W9" s="82" t="s">
        <v>13</v>
      </c>
      <c r="X9" s="82" t="s">
        <v>14</v>
      </c>
    </row>
    <row r="10" spans="2:24" ht="12.75" customHeight="1" x14ac:dyDescent="0.2">
      <c r="B10" s="14"/>
      <c r="C10" s="20"/>
      <c r="D10" s="20"/>
      <c r="E10" s="21"/>
      <c r="F10" s="20"/>
      <c r="G10" s="20"/>
      <c r="H10" s="20"/>
      <c r="I10" s="20"/>
      <c r="J10" s="20"/>
      <c r="K10" s="20"/>
      <c r="L10" s="20"/>
      <c r="M10" s="20"/>
      <c r="N10" s="20"/>
      <c r="O10" s="31"/>
    </row>
    <row r="11" spans="2:24" ht="12.75" customHeight="1" x14ac:dyDescent="0.25">
      <c r="B11" s="16" t="s">
        <v>24</v>
      </c>
      <c r="C11" s="80">
        <v>229571.81999999992</v>
      </c>
      <c r="D11" s="80">
        <v>206983.17999999996</v>
      </c>
      <c r="E11" s="80">
        <v>309573.64999999991</v>
      </c>
      <c r="F11" s="80">
        <v>212791.20000000004</v>
      </c>
      <c r="G11" s="80">
        <v>558124.54999999993</v>
      </c>
      <c r="H11" s="80">
        <v>237855.67</v>
      </c>
      <c r="I11" s="80">
        <v>316765.56000000006</v>
      </c>
      <c r="J11" s="80">
        <v>317374.25999999995</v>
      </c>
      <c r="K11" s="80">
        <v>390798.50000000017</v>
      </c>
      <c r="L11" s="80">
        <v>259432.19000000009</v>
      </c>
      <c r="M11" s="80">
        <v>310436.56000000006</v>
      </c>
      <c r="N11" s="80">
        <v>254052.09000000008</v>
      </c>
      <c r="O11" s="55"/>
      <c r="P11" s="83">
        <v>556308</v>
      </c>
      <c r="Q11" s="83">
        <v>556308</v>
      </c>
      <c r="R11" s="83">
        <v>556303</v>
      </c>
      <c r="S11" s="83">
        <f>'2018 PlanIt Budget'!D16</f>
        <v>571583</v>
      </c>
      <c r="T11" s="83">
        <f>'2018 PlanIt Budget'!E16</f>
        <v>571583</v>
      </c>
      <c r="U11" s="83">
        <f>'2018 PlanIt Budget'!F16</f>
        <v>571583</v>
      </c>
      <c r="V11" s="83">
        <f>'2018 PlanIt Budget'!G16</f>
        <v>571583</v>
      </c>
      <c r="W11" s="83">
        <f>'2018 PlanIt Budget'!H16</f>
        <v>571583</v>
      </c>
      <c r="X11" s="83">
        <f>'2018 PlanIt Budget'!I16</f>
        <v>571583</v>
      </c>
    </row>
    <row r="12" spans="2:24" ht="12.75" customHeight="1" x14ac:dyDescent="0.25">
      <c r="B12" s="16" t="s">
        <v>25</v>
      </c>
      <c r="C12" s="80">
        <v>96.969999999999985</v>
      </c>
      <c r="D12" s="80">
        <v>90.09</v>
      </c>
      <c r="E12" s="80">
        <v>500.1699999999999</v>
      </c>
      <c r="F12" s="80">
        <v>368.88999999999993</v>
      </c>
      <c r="G12" s="80">
        <v>477.3300000000001</v>
      </c>
      <c r="H12" s="80">
        <v>232.28000000000003</v>
      </c>
      <c r="I12" s="80">
        <v>18558.309999999998</v>
      </c>
      <c r="J12" s="80">
        <v>6893.7999999999993</v>
      </c>
      <c r="K12" s="80">
        <v>2687.95</v>
      </c>
      <c r="L12" s="80">
        <v>397.75999999999993</v>
      </c>
      <c r="M12" s="80">
        <v>543.91</v>
      </c>
      <c r="N12" s="80">
        <v>326.01000000000005</v>
      </c>
      <c r="O12" s="55"/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53">
        <v>0</v>
      </c>
      <c r="W12" s="53">
        <v>0</v>
      </c>
    </row>
    <row r="13" spans="2:24" ht="15" x14ac:dyDescent="0.25">
      <c r="B13" s="4" t="s">
        <v>26</v>
      </c>
      <c r="C13" s="80">
        <v>-36.870000000000012</v>
      </c>
      <c r="D13" s="80">
        <v>17.030000000000005</v>
      </c>
      <c r="E13" s="80">
        <v>28.530000000000012</v>
      </c>
      <c r="F13" s="80">
        <v>69.16</v>
      </c>
      <c r="G13" s="80">
        <v>181.48000000000002</v>
      </c>
      <c r="H13" s="80">
        <v>-74.409999999999982</v>
      </c>
      <c r="I13" s="80">
        <v>20704.010000000002</v>
      </c>
      <c r="J13" s="80">
        <v>-3167.9399999999987</v>
      </c>
      <c r="K13" s="80">
        <v>-16152.250000000004</v>
      </c>
      <c r="L13" s="80">
        <v>-1302.7100000000003</v>
      </c>
      <c r="M13" s="80">
        <v>158.18</v>
      </c>
      <c r="N13" s="80">
        <v>-73.149999999999991</v>
      </c>
      <c r="O13" s="55"/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53">
        <v>0</v>
      </c>
      <c r="W13" s="53">
        <v>0</v>
      </c>
    </row>
    <row r="14" spans="2:24" ht="15" x14ac:dyDescent="0.25">
      <c r="B14" s="4" t="s">
        <v>27</v>
      </c>
      <c r="C14" s="80">
        <v>9753.3499999999967</v>
      </c>
      <c r="D14" s="80">
        <v>19752.990000000002</v>
      </c>
      <c r="E14" s="80">
        <v>-82943.410000000062</v>
      </c>
      <c r="F14" s="80">
        <v>12241.72</v>
      </c>
      <c r="G14" s="80">
        <v>159412.44</v>
      </c>
      <c r="H14" s="80">
        <v>-104321.81000000001</v>
      </c>
      <c r="I14" s="80">
        <v>58951.329999999994</v>
      </c>
      <c r="J14" s="80">
        <v>13615.630000000001</v>
      </c>
      <c r="K14" s="80">
        <v>-126211.89000000001</v>
      </c>
      <c r="L14" s="80">
        <v>-2021.1000000000006</v>
      </c>
      <c r="M14" s="80">
        <v>59752.660000000011</v>
      </c>
      <c r="N14" s="80">
        <v>2126.6400000000012</v>
      </c>
      <c r="O14" s="55"/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53">
        <v>0</v>
      </c>
      <c r="W14" s="53">
        <v>0</v>
      </c>
    </row>
    <row r="15" spans="2:24" ht="15" x14ac:dyDescent="0.25">
      <c r="B15" s="4" t="s">
        <v>28</v>
      </c>
      <c r="C15" s="80">
        <v>-1.2600000000000005</v>
      </c>
      <c r="D15" s="80">
        <v>9.9200000000000035</v>
      </c>
      <c r="E15" s="80">
        <v>24.810000000000002</v>
      </c>
      <c r="F15" s="80">
        <v>27.29999999999999</v>
      </c>
      <c r="G15" s="80">
        <v>80.19000000000004</v>
      </c>
      <c r="H15" s="80">
        <v>-74.599999999999994</v>
      </c>
      <c r="I15" s="80">
        <v>11018.68</v>
      </c>
      <c r="J15" s="80">
        <v>-6998.6800000000012</v>
      </c>
      <c r="K15" s="80">
        <v>-3688.2400000000007</v>
      </c>
      <c r="L15" s="80">
        <v>-357.95</v>
      </c>
      <c r="M15" s="80">
        <v>119.12000000000002</v>
      </c>
      <c r="N15" s="80">
        <v>-54.370000000000005</v>
      </c>
      <c r="O15" s="55"/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53">
        <v>0</v>
      </c>
      <c r="W15" s="53">
        <v>0</v>
      </c>
    </row>
    <row r="16" spans="2:24" ht="15" x14ac:dyDescent="0.25">
      <c r="B16" s="4" t="s">
        <v>29</v>
      </c>
      <c r="C16" s="80">
        <v>217.92999999999998</v>
      </c>
      <c r="D16" s="80">
        <v>194.11</v>
      </c>
      <c r="E16" s="80">
        <v>928.00999999999988</v>
      </c>
      <c r="F16" s="80">
        <v>746.04</v>
      </c>
      <c r="G16" s="80">
        <v>1013.3000000000001</v>
      </c>
      <c r="H16" s="80">
        <v>661.50999999999965</v>
      </c>
      <c r="I16" s="80">
        <v>35058.220000000008</v>
      </c>
      <c r="J16" s="80">
        <v>29778.310000000009</v>
      </c>
      <c r="K16" s="80">
        <v>10288.190000000004</v>
      </c>
      <c r="L16" s="80">
        <v>1792.0600000000006</v>
      </c>
      <c r="M16" s="80">
        <v>1503.3399999999997</v>
      </c>
      <c r="N16" s="80">
        <v>1056.0099999999998</v>
      </c>
      <c r="O16" s="55"/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53">
        <v>0</v>
      </c>
      <c r="W16" s="53">
        <v>0</v>
      </c>
    </row>
    <row r="17" spans="2:24" ht="15" x14ac:dyDescent="0.25">
      <c r="B17" s="4" t="s">
        <v>30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55"/>
      <c r="P17" s="83"/>
      <c r="Q17" s="83"/>
      <c r="R17" s="83"/>
      <c r="S17" s="83"/>
      <c r="T17" s="83"/>
      <c r="U17" s="83"/>
      <c r="V17" s="53"/>
      <c r="W17" s="53"/>
    </row>
    <row r="18" spans="2:24" ht="15" x14ac:dyDescent="0.25">
      <c r="B18" s="76" t="s">
        <v>71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55"/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53">
        <v>0</v>
      </c>
      <c r="W18" s="53">
        <v>0</v>
      </c>
    </row>
    <row r="19" spans="2:24" ht="15" x14ac:dyDescent="0.25">
      <c r="B19" s="4" t="s">
        <v>21</v>
      </c>
      <c r="C19" s="80">
        <v>239601.93999999992</v>
      </c>
      <c r="D19" s="80">
        <v>227047.31999999995</v>
      </c>
      <c r="E19" s="80">
        <v>228111.75999999986</v>
      </c>
      <c r="F19" s="80">
        <v>226244.31000000006</v>
      </c>
      <c r="G19" s="80">
        <v>719298.99999999977</v>
      </c>
      <c r="H19" s="80">
        <v>134268.93</v>
      </c>
      <c r="I19" s="80">
        <v>462822.82000000012</v>
      </c>
      <c r="J19" s="80">
        <v>357495.37999999995</v>
      </c>
      <c r="K19" s="80">
        <v>257722.26000000018</v>
      </c>
      <c r="L19" s="80">
        <v>257940.25000000009</v>
      </c>
      <c r="M19" s="80">
        <v>372513.77000000008</v>
      </c>
      <c r="N19" s="80">
        <v>257433.23000000013</v>
      </c>
      <c r="O19" s="55"/>
      <c r="P19" s="83">
        <v>556308</v>
      </c>
      <c r="Q19" s="83">
        <v>556308</v>
      </c>
      <c r="R19" s="83">
        <v>556303</v>
      </c>
      <c r="S19" s="83">
        <f>'2018 PlanIt Budget'!D17</f>
        <v>571583</v>
      </c>
      <c r="T19" s="83">
        <f>'2018 PlanIt Budget'!E17</f>
        <v>571583</v>
      </c>
      <c r="U19" s="83">
        <f>'2018 PlanIt Budget'!F17</f>
        <v>571583</v>
      </c>
      <c r="V19" s="83">
        <f>'2018 PlanIt Budget'!G17</f>
        <v>571583</v>
      </c>
      <c r="W19" s="83">
        <f>'2018 PlanIt Budget'!H17</f>
        <v>571583</v>
      </c>
      <c r="X19" s="83">
        <f>'2018 PlanIt Budget'!I17</f>
        <v>571583</v>
      </c>
    </row>
    <row r="20" spans="2:24" ht="15" x14ac:dyDescent="0.25">
      <c r="B20" s="17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55"/>
      <c r="P20" s="83"/>
      <c r="Q20" s="83"/>
      <c r="R20" s="83"/>
      <c r="S20" s="83"/>
      <c r="T20" s="83"/>
      <c r="U20" s="83"/>
      <c r="V20" s="53"/>
      <c r="W20" s="53"/>
    </row>
    <row r="21" spans="2:24" ht="15" x14ac:dyDescent="0.25">
      <c r="B21" s="4" t="s">
        <v>32</v>
      </c>
      <c r="C21" s="80">
        <v>71000</v>
      </c>
      <c r="D21" s="80">
        <v>71000</v>
      </c>
      <c r="E21" s="80">
        <v>71000</v>
      </c>
      <c r="F21" s="80">
        <v>44000</v>
      </c>
      <c r="G21" s="80">
        <v>44000</v>
      </c>
      <c r="H21" s="80">
        <v>44000</v>
      </c>
      <c r="I21" s="80">
        <v>44000</v>
      </c>
      <c r="J21" s="80">
        <v>44000</v>
      </c>
      <c r="K21" s="80">
        <v>44000</v>
      </c>
      <c r="L21" s="80">
        <v>44000</v>
      </c>
      <c r="M21" s="80">
        <v>44000</v>
      </c>
      <c r="N21" s="80">
        <v>44000</v>
      </c>
      <c r="O21" s="55"/>
      <c r="P21" s="83">
        <v>87250</v>
      </c>
      <c r="Q21" s="83">
        <v>87250</v>
      </c>
      <c r="R21" s="83">
        <v>87250</v>
      </c>
      <c r="S21" s="83">
        <f>'2018 PlanIt Budget'!D18</f>
        <v>113200</v>
      </c>
      <c r="T21" s="83">
        <f>'2018 PlanIt Budget'!E18</f>
        <v>113200</v>
      </c>
      <c r="U21" s="83">
        <f>'2018 PlanIt Budget'!F18</f>
        <v>113200</v>
      </c>
      <c r="V21" s="83">
        <f>'2018 PlanIt Budget'!G18</f>
        <v>122300</v>
      </c>
      <c r="W21" s="83">
        <f>'2018 PlanIt Budget'!H18</f>
        <v>122300</v>
      </c>
      <c r="X21" s="83">
        <f>'2018 PlanIt Budget'!I18</f>
        <v>122300</v>
      </c>
    </row>
    <row r="22" spans="2:24" ht="15" x14ac:dyDescent="0.25">
      <c r="B22" s="4" t="s">
        <v>22</v>
      </c>
      <c r="C22" s="80">
        <v>71000</v>
      </c>
      <c r="D22" s="80">
        <v>71000</v>
      </c>
      <c r="E22" s="80">
        <v>71000</v>
      </c>
      <c r="F22" s="80">
        <v>44000</v>
      </c>
      <c r="G22" s="80">
        <v>44000</v>
      </c>
      <c r="H22" s="80">
        <v>44000</v>
      </c>
      <c r="I22" s="80">
        <v>44000</v>
      </c>
      <c r="J22" s="80">
        <v>44000</v>
      </c>
      <c r="K22" s="80">
        <v>44000</v>
      </c>
      <c r="L22" s="80">
        <v>44000</v>
      </c>
      <c r="M22" s="80">
        <v>44000</v>
      </c>
      <c r="N22" s="80">
        <v>44000</v>
      </c>
      <c r="O22" s="55"/>
      <c r="P22" s="83">
        <v>87250</v>
      </c>
      <c r="Q22" s="83">
        <v>87250</v>
      </c>
      <c r="R22" s="83">
        <v>87250</v>
      </c>
      <c r="S22" s="83">
        <f>'2018 PlanIt Budget'!D19</f>
        <v>113200</v>
      </c>
      <c r="T22" s="83">
        <f>'2018 PlanIt Budget'!E19</f>
        <v>113200</v>
      </c>
      <c r="U22" s="83">
        <f>'2018 PlanIt Budget'!F19</f>
        <v>113200</v>
      </c>
      <c r="V22" s="83">
        <f>'2018 PlanIt Budget'!G19</f>
        <v>122300</v>
      </c>
      <c r="W22" s="83">
        <f>'2018 PlanIt Budget'!H19</f>
        <v>122300</v>
      </c>
      <c r="X22" s="83">
        <f>'2018 PlanIt Budget'!I19</f>
        <v>122300</v>
      </c>
    </row>
    <row r="23" spans="2:24" ht="15" x14ac:dyDescent="0.25">
      <c r="B23" s="1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55"/>
      <c r="P23" s="83"/>
      <c r="Q23" s="83"/>
      <c r="R23" s="83"/>
      <c r="S23" s="83"/>
      <c r="T23" s="83"/>
      <c r="U23" s="83"/>
      <c r="V23" s="53"/>
      <c r="W23" s="53"/>
    </row>
    <row r="24" spans="2:24" ht="15" x14ac:dyDescent="0.25">
      <c r="B24" s="4" t="s">
        <v>33</v>
      </c>
      <c r="C24" s="80">
        <v>0</v>
      </c>
      <c r="D24" s="80">
        <v>25525.53</v>
      </c>
      <c r="E24" s="80">
        <v>0</v>
      </c>
      <c r="F24" s="80">
        <v>82690.679999999993</v>
      </c>
      <c r="G24" s="80">
        <v>0</v>
      </c>
      <c r="H24" s="80">
        <v>0</v>
      </c>
      <c r="I24" s="80">
        <v>258.72000000000003</v>
      </c>
      <c r="J24" s="80">
        <v>-16187.62</v>
      </c>
      <c r="K24" s="80">
        <v>0</v>
      </c>
      <c r="L24" s="80">
        <v>-2327654.2799999998</v>
      </c>
      <c r="M24" s="80">
        <v>2327847.39</v>
      </c>
      <c r="N24" s="80">
        <v>180543.62</v>
      </c>
      <c r="O24" s="55"/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53">
        <v>0</v>
      </c>
      <c r="W24" s="53">
        <v>0</v>
      </c>
    </row>
    <row r="25" spans="2:24" ht="15" x14ac:dyDescent="0.25">
      <c r="B25" s="4" t="s">
        <v>34</v>
      </c>
      <c r="C25" s="80">
        <v>-25034.52</v>
      </c>
      <c r="D25" s="80">
        <v>-26079.97</v>
      </c>
      <c r="E25" s="80">
        <v>-24108.41</v>
      </c>
      <c r="F25" s="80">
        <v>-28340.68</v>
      </c>
      <c r="G25" s="80">
        <v>-62514.19</v>
      </c>
      <c r="H25" s="80">
        <v>-14604.2</v>
      </c>
      <c r="I25" s="80">
        <v>-41428.559999999998</v>
      </c>
      <c r="J25" s="80">
        <v>-31479.64</v>
      </c>
      <c r="K25" s="80">
        <v>-24650.71</v>
      </c>
      <c r="L25" s="80">
        <v>-24684.3</v>
      </c>
      <c r="M25" s="80">
        <v>-34029.18</v>
      </c>
      <c r="N25" s="80">
        <v>-24627.09</v>
      </c>
      <c r="O25" s="55"/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53">
        <v>0</v>
      </c>
      <c r="W25" s="53">
        <v>0</v>
      </c>
    </row>
    <row r="26" spans="2:24" ht="15" x14ac:dyDescent="0.25">
      <c r="B26" s="4" t="s">
        <v>35</v>
      </c>
      <c r="C26" s="80">
        <v>-21151.99</v>
      </c>
      <c r="D26" s="80">
        <v>-22035.31</v>
      </c>
      <c r="E26" s="80">
        <v>-20369.509999999998</v>
      </c>
      <c r="F26" s="80">
        <v>-23611.35</v>
      </c>
      <c r="G26" s="80">
        <v>-52056.99</v>
      </c>
      <c r="H26" s="80">
        <v>-12161.25</v>
      </c>
      <c r="I26" s="80">
        <v>-34481.54</v>
      </c>
      <c r="J26" s="80">
        <v>-26200.93</v>
      </c>
      <c r="K26" s="80">
        <v>-20517.11</v>
      </c>
      <c r="L26" s="80">
        <v>-20545.07</v>
      </c>
      <c r="M26" s="80">
        <v>-28322.94</v>
      </c>
      <c r="N26" s="80">
        <v>-20497.46</v>
      </c>
      <c r="O26" s="55"/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53">
        <v>0</v>
      </c>
      <c r="W26" s="53">
        <v>0</v>
      </c>
    </row>
    <row r="27" spans="2:24" ht="15" x14ac:dyDescent="0.25">
      <c r="B27" s="4" t="s">
        <v>36</v>
      </c>
      <c r="C27" s="80">
        <v>-28917.040000000001</v>
      </c>
      <c r="D27" s="80">
        <v>-30124.63</v>
      </c>
      <c r="E27" s="80">
        <v>-27847.3</v>
      </c>
      <c r="F27" s="80">
        <v>-32152.38</v>
      </c>
      <c r="G27" s="80">
        <v>-70834.149999999994</v>
      </c>
      <c r="H27" s="80">
        <v>-16547.86</v>
      </c>
      <c r="I27" s="80">
        <v>-46803.63</v>
      </c>
      <c r="J27" s="80">
        <v>-35563.910000000003</v>
      </c>
      <c r="K27" s="80">
        <v>-27848.959999999999</v>
      </c>
      <c r="L27" s="80">
        <v>-27886.91</v>
      </c>
      <c r="M27" s="80">
        <v>-38444.22</v>
      </c>
      <c r="N27" s="80">
        <v>-27822.29</v>
      </c>
      <c r="O27" s="55"/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53">
        <v>0</v>
      </c>
      <c r="W27" s="53">
        <v>0</v>
      </c>
    </row>
    <row r="28" spans="2:24" ht="15" x14ac:dyDescent="0.25">
      <c r="B28" s="4" t="s">
        <v>37</v>
      </c>
      <c r="C28" s="80">
        <v>-31805.64</v>
      </c>
      <c r="D28" s="80">
        <v>-33133.86</v>
      </c>
      <c r="E28" s="80">
        <v>-30629.040000000001</v>
      </c>
      <c r="F28" s="80">
        <v>-35999.370000000003</v>
      </c>
      <c r="G28" s="80">
        <v>-79459.429999999993</v>
      </c>
      <c r="H28" s="80">
        <v>-18562.849999999999</v>
      </c>
      <c r="I28" s="80">
        <v>-52482.94</v>
      </c>
      <c r="J28" s="80">
        <v>-39879.35</v>
      </c>
      <c r="K28" s="80">
        <v>-31228.25</v>
      </c>
      <c r="L28" s="80">
        <v>-31270.799999999999</v>
      </c>
      <c r="M28" s="80">
        <v>-43109.18</v>
      </c>
      <c r="N28" s="80">
        <v>-31198.34</v>
      </c>
      <c r="O28" s="55"/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53">
        <v>0</v>
      </c>
      <c r="W28" s="53">
        <v>0</v>
      </c>
    </row>
    <row r="29" spans="2:24" ht="15" x14ac:dyDescent="0.25">
      <c r="B29" s="4" t="s">
        <v>38</v>
      </c>
      <c r="C29" s="80">
        <v>-9721.84</v>
      </c>
      <c r="D29" s="80">
        <v>-10127.83</v>
      </c>
      <c r="E29" s="80">
        <v>-9362.2000000000007</v>
      </c>
      <c r="F29" s="80">
        <v>-8293.9699999999993</v>
      </c>
      <c r="G29" s="80">
        <v>-2289.9</v>
      </c>
      <c r="H29" s="80">
        <v>-534.95000000000005</v>
      </c>
      <c r="I29" s="80">
        <v>-1724.07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55"/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53">
        <v>0</v>
      </c>
      <c r="W29" s="53">
        <v>0</v>
      </c>
    </row>
    <row r="30" spans="2:24" ht="15" x14ac:dyDescent="0.25">
      <c r="B30" s="4" t="s">
        <v>39</v>
      </c>
      <c r="C30" s="80">
        <v>-123060.49</v>
      </c>
      <c r="D30" s="80">
        <v>-128199.56</v>
      </c>
      <c r="E30" s="80">
        <v>-118508.08</v>
      </c>
      <c r="F30" s="80">
        <v>-139832.84</v>
      </c>
      <c r="G30" s="80">
        <v>-307151.52</v>
      </c>
      <c r="H30" s="80">
        <v>-71754.95</v>
      </c>
      <c r="I30" s="80">
        <v>-203136.86</v>
      </c>
      <c r="J30" s="80">
        <v>-154354.29</v>
      </c>
      <c r="K30" s="80">
        <v>-120869.94</v>
      </c>
      <c r="L30" s="80">
        <v>-121034.62</v>
      </c>
      <c r="M30" s="80">
        <v>-166855.42000000001</v>
      </c>
      <c r="N30" s="80">
        <v>-120754.15</v>
      </c>
      <c r="O30" s="55"/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53">
        <v>0</v>
      </c>
      <c r="W30" s="53">
        <v>0</v>
      </c>
    </row>
    <row r="31" spans="2:24" ht="15" x14ac:dyDescent="0.25">
      <c r="B31" s="4" t="s">
        <v>40</v>
      </c>
      <c r="C31" s="80">
        <v>-21648.959999999999</v>
      </c>
      <c r="D31" s="80">
        <v>-22553.03</v>
      </c>
      <c r="E31" s="80">
        <v>-20848.09</v>
      </c>
      <c r="F31" s="80">
        <v>-24705.45</v>
      </c>
      <c r="G31" s="80">
        <v>-54728.54</v>
      </c>
      <c r="H31" s="80">
        <v>-12785.36</v>
      </c>
      <c r="I31" s="80">
        <v>-36205.620000000003</v>
      </c>
      <c r="J31" s="80">
        <v>-27510.97</v>
      </c>
      <c r="K31" s="80">
        <v>-21542.97</v>
      </c>
      <c r="L31" s="80">
        <v>-21572.32</v>
      </c>
      <c r="M31" s="80">
        <v>-29739.08</v>
      </c>
      <c r="N31" s="80">
        <v>-21522.33</v>
      </c>
      <c r="O31" s="55"/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53">
        <v>0</v>
      </c>
      <c r="W31" s="53">
        <v>0</v>
      </c>
    </row>
    <row r="32" spans="2:24" ht="15" x14ac:dyDescent="0.25">
      <c r="B32" s="4" t="s">
        <v>41</v>
      </c>
      <c r="C32" s="80">
        <v>-49261.47</v>
      </c>
      <c r="D32" s="80">
        <v>-51318.65</v>
      </c>
      <c r="E32" s="80">
        <v>-47439.13</v>
      </c>
      <c r="F32" s="80">
        <v>-59998.95</v>
      </c>
      <c r="G32" s="80">
        <v>-134264.29</v>
      </c>
      <c r="H32" s="80">
        <v>-31366.04</v>
      </c>
      <c r="I32" s="80">
        <v>-90818.3</v>
      </c>
      <c r="J32" s="80">
        <v>-69008.62</v>
      </c>
      <c r="K32" s="80">
        <v>-54038.46</v>
      </c>
      <c r="L32" s="80">
        <v>-54112.08</v>
      </c>
      <c r="M32" s="80">
        <v>-74597.62</v>
      </c>
      <c r="N32" s="80">
        <v>-53986.69</v>
      </c>
      <c r="O32" s="55"/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53">
        <v>0</v>
      </c>
      <c r="W32" s="54">
        <v>0</v>
      </c>
    </row>
    <row r="33" spans="2:24" ht="15" x14ac:dyDescent="0.25">
      <c r="B33" s="4" t="s">
        <v>23</v>
      </c>
      <c r="C33" s="80">
        <v>-310601.95</v>
      </c>
      <c r="D33" s="80">
        <v>-298047.31000000006</v>
      </c>
      <c r="E33" s="80">
        <v>-299111.76</v>
      </c>
      <c r="F33" s="80">
        <v>-270244.31</v>
      </c>
      <c r="G33" s="80">
        <v>-763299.01000000013</v>
      </c>
      <c r="H33" s="80">
        <v>-178317.46</v>
      </c>
      <c r="I33" s="80">
        <v>-506822.8</v>
      </c>
      <c r="J33" s="80">
        <v>-401495.36</v>
      </c>
      <c r="K33" s="80">
        <v>-301722.25000000006</v>
      </c>
      <c r="L33" s="80">
        <v>-2629787.63</v>
      </c>
      <c r="M33" s="80">
        <v>1911333.59</v>
      </c>
      <c r="N33" s="80">
        <v>-120889.59999999998</v>
      </c>
      <c r="O33" s="55"/>
      <c r="P33" s="83">
        <v>-643558</v>
      </c>
      <c r="Q33" s="83">
        <v>-643558</v>
      </c>
      <c r="R33" s="83">
        <v>2356442</v>
      </c>
      <c r="S33" s="83">
        <f>'2018 PlanIt Budget'!D24</f>
        <v>-700878</v>
      </c>
      <c r="T33" s="83">
        <f>'2018 PlanIt Budget'!E24</f>
        <v>-700878</v>
      </c>
      <c r="U33" s="83">
        <f>'2018 PlanIt Budget'!F24</f>
        <v>-700878</v>
      </c>
      <c r="V33" s="83">
        <f>'2018 PlanIt Budget'!G24</f>
        <v>-700878</v>
      </c>
      <c r="W33" s="83">
        <f>'2018 PlanIt Budget'!H24</f>
        <v>-700878</v>
      </c>
      <c r="X33" s="83">
        <f>'2018 PlanIt Budget'!I24</f>
        <v>-700878</v>
      </c>
    </row>
    <row r="34" spans="2:24" ht="15" x14ac:dyDescent="0.25">
      <c r="B34" s="17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55"/>
      <c r="P34" s="53"/>
      <c r="Q34" s="53"/>
      <c r="R34" s="53"/>
      <c r="S34" s="53"/>
      <c r="T34" s="53"/>
      <c r="U34" s="53"/>
      <c r="V34" s="53"/>
      <c r="W34" s="52"/>
    </row>
    <row r="35" spans="2:24" ht="15" x14ac:dyDescent="0.25">
      <c r="B35" s="4" t="s">
        <v>4</v>
      </c>
      <c r="C35" s="80">
        <v>-1.0000000067520887E-2</v>
      </c>
      <c r="D35" s="80">
        <v>9.9999998928979039E-3</v>
      </c>
      <c r="E35" s="80">
        <v>-1.1641532182693481E-10</v>
      </c>
      <c r="F35" s="80">
        <v>5.8207660913467407E-11</v>
      </c>
      <c r="G35" s="80">
        <v>-1.0000000358559191E-2</v>
      </c>
      <c r="H35" s="80">
        <v>-48.529999999998836</v>
      </c>
      <c r="I35" s="80">
        <v>2.0000000135041773E-2</v>
      </c>
      <c r="J35" s="80">
        <v>1.9999999960418791E-2</v>
      </c>
      <c r="K35" s="80">
        <v>1.0000000125728548E-2</v>
      </c>
      <c r="L35" s="80">
        <v>-2327847.38</v>
      </c>
      <c r="M35" s="80">
        <v>2327847.3600000003</v>
      </c>
      <c r="N35" s="80">
        <v>180543.63000000012</v>
      </c>
      <c r="O35" s="55"/>
      <c r="P35" s="83">
        <v>0</v>
      </c>
      <c r="Q35" s="83">
        <v>0</v>
      </c>
      <c r="R35" s="83">
        <v>2999995</v>
      </c>
      <c r="S35" s="83">
        <f>'2018 PlanIt Budget'!D25</f>
        <v>-16095</v>
      </c>
      <c r="T35" s="83">
        <f>'2018 PlanIt Budget'!E25</f>
        <v>-16095</v>
      </c>
      <c r="U35" s="83">
        <f>'2018 PlanIt Budget'!F25</f>
        <v>-16095</v>
      </c>
      <c r="V35" s="83">
        <f>'2018 PlanIt Budget'!G25</f>
        <v>-6995</v>
      </c>
      <c r="W35" s="83">
        <f>'2018 PlanIt Budget'!H25</f>
        <v>-6995</v>
      </c>
      <c r="X35" s="83">
        <f>'2018 PlanIt Budget'!I25</f>
        <v>-6995</v>
      </c>
    </row>
    <row r="36" spans="2:24" x14ac:dyDescent="0.2">
      <c r="B36" s="17"/>
      <c r="C36" s="25"/>
      <c r="D36" s="25"/>
      <c r="E36" s="25"/>
      <c r="F36" s="25"/>
      <c r="G36" s="25"/>
      <c r="H36" s="25"/>
      <c r="I36" s="25"/>
      <c r="J36" s="25"/>
      <c r="K36" s="23"/>
      <c r="L36" s="23"/>
      <c r="M36" s="23"/>
      <c r="N36" s="22"/>
      <c r="O36" s="31"/>
      <c r="P36" s="22"/>
      <c r="Q36" s="22"/>
      <c r="R36" s="22"/>
      <c r="S36" s="22"/>
      <c r="T36" s="22"/>
      <c r="U36" s="22"/>
      <c r="V36" s="22"/>
      <c r="W36" s="22"/>
    </row>
    <row r="38" spans="2:24" x14ac:dyDescent="0.2">
      <c r="C38" s="25">
        <f t="shared" ref="C38:N38" si="0">C19+C22+C33</f>
        <v>-1.0000000067520887E-2</v>
      </c>
      <c r="D38" s="25">
        <f t="shared" si="0"/>
        <v>9.9999998928979039E-3</v>
      </c>
      <c r="E38" s="25">
        <f t="shared" si="0"/>
        <v>0</v>
      </c>
      <c r="F38" s="25">
        <f t="shared" si="0"/>
        <v>0</v>
      </c>
      <c r="G38" s="25">
        <f t="shared" si="0"/>
        <v>-1.0000000358559191E-2</v>
      </c>
      <c r="H38" s="25">
        <f t="shared" si="0"/>
        <v>-48.529999999998836</v>
      </c>
      <c r="I38" s="25">
        <f t="shared" si="0"/>
        <v>2.0000000135041773E-2</v>
      </c>
      <c r="J38" s="25">
        <f t="shared" si="0"/>
        <v>1.9999999960418791E-2</v>
      </c>
      <c r="K38" s="25">
        <f t="shared" si="0"/>
        <v>1.0000000125728548E-2</v>
      </c>
      <c r="L38" s="25">
        <f t="shared" si="0"/>
        <v>-2327847.38</v>
      </c>
      <c r="M38" s="25">
        <f t="shared" si="0"/>
        <v>2327847.3600000003</v>
      </c>
      <c r="N38" s="25">
        <f t="shared" si="0"/>
        <v>180543.63000000012</v>
      </c>
      <c r="O38" s="25"/>
      <c r="P38" s="25">
        <f t="shared" ref="P38:W38" si="1">P19+P22+P33</f>
        <v>0</v>
      </c>
      <c r="Q38" s="25">
        <f t="shared" si="1"/>
        <v>0</v>
      </c>
      <c r="R38" s="25">
        <f t="shared" si="1"/>
        <v>2999995</v>
      </c>
      <c r="S38" s="25">
        <f t="shared" si="1"/>
        <v>-16095</v>
      </c>
      <c r="T38" s="25">
        <f t="shared" si="1"/>
        <v>-16095</v>
      </c>
      <c r="U38" s="25">
        <f t="shared" si="1"/>
        <v>-16095</v>
      </c>
      <c r="V38" s="25">
        <f t="shared" si="1"/>
        <v>-6995</v>
      </c>
      <c r="W38" s="25">
        <f t="shared" si="1"/>
        <v>-6995</v>
      </c>
      <c r="X38" s="25">
        <f t="shared" ref="X38" si="2">X19+X22+X33</f>
        <v>-6995</v>
      </c>
    </row>
    <row r="39" spans="2:24" x14ac:dyDescent="0.2">
      <c r="C39" s="25">
        <f t="shared" ref="C39:N39" si="3">C35-C38</f>
        <v>0</v>
      </c>
      <c r="D39" s="25">
        <f t="shared" si="3"/>
        <v>0</v>
      </c>
      <c r="E39" s="25">
        <f t="shared" si="3"/>
        <v>-1.1641532182693481E-10</v>
      </c>
      <c r="F39" s="25">
        <f t="shared" si="3"/>
        <v>5.8207660913467407E-11</v>
      </c>
      <c r="G39" s="25">
        <f t="shared" si="3"/>
        <v>0</v>
      </c>
      <c r="H39" s="25">
        <f t="shared" si="3"/>
        <v>0</v>
      </c>
      <c r="I39" s="25">
        <f t="shared" si="3"/>
        <v>0</v>
      </c>
      <c r="J39" s="25">
        <f t="shared" si="3"/>
        <v>0</v>
      </c>
      <c r="K39" s="25">
        <f t="shared" si="3"/>
        <v>0</v>
      </c>
      <c r="L39" s="25">
        <f t="shared" si="3"/>
        <v>0</v>
      </c>
      <c r="M39" s="25">
        <f t="shared" si="3"/>
        <v>0</v>
      </c>
      <c r="N39" s="25">
        <f t="shared" si="3"/>
        <v>0</v>
      </c>
      <c r="O39" s="25"/>
      <c r="P39" s="25">
        <f t="shared" ref="P39:W39" si="4">P35-P38</f>
        <v>0</v>
      </c>
      <c r="Q39" s="25">
        <f t="shared" si="4"/>
        <v>0</v>
      </c>
      <c r="R39" s="25">
        <f t="shared" si="4"/>
        <v>0</v>
      </c>
      <c r="S39" s="25">
        <f t="shared" si="4"/>
        <v>0</v>
      </c>
      <c r="T39" s="25">
        <f t="shared" si="4"/>
        <v>0</v>
      </c>
      <c r="U39" s="25">
        <f t="shared" si="4"/>
        <v>0</v>
      </c>
      <c r="V39" s="25">
        <f t="shared" si="4"/>
        <v>0</v>
      </c>
      <c r="W39" s="25">
        <f t="shared" si="4"/>
        <v>0</v>
      </c>
      <c r="X39" s="25">
        <f t="shared" ref="X39" si="5">X35-X38</f>
        <v>0</v>
      </c>
    </row>
  </sheetData>
  <printOptions horizontalCentered="1"/>
  <pageMargins left="0.5" right="0.46" top="0.72" bottom="0.56000000000000005" header="0.25" footer="0.25"/>
  <pageSetup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36"/>
  <sheetViews>
    <sheetView showGridLines="0" view="pageBreakPreview" zoomScale="60" zoomScaleNormal="80" workbookViewId="0">
      <pane xSplit="2" ySplit="9" topLeftCell="C10" activePane="bottomRight" state="frozen"/>
      <selection activeCell="Q31" sqref="Q31"/>
      <selection pane="topRight" activeCell="Q31" sqref="Q31"/>
      <selection pane="bottomLeft" activeCell="Q31" sqref="Q31"/>
      <selection pane="bottomRight" activeCell="O18" sqref="O18"/>
    </sheetView>
  </sheetViews>
  <sheetFormatPr defaultRowHeight="12.75" x14ac:dyDescent="0.2"/>
  <cols>
    <col min="1" max="1" width="4" customWidth="1"/>
    <col min="2" max="2" width="62.42578125" bestFit="1" customWidth="1"/>
    <col min="3" max="3" width="12.85546875" bestFit="1" customWidth="1"/>
    <col min="4" max="4" width="12.85546875" customWidth="1"/>
    <col min="5" max="5" width="13.5703125" customWidth="1"/>
    <col min="6" max="6" width="12" customWidth="1"/>
    <col min="7" max="7" width="12.42578125" customWidth="1"/>
    <col min="8" max="14" width="11.85546875" customWidth="1"/>
    <col min="15" max="15" width="4.85546875" customWidth="1"/>
  </cols>
  <sheetData>
    <row r="1" spans="2:24" ht="12" customHeight="1" x14ac:dyDescent="0.2">
      <c r="B1" s="1" t="s">
        <v>0</v>
      </c>
    </row>
    <row r="2" spans="2:24" ht="13.5" customHeight="1" x14ac:dyDescent="0.2">
      <c r="B2" s="1" t="s">
        <v>1</v>
      </c>
      <c r="E2" s="2"/>
    </row>
    <row r="3" spans="2:24" s="3" customFormat="1" ht="12.75" customHeight="1" x14ac:dyDescent="0.35">
      <c r="B3" s="1" t="s">
        <v>2</v>
      </c>
    </row>
    <row r="4" spans="2:24" s="3" customFormat="1" ht="12.75" customHeight="1" x14ac:dyDescent="0.35">
      <c r="B4" s="4" t="s">
        <v>3</v>
      </c>
    </row>
    <row r="5" spans="2:24" s="5" customFormat="1" ht="12" customHeight="1" x14ac:dyDescent="0.2">
      <c r="B5" s="4" t="s">
        <v>8</v>
      </c>
      <c r="H5" s="6"/>
    </row>
    <row r="6" spans="2:24" ht="12" customHeight="1" x14ac:dyDescent="0.25">
      <c r="B6" s="7"/>
      <c r="C6" s="5"/>
      <c r="D6" s="5"/>
    </row>
    <row r="7" spans="2:24" ht="21" customHeight="1" x14ac:dyDescent="0.35">
      <c r="B7" s="8"/>
      <c r="C7" s="9"/>
      <c r="D7" s="9"/>
      <c r="E7" s="9"/>
      <c r="G7" s="10"/>
    </row>
    <row r="8" spans="2:24" s="11" customFormat="1" x14ac:dyDescent="0.2">
      <c r="B8"/>
      <c r="C8" s="63" t="s">
        <v>80</v>
      </c>
      <c r="D8" s="63" t="s">
        <v>80</v>
      </c>
      <c r="E8" s="63" t="s">
        <v>80</v>
      </c>
      <c r="F8" s="63" t="s">
        <v>86</v>
      </c>
      <c r="G8" s="63" t="s">
        <v>86</v>
      </c>
      <c r="H8" s="63" t="s">
        <v>86</v>
      </c>
      <c r="I8" s="63" t="s">
        <v>86</v>
      </c>
      <c r="J8" s="63" t="s">
        <v>86</v>
      </c>
      <c r="K8" s="63" t="s">
        <v>86</v>
      </c>
      <c r="L8" s="63" t="s">
        <v>86</v>
      </c>
      <c r="M8" s="63" t="s">
        <v>86</v>
      </c>
      <c r="N8" s="63" t="s">
        <v>86</v>
      </c>
      <c r="O8" s="33"/>
      <c r="P8" s="63" t="s">
        <v>82</v>
      </c>
      <c r="Q8" s="63" t="s">
        <v>82</v>
      </c>
      <c r="R8" s="63" t="s">
        <v>82</v>
      </c>
      <c r="S8" s="63" t="s">
        <v>88</v>
      </c>
      <c r="T8" s="63" t="s">
        <v>81</v>
      </c>
      <c r="U8" s="63" t="s">
        <v>88</v>
      </c>
      <c r="V8" s="1" t="s">
        <v>81</v>
      </c>
      <c r="W8" s="1" t="s">
        <v>82</v>
      </c>
    </row>
    <row r="9" spans="2:24" ht="12.75" customHeight="1" x14ac:dyDescent="0.2">
      <c r="B9" s="12"/>
      <c r="C9" s="64" t="s">
        <v>18</v>
      </c>
      <c r="D9" s="64" t="s">
        <v>19</v>
      </c>
      <c r="E9" s="64" t="s">
        <v>20</v>
      </c>
      <c r="F9" s="64" t="s">
        <v>9</v>
      </c>
      <c r="G9" s="64" t="s">
        <v>10</v>
      </c>
      <c r="H9" s="64" t="s">
        <v>11</v>
      </c>
      <c r="I9" s="64" t="s">
        <v>12</v>
      </c>
      <c r="J9" s="64" t="s">
        <v>13</v>
      </c>
      <c r="K9" s="64" t="s">
        <v>14</v>
      </c>
      <c r="L9" s="64" t="s">
        <v>15</v>
      </c>
      <c r="M9" s="64" t="s">
        <v>16</v>
      </c>
      <c r="N9" s="64" t="s">
        <v>17</v>
      </c>
      <c r="O9" s="31"/>
      <c r="P9" s="64" t="s">
        <v>18</v>
      </c>
      <c r="Q9" s="64" t="s">
        <v>19</v>
      </c>
      <c r="R9" s="64" t="s">
        <v>20</v>
      </c>
      <c r="S9" s="82" t="s">
        <v>9</v>
      </c>
      <c r="T9" s="82" t="s">
        <v>10</v>
      </c>
      <c r="U9" s="82" t="s">
        <v>11</v>
      </c>
      <c r="V9" s="13" t="s">
        <v>14</v>
      </c>
      <c r="W9" s="13" t="s">
        <v>15</v>
      </c>
    </row>
    <row r="10" spans="2:24" ht="12.75" customHeight="1" x14ac:dyDescent="0.2">
      <c r="B10" s="14"/>
      <c r="E10" s="15"/>
      <c r="O10" s="31"/>
      <c r="P10" s="15"/>
      <c r="Q10" s="15"/>
      <c r="R10" s="15"/>
      <c r="S10" s="15"/>
      <c r="T10" s="15"/>
      <c r="U10" s="15"/>
      <c r="V10" s="15"/>
      <c r="W10" s="15"/>
      <c r="X10" s="15"/>
    </row>
    <row r="11" spans="2:24" ht="15" x14ac:dyDescent="0.25">
      <c r="B11" s="16" t="s">
        <v>24</v>
      </c>
      <c r="C11" s="80">
        <v>161712.17999999996</v>
      </c>
      <c r="D11" s="80">
        <v>155056.60999999999</v>
      </c>
      <c r="E11" s="80">
        <v>226869.14</v>
      </c>
      <c r="F11" s="80">
        <v>155496.99</v>
      </c>
      <c r="G11" s="80">
        <v>406820.51999999996</v>
      </c>
      <c r="H11" s="80">
        <v>145411.29000000004</v>
      </c>
      <c r="I11" s="80">
        <v>170270.33</v>
      </c>
      <c r="J11" s="80">
        <v>192784.40000000002</v>
      </c>
      <c r="K11" s="80">
        <v>253229.20999999996</v>
      </c>
      <c r="L11" s="80">
        <v>152416.97999999998</v>
      </c>
      <c r="M11" s="80">
        <v>184530.95</v>
      </c>
      <c r="N11" s="80">
        <v>147544.82</v>
      </c>
      <c r="O11" s="55"/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15"/>
    </row>
    <row r="12" spans="2:24" ht="15" x14ac:dyDescent="0.25">
      <c r="B12" s="16" t="s">
        <v>25</v>
      </c>
      <c r="C12" s="80">
        <v>68.319999999999993</v>
      </c>
      <c r="D12" s="80">
        <v>67.459999999999994</v>
      </c>
      <c r="E12" s="80">
        <v>366.51</v>
      </c>
      <c r="F12" s="80">
        <v>269.57</v>
      </c>
      <c r="G12" s="80">
        <v>347.93999999999994</v>
      </c>
      <c r="H12" s="80">
        <v>142.03</v>
      </c>
      <c r="I12" s="80">
        <v>10658.670000000002</v>
      </c>
      <c r="J12" s="80">
        <v>4177.45</v>
      </c>
      <c r="K12" s="80">
        <v>1737.72</v>
      </c>
      <c r="L12" s="80">
        <v>233.99</v>
      </c>
      <c r="M12" s="80">
        <v>323.83</v>
      </c>
      <c r="N12" s="80">
        <v>190.09</v>
      </c>
      <c r="O12" s="55"/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15"/>
    </row>
    <row r="13" spans="2:24" ht="15" x14ac:dyDescent="0.25">
      <c r="B13" s="4" t="s">
        <v>26</v>
      </c>
      <c r="C13" s="80">
        <v>-24.03</v>
      </c>
      <c r="D13" s="80">
        <v>17.760000000000002</v>
      </c>
      <c r="E13" s="80">
        <v>18.830000000000005</v>
      </c>
      <c r="F13" s="80">
        <v>50.22</v>
      </c>
      <c r="G13" s="80">
        <v>131.86000000000001</v>
      </c>
      <c r="H13" s="80">
        <v>-93.21</v>
      </c>
      <c r="I13" s="80">
        <v>11878.85</v>
      </c>
      <c r="J13" s="80">
        <v>-1254.22</v>
      </c>
      <c r="K13" s="80">
        <v>-9718.32</v>
      </c>
      <c r="L13" s="80">
        <v>-808.84999999999991</v>
      </c>
      <c r="M13" s="80">
        <v>89.48</v>
      </c>
      <c r="N13" s="80">
        <v>-50.14</v>
      </c>
      <c r="O13" s="55"/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15"/>
    </row>
    <row r="14" spans="2:24" ht="15" x14ac:dyDescent="0.25">
      <c r="B14" s="4" t="s">
        <v>27</v>
      </c>
      <c r="C14" s="80">
        <v>8346.32</v>
      </c>
      <c r="D14" s="80">
        <v>19930.670000000002</v>
      </c>
      <c r="E14" s="80">
        <v>-62975.27</v>
      </c>
      <c r="F14" s="80">
        <v>8837.57</v>
      </c>
      <c r="G14" s="80">
        <v>116079.12000000001</v>
      </c>
      <c r="H14" s="80">
        <v>-90022.540000000008</v>
      </c>
      <c r="I14" s="80">
        <v>29456.519999999997</v>
      </c>
      <c r="J14" s="80">
        <v>13878.040000000003</v>
      </c>
      <c r="K14" s="80">
        <v>-73835.37000000001</v>
      </c>
      <c r="L14" s="80">
        <v>-2804.4900000000002</v>
      </c>
      <c r="M14" s="80">
        <v>34891.93</v>
      </c>
      <c r="N14" s="80">
        <v>-284.93000000000012</v>
      </c>
      <c r="O14" s="55"/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15"/>
    </row>
    <row r="15" spans="2:24" ht="15" x14ac:dyDescent="0.25">
      <c r="B15" s="4" t="s">
        <v>28</v>
      </c>
      <c r="C15" s="80">
        <v>-0.27999999999999992</v>
      </c>
      <c r="D15" s="80">
        <v>9.6499999999999986</v>
      </c>
      <c r="E15" s="80">
        <v>17.279999999999998</v>
      </c>
      <c r="F15" s="80">
        <v>19.759999999999998</v>
      </c>
      <c r="G15" s="80">
        <v>58.310000000000016</v>
      </c>
      <c r="H15" s="80">
        <v>-68.14</v>
      </c>
      <c r="I15" s="80">
        <v>6324.1500000000005</v>
      </c>
      <c r="J15" s="80">
        <v>-3888.71</v>
      </c>
      <c r="K15" s="80">
        <v>-2216.85</v>
      </c>
      <c r="L15" s="80">
        <v>-221.68</v>
      </c>
      <c r="M15" s="80">
        <v>69.92</v>
      </c>
      <c r="N15" s="80">
        <v>-34.47</v>
      </c>
      <c r="O15" s="55"/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15"/>
    </row>
    <row r="16" spans="2:24" ht="15" x14ac:dyDescent="0.25">
      <c r="B16" s="19" t="s">
        <v>29</v>
      </c>
      <c r="C16" s="80">
        <v>153.5</v>
      </c>
      <c r="D16" s="80">
        <v>145.4</v>
      </c>
      <c r="E16" s="80">
        <v>680.11999999999978</v>
      </c>
      <c r="F16" s="80">
        <v>545.20000000000005</v>
      </c>
      <c r="G16" s="80">
        <v>738.59</v>
      </c>
      <c r="H16" s="80">
        <v>404.41000000000008</v>
      </c>
      <c r="I16" s="80">
        <v>20135.149999999998</v>
      </c>
      <c r="J16" s="80">
        <v>18044.77</v>
      </c>
      <c r="K16" s="80">
        <v>6651.1999999999989</v>
      </c>
      <c r="L16" s="80">
        <v>1054.28</v>
      </c>
      <c r="M16" s="80">
        <v>895.04</v>
      </c>
      <c r="N16" s="80">
        <v>615.72000000000014</v>
      </c>
      <c r="O16" s="55"/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15"/>
    </row>
    <row r="17" spans="2:24" ht="15" x14ac:dyDescent="0.25">
      <c r="B17" s="76" t="s">
        <v>71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55"/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15"/>
    </row>
    <row r="18" spans="2:24" ht="15" x14ac:dyDescent="0.25">
      <c r="B18" s="17" t="s">
        <v>21</v>
      </c>
      <c r="C18" s="80">
        <v>170256.00999999998</v>
      </c>
      <c r="D18" s="80">
        <v>175227.55</v>
      </c>
      <c r="E18" s="80">
        <v>164976.61000000002</v>
      </c>
      <c r="F18" s="80">
        <v>165219.31000000003</v>
      </c>
      <c r="G18" s="80">
        <v>524176.33999999997</v>
      </c>
      <c r="H18" s="80">
        <v>55773.84000000004</v>
      </c>
      <c r="I18" s="80">
        <v>248723.66999999998</v>
      </c>
      <c r="J18" s="80">
        <v>223741.73000000004</v>
      </c>
      <c r="K18" s="80">
        <v>175847.58999999994</v>
      </c>
      <c r="L18" s="80">
        <v>149870.22999999998</v>
      </c>
      <c r="M18" s="80">
        <v>220801.15000000002</v>
      </c>
      <c r="N18" s="80">
        <v>147981.09</v>
      </c>
      <c r="O18" s="55"/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15"/>
    </row>
    <row r="19" spans="2:24" ht="15" x14ac:dyDescent="0.25">
      <c r="B19" s="1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55"/>
      <c r="P19" s="56"/>
      <c r="Q19" s="56"/>
      <c r="R19" s="56"/>
      <c r="S19" s="56"/>
      <c r="T19" s="56"/>
      <c r="U19" s="56"/>
      <c r="V19" s="56"/>
      <c r="W19" s="56"/>
      <c r="X19" s="15"/>
    </row>
    <row r="20" spans="2:24" ht="15" x14ac:dyDescent="0.25">
      <c r="B20" s="19" t="s">
        <v>32</v>
      </c>
      <c r="C20" s="80">
        <v>55000</v>
      </c>
      <c r="D20" s="80">
        <v>55000</v>
      </c>
      <c r="E20" s="80">
        <v>55000</v>
      </c>
      <c r="F20" s="80">
        <v>41000</v>
      </c>
      <c r="G20" s="80">
        <v>41000</v>
      </c>
      <c r="H20" s="80">
        <v>41000</v>
      </c>
      <c r="I20" s="80">
        <v>44000</v>
      </c>
      <c r="J20" s="80">
        <v>44000</v>
      </c>
      <c r="K20" s="80">
        <v>44000</v>
      </c>
      <c r="L20" s="80">
        <v>44000</v>
      </c>
      <c r="M20" s="80">
        <v>44000</v>
      </c>
      <c r="N20" s="80">
        <v>44000</v>
      </c>
      <c r="O20" s="55"/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15"/>
    </row>
    <row r="21" spans="2:24" ht="15" x14ac:dyDescent="0.25">
      <c r="B21" s="17" t="s">
        <v>22</v>
      </c>
      <c r="C21" s="80">
        <v>55000</v>
      </c>
      <c r="D21" s="80">
        <v>55000</v>
      </c>
      <c r="E21" s="80">
        <v>55000</v>
      </c>
      <c r="F21" s="80">
        <v>41000</v>
      </c>
      <c r="G21" s="80">
        <v>41000</v>
      </c>
      <c r="H21" s="80">
        <v>41000</v>
      </c>
      <c r="I21" s="80">
        <v>44000</v>
      </c>
      <c r="J21" s="80">
        <v>44000</v>
      </c>
      <c r="K21" s="80">
        <v>44000</v>
      </c>
      <c r="L21" s="80">
        <v>44000</v>
      </c>
      <c r="M21" s="80">
        <v>44000</v>
      </c>
      <c r="N21" s="80">
        <v>44000</v>
      </c>
      <c r="O21" s="55"/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15"/>
    </row>
    <row r="22" spans="2:24" ht="15" x14ac:dyDescent="0.25">
      <c r="B22" s="1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55"/>
      <c r="P22" s="56"/>
      <c r="Q22" s="56"/>
      <c r="R22" s="56"/>
      <c r="S22" s="56"/>
      <c r="T22" s="56"/>
      <c r="U22" s="56"/>
      <c r="V22" s="56"/>
      <c r="W22" s="56"/>
      <c r="X22" s="15"/>
    </row>
    <row r="23" spans="2:24" ht="15" x14ac:dyDescent="0.25">
      <c r="B23" s="19" t="s">
        <v>34</v>
      </c>
      <c r="C23" s="80">
        <v>-22007.51</v>
      </c>
      <c r="D23" s="80">
        <v>-22493.23</v>
      </c>
      <c r="E23" s="80">
        <v>-21491.71</v>
      </c>
      <c r="F23" s="80">
        <v>-20003.27</v>
      </c>
      <c r="G23" s="80">
        <v>-54822.1</v>
      </c>
      <c r="H23" s="80">
        <v>-9387.06</v>
      </c>
      <c r="I23" s="80">
        <v>-28394.2</v>
      </c>
      <c r="J23" s="80">
        <v>-25970.95</v>
      </c>
      <c r="K23" s="80">
        <v>-21325.22</v>
      </c>
      <c r="L23" s="80">
        <v>-18805.41</v>
      </c>
      <c r="M23" s="80">
        <v>-25685.71</v>
      </c>
      <c r="N23" s="80">
        <v>-18622.169999999998</v>
      </c>
      <c r="O23" s="55"/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15"/>
    </row>
    <row r="24" spans="2:24" ht="15" x14ac:dyDescent="0.25">
      <c r="B24" s="19" t="s">
        <v>35</v>
      </c>
      <c r="C24" s="80">
        <v>-18088.060000000001</v>
      </c>
      <c r="D24" s="80">
        <v>-18487.27</v>
      </c>
      <c r="E24" s="80">
        <v>-17664.12</v>
      </c>
      <c r="F24" s="80">
        <v>-16641.900000000001</v>
      </c>
      <c r="G24" s="80">
        <v>-45609.73</v>
      </c>
      <c r="H24" s="80">
        <v>-7809.65</v>
      </c>
      <c r="I24" s="80">
        <v>-23622.799999999999</v>
      </c>
      <c r="J24" s="80">
        <v>-21606.76</v>
      </c>
      <c r="K24" s="80">
        <v>-17741.7</v>
      </c>
      <c r="L24" s="80">
        <v>-15645.33</v>
      </c>
      <c r="M24" s="80">
        <v>-21369.45</v>
      </c>
      <c r="N24" s="80">
        <v>-15492.87</v>
      </c>
      <c r="O24" s="55"/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15"/>
    </row>
    <row r="25" spans="2:24" ht="15" x14ac:dyDescent="0.25">
      <c r="B25" s="19" t="s">
        <v>36</v>
      </c>
      <c r="C25" s="80">
        <v>-25453.93</v>
      </c>
      <c r="D25" s="80">
        <v>-26015.71</v>
      </c>
      <c r="E25" s="80">
        <v>-24857.360000000001</v>
      </c>
      <c r="F25" s="80">
        <v>-23240.92</v>
      </c>
      <c r="G25" s="80">
        <v>-63695.37</v>
      </c>
      <c r="H25" s="80">
        <v>-10906.41</v>
      </c>
      <c r="I25" s="80">
        <v>-32989.96</v>
      </c>
      <c r="J25" s="80">
        <v>-30174.49</v>
      </c>
      <c r="K25" s="80">
        <v>-24776.82</v>
      </c>
      <c r="L25" s="80">
        <v>-21849.17</v>
      </c>
      <c r="M25" s="80">
        <v>-29843.09</v>
      </c>
      <c r="N25" s="80">
        <v>-21636.27</v>
      </c>
      <c r="O25" s="55"/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15"/>
    </row>
    <row r="26" spans="2:24" ht="15" x14ac:dyDescent="0.25">
      <c r="B26" s="19" t="s">
        <v>37</v>
      </c>
      <c r="C26" s="80">
        <v>-24552.91</v>
      </c>
      <c r="D26" s="80">
        <v>-25094.799999999999</v>
      </c>
      <c r="E26" s="80">
        <v>-23977.45</v>
      </c>
      <c r="F26" s="80">
        <v>-22539.77</v>
      </c>
      <c r="G26" s="80">
        <v>-61773.77</v>
      </c>
      <c r="H26" s="80">
        <v>-10577.38</v>
      </c>
      <c r="I26" s="80">
        <v>-31994.7</v>
      </c>
      <c r="J26" s="80">
        <v>-29264.17</v>
      </c>
      <c r="K26" s="80">
        <v>-24029.34</v>
      </c>
      <c r="L26" s="80">
        <v>-21190.02</v>
      </c>
      <c r="M26" s="80">
        <v>-28942.77</v>
      </c>
      <c r="N26" s="80">
        <v>-20983.53</v>
      </c>
      <c r="O26" s="55"/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15"/>
    </row>
    <row r="27" spans="2:24" ht="15" x14ac:dyDescent="0.25">
      <c r="B27" s="19" t="s">
        <v>39</v>
      </c>
      <c r="C27" s="80">
        <v>-116975.45</v>
      </c>
      <c r="D27" s="80">
        <v>-119557.17</v>
      </c>
      <c r="E27" s="80">
        <v>-114233.85</v>
      </c>
      <c r="F27" s="80">
        <v>-107254.66</v>
      </c>
      <c r="G27" s="80">
        <v>-293948.21000000002</v>
      </c>
      <c r="H27" s="80">
        <v>-50332.07</v>
      </c>
      <c r="I27" s="80">
        <v>-152245.57999999999</v>
      </c>
      <c r="J27" s="80">
        <v>-139252.47</v>
      </c>
      <c r="K27" s="80">
        <v>-114342.73</v>
      </c>
      <c r="L27" s="80">
        <v>-100831.91</v>
      </c>
      <c r="M27" s="80">
        <v>-137723.07999999999</v>
      </c>
      <c r="N27" s="80">
        <v>-99849.36</v>
      </c>
      <c r="O27" s="55"/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15"/>
    </row>
    <row r="28" spans="2:24" ht="15" x14ac:dyDescent="0.25">
      <c r="B28" s="19" t="s">
        <v>40</v>
      </c>
      <c r="C28" s="80">
        <v>-18178.16</v>
      </c>
      <c r="D28" s="80">
        <v>-18579.36</v>
      </c>
      <c r="E28" s="80">
        <v>-17752.11</v>
      </c>
      <c r="F28" s="80">
        <v>-16538.79</v>
      </c>
      <c r="G28" s="80">
        <v>-45327.14</v>
      </c>
      <c r="H28" s="80">
        <v>-7761.26</v>
      </c>
      <c r="I28" s="80">
        <v>-23476.44</v>
      </c>
      <c r="J28" s="80">
        <v>-21472.89</v>
      </c>
      <c r="K28" s="80">
        <v>-17631.78</v>
      </c>
      <c r="L28" s="80">
        <v>-15548.39</v>
      </c>
      <c r="M28" s="80">
        <v>-21237.05</v>
      </c>
      <c r="N28" s="80">
        <v>-15396.88</v>
      </c>
      <c r="O28" s="55"/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15"/>
    </row>
    <row r="29" spans="2:24" ht="15" x14ac:dyDescent="0.25">
      <c r="B29" s="17" t="s">
        <v>23</v>
      </c>
      <c r="C29" s="80">
        <v>-225256.02</v>
      </c>
      <c r="D29" s="80">
        <v>-230227.53999999998</v>
      </c>
      <c r="E29" s="80">
        <v>-219976.59999999998</v>
      </c>
      <c r="F29" s="80">
        <v>-206219.31000000003</v>
      </c>
      <c r="G29" s="80">
        <v>-565176.32000000007</v>
      </c>
      <c r="H29" s="80">
        <v>-96773.83</v>
      </c>
      <c r="I29" s="80">
        <v>-292723.68</v>
      </c>
      <c r="J29" s="80">
        <v>-267741.73</v>
      </c>
      <c r="K29" s="80">
        <v>-219847.59</v>
      </c>
      <c r="L29" s="80">
        <v>-193870.22999999998</v>
      </c>
      <c r="M29" s="80">
        <v>-264801.14999999997</v>
      </c>
      <c r="N29" s="80">
        <v>-191981.08000000002</v>
      </c>
      <c r="O29" s="55"/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15"/>
    </row>
    <row r="30" spans="2:24" ht="15" x14ac:dyDescent="0.25">
      <c r="B30" s="1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55"/>
      <c r="P30" s="56"/>
      <c r="Q30" s="56"/>
      <c r="R30" s="56"/>
      <c r="S30" s="56"/>
      <c r="T30" s="56"/>
      <c r="U30" s="56"/>
      <c r="V30" s="56"/>
      <c r="W30" s="56"/>
      <c r="X30" s="15"/>
    </row>
    <row r="31" spans="2:24" ht="15" x14ac:dyDescent="0.25">
      <c r="B31" s="17" t="s">
        <v>4</v>
      </c>
      <c r="C31" s="80">
        <v>-1.0000000009313226E-2</v>
      </c>
      <c r="D31" s="80">
        <v>1.0000000009313226E-2</v>
      </c>
      <c r="E31" s="80">
        <v>1.0000000038417056E-2</v>
      </c>
      <c r="F31" s="80">
        <v>0</v>
      </c>
      <c r="G31" s="80">
        <v>1.999999990221113E-2</v>
      </c>
      <c r="H31" s="80">
        <v>1.0000000038417056E-2</v>
      </c>
      <c r="I31" s="80">
        <v>-1.0000000009313226E-2</v>
      </c>
      <c r="J31" s="80">
        <v>5.8207660913467407E-11</v>
      </c>
      <c r="K31" s="80">
        <v>-5.8207660913467407E-11</v>
      </c>
      <c r="L31" s="80">
        <v>0</v>
      </c>
      <c r="M31" s="80">
        <v>5.8207660913467407E-11</v>
      </c>
      <c r="N31" s="80">
        <v>9.9999999802093953E-3</v>
      </c>
      <c r="O31" s="55"/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15"/>
    </row>
    <row r="32" spans="2:24" x14ac:dyDescent="0.2">
      <c r="B32" s="19"/>
      <c r="C32" s="26"/>
      <c r="D32" s="26"/>
      <c r="E32" s="26"/>
      <c r="F32" s="26"/>
      <c r="G32" s="26"/>
      <c r="H32" s="26"/>
      <c r="I32" s="26"/>
      <c r="J32" s="26"/>
      <c r="K32" s="27"/>
      <c r="L32" s="27"/>
      <c r="M32" s="27"/>
      <c r="N32" s="27"/>
    </row>
    <row r="33" spans="2:23" x14ac:dyDescent="0.2">
      <c r="B33" s="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2:23" x14ac:dyDescent="0.2">
      <c r="B34" s="17"/>
      <c r="C34" s="26">
        <f t="shared" ref="C34:N34" si="0">C18+C21+C29</f>
        <v>-1.0000000009313226E-2</v>
      </c>
      <c r="D34" s="26">
        <f t="shared" si="0"/>
        <v>1.0000000009313226E-2</v>
      </c>
      <c r="E34" s="26">
        <f t="shared" si="0"/>
        <v>1.0000000038417056E-2</v>
      </c>
      <c r="F34" s="26">
        <f t="shared" si="0"/>
        <v>0</v>
      </c>
      <c r="G34" s="26">
        <f t="shared" si="0"/>
        <v>1.999999990221113E-2</v>
      </c>
      <c r="H34" s="26">
        <f t="shared" si="0"/>
        <v>1.0000000038417056E-2</v>
      </c>
      <c r="I34" s="26">
        <f t="shared" si="0"/>
        <v>-1.0000000009313226E-2</v>
      </c>
      <c r="J34" s="26">
        <f t="shared" si="0"/>
        <v>0</v>
      </c>
      <c r="K34" s="26">
        <f t="shared" si="0"/>
        <v>0</v>
      </c>
      <c r="L34" s="26">
        <f t="shared" si="0"/>
        <v>0</v>
      </c>
      <c r="M34" s="26">
        <f t="shared" si="0"/>
        <v>0</v>
      </c>
      <c r="N34" s="26">
        <f t="shared" si="0"/>
        <v>9.9999999802093953E-3</v>
      </c>
      <c r="O34" s="26"/>
      <c r="P34" s="26">
        <f t="shared" ref="P34:W34" si="1">P18+P21+P29</f>
        <v>0</v>
      </c>
      <c r="Q34" s="26">
        <f t="shared" si="1"/>
        <v>0</v>
      </c>
      <c r="R34" s="26">
        <f t="shared" si="1"/>
        <v>0</v>
      </c>
      <c r="S34" s="26">
        <f t="shared" si="1"/>
        <v>0</v>
      </c>
      <c r="T34" s="26">
        <f t="shared" si="1"/>
        <v>0</v>
      </c>
      <c r="U34" s="26">
        <f t="shared" si="1"/>
        <v>0</v>
      </c>
      <c r="V34" s="26">
        <f t="shared" si="1"/>
        <v>0</v>
      </c>
      <c r="W34" s="26">
        <f t="shared" si="1"/>
        <v>0</v>
      </c>
    </row>
    <row r="35" spans="2:23" x14ac:dyDescent="0.2">
      <c r="C35" s="26">
        <f t="shared" ref="C35:N35" si="2">C31-C34</f>
        <v>0</v>
      </c>
      <c r="D35" s="26">
        <f t="shared" si="2"/>
        <v>0</v>
      </c>
      <c r="E35" s="26">
        <f t="shared" si="2"/>
        <v>0</v>
      </c>
      <c r="F35" s="26">
        <f t="shared" si="2"/>
        <v>0</v>
      </c>
      <c r="G35" s="26">
        <f t="shared" si="2"/>
        <v>0</v>
      </c>
      <c r="H35" s="26">
        <f t="shared" si="2"/>
        <v>0</v>
      </c>
      <c r="I35" s="26">
        <f t="shared" si="2"/>
        <v>0</v>
      </c>
      <c r="J35" s="26">
        <f t="shared" si="2"/>
        <v>5.8207660913467407E-11</v>
      </c>
      <c r="K35" s="26">
        <f t="shared" si="2"/>
        <v>-5.8207660913467407E-11</v>
      </c>
      <c r="L35" s="26">
        <f t="shared" si="2"/>
        <v>0</v>
      </c>
      <c r="M35" s="26">
        <f t="shared" si="2"/>
        <v>5.8207660913467407E-11</v>
      </c>
      <c r="N35" s="26">
        <f t="shared" si="2"/>
        <v>0</v>
      </c>
      <c r="O35" s="26"/>
      <c r="P35" s="26">
        <f t="shared" ref="P35:W35" si="3">P31-P34</f>
        <v>0</v>
      </c>
      <c r="Q35" s="26">
        <f t="shared" si="3"/>
        <v>0</v>
      </c>
      <c r="R35" s="26">
        <f t="shared" si="3"/>
        <v>0</v>
      </c>
      <c r="S35" s="26">
        <f t="shared" si="3"/>
        <v>0</v>
      </c>
      <c r="T35" s="26">
        <f t="shared" si="3"/>
        <v>0</v>
      </c>
      <c r="U35" s="26">
        <f t="shared" si="3"/>
        <v>0</v>
      </c>
      <c r="V35" s="26">
        <f t="shared" si="3"/>
        <v>0</v>
      </c>
      <c r="W35" s="26">
        <f t="shared" si="3"/>
        <v>0</v>
      </c>
    </row>
    <row r="36" spans="2:23" x14ac:dyDescent="0.2">
      <c r="B36" s="17"/>
      <c r="C36" s="26"/>
      <c r="D36" s="26"/>
      <c r="E36" s="26"/>
      <c r="F36" s="26"/>
      <c r="G36" s="26"/>
      <c r="H36" s="26"/>
      <c r="I36" s="26"/>
      <c r="J36" s="26"/>
      <c r="K36" s="27"/>
      <c r="L36" s="27"/>
      <c r="M36" s="27"/>
      <c r="N36" s="27"/>
    </row>
  </sheetData>
  <printOptions horizontalCentered="1"/>
  <pageMargins left="0.5" right="0.46" top="0.72" bottom="0.56000000000000005" header="0.25" footer="0.25"/>
  <pageSetup scale="3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topLeftCell="B1" zoomScale="60" zoomScaleNormal="100" workbookViewId="0">
      <selection activeCell="G31" sqref="G31"/>
    </sheetView>
  </sheetViews>
  <sheetFormatPr defaultRowHeight="15" x14ac:dyDescent="0.25"/>
  <cols>
    <col min="1" max="1" width="31.5703125" style="85" customWidth="1"/>
    <col min="2" max="2" width="59.85546875" style="85" customWidth="1"/>
    <col min="3" max="3" width="20.5703125" style="85" customWidth="1"/>
    <col min="4" max="4" width="14.140625" style="85" customWidth="1"/>
    <col min="5" max="5" width="14.7109375" style="85" customWidth="1"/>
    <col min="6" max="6" width="14.5703125" style="85" customWidth="1"/>
    <col min="7" max="7" width="14.28515625" style="85" customWidth="1"/>
    <col min="8" max="9" width="14.5703125" style="85" customWidth="1"/>
    <col min="10" max="10" width="14.140625" style="85" customWidth="1"/>
    <col min="11" max="11" width="14.7109375" style="85" customWidth="1"/>
    <col min="12" max="12" width="14.42578125" style="85" customWidth="1"/>
    <col min="13" max="13" width="13.7109375" style="85" customWidth="1"/>
    <col min="14" max="15" width="14.5703125" style="85" customWidth="1"/>
    <col min="16" max="16384" width="9.140625" style="85"/>
  </cols>
  <sheetData>
    <row r="1" spans="1:15" ht="11.85" customHeight="1" x14ac:dyDescent="0.25">
      <c r="A1" s="84" t="s">
        <v>2</v>
      </c>
      <c r="B1" s="84" t="s">
        <v>89</v>
      </c>
    </row>
    <row r="2" spans="1:15" ht="11.85" customHeight="1" x14ac:dyDescent="0.25">
      <c r="A2" s="84" t="s">
        <v>90</v>
      </c>
      <c r="B2" s="84" t="s">
        <v>91</v>
      </c>
    </row>
    <row r="3" spans="1:15" ht="13.7" customHeight="1" x14ac:dyDescent="0.25">
      <c r="C3" s="86" t="s">
        <v>92</v>
      </c>
      <c r="D3" s="86" t="s">
        <v>93</v>
      </c>
      <c r="E3" s="86" t="s">
        <v>94</v>
      </c>
      <c r="F3" s="86" t="s">
        <v>95</v>
      </c>
      <c r="G3" s="86" t="s">
        <v>96</v>
      </c>
      <c r="H3" s="86" t="s">
        <v>97</v>
      </c>
      <c r="I3" s="86" t="s">
        <v>98</v>
      </c>
      <c r="J3" s="86" t="s">
        <v>99</v>
      </c>
      <c r="K3" s="86" t="s">
        <v>100</v>
      </c>
      <c r="L3" s="86" t="s">
        <v>101</v>
      </c>
      <c r="M3" s="86" t="s">
        <v>102</v>
      </c>
      <c r="N3" s="86" t="s">
        <v>103</v>
      </c>
      <c r="O3" s="86" t="s">
        <v>104</v>
      </c>
    </row>
    <row r="4" spans="1:15" ht="12.75" customHeight="1" x14ac:dyDescent="0.25">
      <c r="A4" s="87" t="s">
        <v>84</v>
      </c>
      <c r="B4" s="93" t="s">
        <v>105</v>
      </c>
      <c r="C4" s="88">
        <v>478730</v>
      </c>
      <c r="D4" s="88">
        <v>21327</v>
      </c>
      <c r="E4" s="88">
        <v>67746</v>
      </c>
      <c r="F4" s="88">
        <v>12088</v>
      </c>
      <c r="G4" s="88">
        <v>93200</v>
      </c>
      <c r="H4" s="88">
        <v>35737</v>
      </c>
      <c r="I4" s="88">
        <v>40475</v>
      </c>
      <c r="J4" s="88">
        <v>31797</v>
      </c>
      <c r="K4" s="88">
        <v>38003</v>
      </c>
      <c r="L4" s="88">
        <v>25907</v>
      </c>
      <c r="M4" s="88">
        <v>31675</v>
      </c>
      <c r="N4" s="88">
        <v>21065</v>
      </c>
      <c r="O4" s="88">
        <v>59710</v>
      </c>
    </row>
    <row r="5" spans="1:15" ht="12.75" customHeight="1" x14ac:dyDescent="0.25">
      <c r="A5" s="89"/>
      <c r="B5" s="94" t="s">
        <v>21</v>
      </c>
      <c r="C5" s="90">
        <v>478730</v>
      </c>
      <c r="D5" s="90">
        <v>21327</v>
      </c>
      <c r="E5" s="90">
        <v>67746</v>
      </c>
      <c r="F5" s="90">
        <v>12088</v>
      </c>
      <c r="G5" s="90">
        <v>93200</v>
      </c>
      <c r="H5" s="90">
        <v>35737</v>
      </c>
      <c r="I5" s="90">
        <v>40475</v>
      </c>
      <c r="J5" s="90">
        <v>31797</v>
      </c>
      <c r="K5" s="90">
        <v>38003</v>
      </c>
      <c r="L5" s="90">
        <v>25907</v>
      </c>
      <c r="M5" s="90">
        <v>31675</v>
      </c>
      <c r="N5" s="90">
        <v>21065</v>
      </c>
      <c r="O5" s="90">
        <v>59710</v>
      </c>
    </row>
    <row r="6" spans="1:15" ht="12.75" customHeight="1" x14ac:dyDescent="0.25">
      <c r="A6" s="87"/>
      <c r="B6" s="93" t="s">
        <v>106</v>
      </c>
      <c r="C6" s="88">
        <v>4930136</v>
      </c>
      <c r="D6" s="88">
        <v>410845</v>
      </c>
      <c r="E6" s="88">
        <v>410845</v>
      </c>
      <c r="F6" s="88">
        <v>410845</v>
      </c>
      <c r="G6" s="88">
        <v>410845</v>
      </c>
      <c r="H6" s="88">
        <v>410845</v>
      </c>
      <c r="I6" s="88">
        <v>410845</v>
      </c>
      <c r="J6" s="88">
        <v>410845</v>
      </c>
      <c r="K6" s="88">
        <v>410845</v>
      </c>
      <c r="L6" s="88">
        <v>410845</v>
      </c>
      <c r="M6" s="88">
        <v>410845</v>
      </c>
      <c r="N6" s="88">
        <v>410845</v>
      </c>
      <c r="O6" s="88">
        <v>410841</v>
      </c>
    </row>
    <row r="7" spans="1:15" ht="12.75" customHeight="1" x14ac:dyDescent="0.25">
      <c r="A7" s="89"/>
      <c r="B7" s="94" t="s">
        <v>22</v>
      </c>
      <c r="C7" s="90">
        <v>4930136</v>
      </c>
      <c r="D7" s="90">
        <v>410845</v>
      </c>
      <c r="E7" s="90">
        <v>410845</v>
      </c>
      <c r="F7" s="90">
        <v>410845</v>
      </c>
      <c r="G7" s="90">
        <v>410845</v>
      </c>
      <c r="H7" s="90">
        <v>410845</v>
      </c>
      <c r="I7" s="90">
        <v>410845</v>
      </c>
      <c r="J7" s="90">
        <v>410845</v>
      </c>
      <c r="K7" s="90">
        <v>410845</v>
      </c>
      <c r="L7" s="90">
        <v>410845</v>
      </c>
      <c r="M7" s="90">
        <v>410845</v>
      </c>
      <c r="N7" s="90">
        <v>410845</v>
      </c>
      <c r="O7" s="90">
        <v>410841</v>
      </c>
    </row>
    <row r="8" spans="1:15" ht="12.75" customHeight="1" x14ac:dyDescent="0.25">
      <c r="A8" s="87"/>
      <c r="B8" s="93" t="s">
        <v>107</v>
      </c>
      <c r="C8" s="88">
        <v>82481</v>
      </c>
      <c r="D8" s="88">
        <v>11536</v>
      </c>
      <c r="E8" s="88">
        <v>64</v>
      </c>
      <c r="F8" s="88">
        <v>873</v>
      </c>
      <c r="G8" s="88">
        <v>18506</v>
      </c>
      <c r="H8" s="88"/>
      <c r="I8" s="88">
        <v>159</v>
      </c>
      <c r="J8" s="88">
        <v>36423</v>
      </c>
      <c r="K8" s="88"/>
      <c r="L8" s="88"/>
      <c r="M8" s="88">
        <v>14643</v>
      </c>
      <c r="N8" s="88">
        <v>191</v>
      </c>
      <c r="O8" s="88">
        <v>86</v>
      </c>
    </row>
    <row r="9" spans="1:15" ht="12.75" customHeight="1" x14ac:dyDescent="0.25">
      <c r="A9" s="89"/>
      <c r="B9" s="94" t="s">
        <v>66</v>
      </c>
      <c r="C9" s="90">
        <v>82481</v>
      </c>
      <c r="D9" s="90">
        <v>11536</v>
      </c>
      <c r="E9" s="90">
        <v>64</v>
      </c>
      <c r="F9" s="90">
        <v>873</v>
      </c>
      <c r="G9" s="90">
        <v>18506</v>
      </c>
      <c r="H9" s="90"/>
      <c r="I9" s="90">
        <v>159</v>
      </c>
      <c r="J9" s="90">
        <v>36423</v>
      </c>
      <c r="K9" s="90"/>
      <c r="L9" s="90"/>
      <c r="M9" s="90">
        <v>14643</v>
      </c>
      <c r="N9" s="90">
        <v>191</v>
      </c>
      <c r="O9" s="90">
        <v>86</v>
      </c>
    </row>
    <row r="10" spans="1:15" ht="12.75" customHeight="1" x14ac:dyDescent="0.25">
      <c r="A10" s="87"/>
      <c r="B10" s="93" t="s">
        <v>108</v>
      </c>
      <c r="C10" s="88">
        <v>49521</v>
      </c>
      <c r="D10" s="88">
        <v>679</v>
      </c>
      <c r="E10" s="88"/>
      <c r="F10" s="88"/>
      <c r="G10" s="88">
        <v>575</v>
      </c>
      <c r="H10" s="88"/>
      <c r="I10" s="88"/>
      <c r="J10" s="88">
        <v>684</v>
      </c>
      <c r="K10" s="88"/>
      <c r="L10" s="88"/>
      <c r="M10" s="88">
        <v>389</v>
      </c>
      <c r="N10" s="88"/>
      <c r="O10" s="88">
        <v>47194</v>
      </c>
    </row>
    <row r="11" spans="1:15" ht="12.75" customHeight="1" x14ac:dyDescent="0.25">
      <c r="A11" s="87"/>
      <c r="B11" s="93" t="s">
        <v>109</v>
      </c>
      <c r="C11" s="88">
        <v>298971</v>
      </c>
      <c r="D11" s="88">
        <v>24523</v>
      </c>
      <c r="E11" s="88">
        <v>24523</v>
      </c>
      <c r="F11" s="88">
        <v>24523</v>
      </c>
      <c r="G11" s="88">
        <v>24523</v>
      </c>
      <c r="H11" s="88">
        <v>24523</v>
      </c>
      <c r="I11" s="88">
        <v>24523</v>
      </c>
      <c r="J11" s="88">
        <v>24523</v>
      </c>
      <c r="K11" s="88">
        <v>24523</v>
      </c>
      <c r="L11" s="88">
        <v>24523</v>
      </c>
      <c r="M11" s="88">
        <v>26088</v>
      </c>
      <c r="N11" s="88">
        <v>26088</v>
      </c>
      <c r="O11" s="88">
        <v>26088</v>
      </c>
    </row>
    <row r="12" spans="1:15" ht="12.75" customHeight="1" x14ac:dyDescent="0.25">
      <c r="A12" s="87"/>
      <c r="B12" s="93" t="s">
        <v>110</v>
      </c>
      <c r="C12" s="88">
        <v>267456</v>
      </c>
      <c r="D12" s="88">
        <v>22288</v>
      </c>
      <c r="E12" s="88">
        <v>22288</v>
      </c>
      <c r="F12" s="88">
        <v>22288</v>
      </c>
      <c r="G12" s="88">
        <v>22288</v>
      </c>
      <c r="H12" s="88">
        <v>22288</v>
      </c>
      <c r="I12" s="88">
        <v>22288</v>
      </c>
      <c r="J12" s="88">
        <v>22288</v>
      </c>
      <c r="K12" s="88">
        <v>22288</v>
      </c>
      <c r="L12" s="88">
        <v>22288</v>
      </c>
      <c r="M12" s="88">
        <v>22288</v>
      </c>
      <c r="N12" s="88">
        <v>22288</v>
      </c>
      <c r="O12" s="88">
        <v>22288</v>
      </c>
    </row>
    <row r="13" spans="1:15" ht="12.75" customHeight="1" x14ac:dyDescent="0.25">
      <c r="A13" s="87"/>
      <c r="B13" s="93" t="s">
        <v>111</v>
      </c>
      <c r="C13" s="88">
        <v>185868</v>
      </c>
      <c r="D13" s="88">
        <v>15489</v>
      </c>
      <c r="E13" s="88">
        <v>15489</v>
      </c>
      <c r="F13" s="88">
        <v>15489</v>
      </c>
      <c r="G13" s="88">
        <v>15489</v>
      </c>
      <c r="H13" s="88">
        <v>15489</v>
      </c>
      <c r="I13" s="88">
        <v>15489</v>
      </c>
      <c r="J13" s="88">
        <v>15489</v>
      </c>
      <c r="K13" s="88">
        <v>15489</v>
      </c>
      <c r="L13" s="88">
        <v>15489</v>
      </c>
      <c r="M13" s="88">
        <v>15489</v>
      </c>
      <c r="N13" s="88">
        <v>15489</v>
      </c>
      <c r="O13" s="88">
        <v>15489</v>
      </c>
    </row>
    <row r="14" spans="1:15" ht="12.75" customHeight="1" x14ac:dyDescent="0.25">
      <c r="A14" s="89"/>
      <c r="B14" s="94" t="s">
        <v>85</v>
      </c>
      <c r="C14" s="90">
        <v>801816</v>
      </c>
      <c r="D14" s="90">
        <v>62979</v>
      </c>
      <c r="E14" s="90">
        <v>62300</v>
      </c>
      <c r="F14" s="90">
        <v>62300</v>
      </c>
      <c r="G14" s="90">
        <v>62875</v>
      </c>
      <c r="H14" s="90">
        <v>62300</v>
      </c>
      <c r="I14" s="90">
        <v>62300</v>
      </c>
      <c r="J14" s="90">
        <v>62984</v>
      </c>
      <c r="K14" s="90">
        <v>62300</v>
      </c>
      <c r="L14" s="90">
        <v>62300</v>
      </c>
      <c r="M14" s="90">
        <v>64254</v>
      </c>
      <c r="N14" s="90">
        <v>63865</v>
      </c>
      <c r="O14" s="90">
        <v>111059</v>
      </c>
    </row>
    <row r="15" spans="1:15" ht="12.75" customHeight="1" x14ac:dyDescent="0.25">
      <c r="A15" s="89"/>
      <c r="B15" s="94" t="s">
        <v>4</v>
      </c>
      <c r="C15" s="90">
        <v>6293163</v>
      </c>
      <c r="D15" s="90">
        <v>506687</v>
      </c>
      <c r="E15" s="90">
        <v>540955</v>
      </c>
      <c r="F15" s="90">
        <v>486106</v>
      </c>
      <c r="G15" s="90">
        <v>585426</v>
      </c>
      <c r="H15" s="90">
        <v>508882</v>
      </c>
      <c r="I15" s="90">
        <v>513779</v>
      </c>
      <c r="J15" s="90">
        <v>542049</v>
      </c>
      <c r="K15" s="90">
        <v>511148</v>
      </c>
      <c r="L15" s="90">
        <v>499052</v>
      </c>
      <c r="M15" s="90">
        <v>521417</v>
      </c>
      <c r="N15" s="90">
        <v>495966</v>
      </c>
      <c r="O15" s="90">
        <v>581696</v>
      </c>
    </row>
    <row r="16" spans="1:15" ht="12.75" customHeight="1" x14ac:dyDescent="0.25">
      <c r="A16" s="87" t="s">
        <v>112</v>
      </c>
      <c r="B16" s="91" t="s">
        <v>105</v>
      </c>
      <c r="C16" s="88">
        <v>6858997</v>
      </c>
      <c r="D16" s="88">
        <v>571583</v>
      </c>
      <c r="E16" s="88">
        <v>571583</v>
      </c>
      <c r="F16" s="88">
        <v>571583</v>
      </c>
      <c r="G16" s="88">
        <v>571583</v>
      </c>
      <c r="H16" s="88">
        <v>571583</v>
      </c>
      <c r="I16" s="88">
        <v>571583</v>
      </c>
      <c r="J16" s="88">
        <v>571583</v>
      </c>
      <c r="K16" s="88">
        <v>571583</v>
      </c>
      <c r="L16" s="88">
        <v>571583</v>
      </c>
      <c r="M16" s="88">
        <v>571583</v>
      </c>
      <c r="N16" s="88">
        <v>571583</v>
      </c>
      <c r="O16" s="88">
        <v>571584</v>
      </c>
    </row>
    <row r="17" spans="1:15" ht="12.75" customHeight="1" x14ac:dyDescent="0.25">
      <c r="A17" s="89"/>
      <c r="B17" s="92" t="s">
        <v>21</v>
      </c>
      <c r="C17" s="90">
        <v>6858997</v>
      </c>
      <c r="D17" s="90">
        <v>571583</v>
      </c>
      <c r="E17" s="90">
        <v>571583</v>
      </c>
      <c r="F17" s="90">
        <v>571583</v>
      </c>
      <c r="G17" s="90">
        <v>571583</v>
      </c>
      <c r="H17" s="90">
        <v>571583</v>
      </c>
      <c r="I17" s="90">
        <v>571583</v>
      </c>
      <c r="J17" s="90">
        <v>571583</v>
      </c>
      <c r="K17" s="90">
        <v>571583</v>
      </c>
      <c r="L17" s="90">
        <v>571583</v>
      </c>
      <c r="M17" s="90">
        <v>571583</v>
      </c>
      <c r="N17" s="90">
        <v>571583</v>
      </c>
      <c r="O17" s="90">
        <v>571584</v>
      </c>
    </row>
    <row r="18" spans="1:15" ht="12.75" customHeight="1" x14ac:dyDescent="0.25">
      <c r="A18" s="87"/>
      <c r="B18" s="91" t="s">
        <v>106</v>
      </c>
      <c r="C18" s="88">
        <v>1440300</v>
      </c>
      <c r="D18" s="88">
        <v>113200</v>
      </c>
      <c r="E18" s="88">
        <v>113200</v>
      </c>
      <c r="F18" s="88">
        <v>113200</v>
      </c>
      <c r="G18" s="88">
        <v>122300</v>
      </c>
      <c r="H18" s="88">
        <v>122300</v>
      </c>
      <c r="I18" s="88">
        <v>122300</v>
      </c>
      <c r="J18" s="88">
        <v>122300</v>
      </c>
      <c r="K18" s="88">
        <v>122300</v>
      </c>
      <c r="L18" s="88">
        <v>122300</v>
      </c>
      <c r="M18" s="88">
        <v>122300</v>
      </c>
      <c r="N18" s="88">
        <v>122300</v>
      </c>
      <c r="O18" s="88">
        <v>122300</v>
      </c>
    </row>
    <row r="19" spans="1:15" ht="12.75" customHeight="1" x14ac:dyDescent="0.25">
      <c r="A19" s="89"/>
      <c r="B19" s="92" t="s">
        <v>22</v>
      </c>
      <c r="C19" s="90">
        <v>1440300</v>
      </c>
      <c r="D19" s="90">
        <v>113200</v>
      </c>
      <c r="E19" s="90">
        <v>113200</v>
      </c>
      <c r="F19" s="90">
        <v>113200</v>
      </c>
      <c r="G19" s="90">
        <v>122300</v>
      </c>
      <c r="H19" s="90">
        <v>122300</v>
      </c>
      <c r="I19" s="90">
        <v>122300</v>
      </c>
      <c r="J19" s="90">
        <v>122300</v>
      </c>
      <c r="K19" s="90">
        <v>122300</v>
      </c>
      <c r="L19" s="90">
        <v>122300</v>
      </c>
      <c r="M19" s="90">
        <v>122300</v>
      </c>
      <c r="N19" s="90">
        <v>122300</v>
      </c>
      <c r="O19" s="90">
        <v>122300</v>
      </c>
    </row>
    <row r="20" spans="1:15" ht="12.75" customHeight="1" x14ac:dyDescent="0.25">
      <c r="A20" s="87"/>
      <c r="B20" s="91" t="s">
        <v>113</v>
      </c>
      <c r="C20" s="88">
        <v>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>
        <v>0</v>
      </c>
    </row>
    <row r="21" spans="1:15" ht="12.75" customHeight="1" x14ac:dyDescent="0.25">
      <c r="A21" s="87"/>
      <c r="B21" s="91" t="s">
        <v>108</v>
      </c>
      <c r="C21" s="88">
        <v>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>
        <v>0</v>
      </c>
    </row>
    <row r="22" spans="1:15" ht="12.75" customHeight="1" x14ac:dyDescent="0.25">
      <c r="A22" s="87"/>
      <c r="B22" s="91" t="s">
        <v>110</v>
      </c>
      <c r="C22" s="88">
        <v>-5134632</v>
      </c>
      <c r="D22" s="88">
        <v>-427886</v>
      </c>
      <c r="E22" s="88">
        <v>-427886</v>
      </c>
      <c r="F22" s="88">
        <v>-427886</v>
      </c>
      <c r="G22" s="88">
        <v>-427886</v>
      </c>
      <c r="H22" s="88">
        <v>-427886</v>
      </c>
      <c r="I22" s="88">
        <v>-427886</v>
      </c>
      <c r="J22" s="88">
        <v>-427886</v>
      </c>
      <c r="K22" s="88">
        <v>-427886</v>
      </c>
      <c r="L22" s="88">
        <v>-427886</v>
      </c>
      <c r="M22" s="88">
        <v>-427886</v>
      </c>
      <c r="N22" s="88">
        <v>-427886</v>
      </c>
      <c r="O22" s="88">
        <v>-427886</v>
      </c>
    </row>
    <row r="23" spans="1:15" ht="12.75" customHeight="1" x14ac:dyDescent="0.25">
      <c r="A23" s="87"/>
      <c r="B23" s="91" t="s">
        <v>111</v>
      </c>
      <c r="C23" s="88">
        <v>-3275904</v>
      </c>
      <c r="D23" s="88">
        <v>-272992</v>
      </c>
      <c r="E23" s="88">
        <v>-272992</v>
      </c>
      <c r="F23" s="88">
        <v>-272992</v>
      </c>
      <c r="G23" s="88">
        <v>-272992</v>
      </c>
      <c r="H23" s="88">
        <v>-272992</v>
      </c>
      <c r="I23" s="88">
        <v>-272992</v>
      </c>
      <c r="J23" s="88">
        <v>-272992</v>
      </c>
      <c r="K23" s="88">
        <v>-272992</v>
      </c>
      <c r="L23" s="88">
        <v>-272992</v>
      </c>
      <c r="M23" s="88">
        <v>-272992</v>
      </c>
      <c r="N23" s="88">
        <v>-272992</v>
      </c>
      <c r="O23" s="88">
        <v>-272992</v>
      </c>
    </row>
    <row r="24" spans="1:15" ht="12.75" customHeight="1" x14ac:dyDescent="0.25">
      <c r="A24" s="89"/>
      <c r="B24" s="92" t="s">
        <v>85</v>
      </c>
      <c r="C24" s="90">
        <v>-3410536</v>
      </c>
      <c r="D24" s="90">
        <v>-700878</v>
      </c>
      <c r="E24" s="90">
        <v>-700878</v>
      </c>
      <c r="F24" s="90">
        <v>-700878</v>
      </c>
      <c r="G24" s="90">
        <v>-700878</v>
      </c>
      <c r="H24" s="90">
        <v>-700878</v>
      </c>
      <c r="I24" s="90">
        <v>-700878</v>
      </c>
      <c r="J24" s="90">
        <v>-700878</v>
      </c>
      <c r="K24" s="90">
        <v>-700878</v>
      </c>
      <c r="L24" s="90">
        <v>-700878</v>
      </c>
      <c r="M24" s="90">
        <v>-700878</v>
      </c>
      <c r="N24" s="90">
        <v>-700878</v>
      </c>
      <c r="O24" s="90">
        <v>-700878</v>
      </c>
    </row>
    <row r="25" spans="1:15" ht="12.75" customHeight="1" x14ac:dyDescent="0.25">
      <c r="A25" s="89"/>
      <c r="B25" s="92" t="s">
        <v>4</v>
      </c>
      <c r="C25" s="90">
        <v>4888761</v>
      </c>
      <c r="D25" s="90">
        <v>-16095</v>
      </c>
      <c r="E25" s="90">
        <v>-16095</v>
      </c>
      <c r="F25" s="90">
        <v>-16095</v>
      </c>
      <c r="G25" s="90">
        <v>-6995</v>
      </c>
      <c r="H25" s="90">
        <v>-6995</v>
      </c>
      <c r="I25" s="90">
        <v>-6995</v>
      </c>
      <c r="J25" s="90">
        <v>-6995</v>
      </c>
      <c r="K25" s="90">
        <v>-6995</v>
      </c>
      <c r="L25" s="90">
        <v>-6995</v>
      </c>
      <c r="M25" s="90">
        <v>-6995</v>
      </c>
      <c r="N25" s="90">
        <v>-6995</v>
      </c>
      <c r="O25" s="90">
        <v>-6995</v>
      </c>
    </row>
    <row r="28" spans="1:15" x14ac:dyDescent="0.25">
      <c r="B28" s="95" t="s">
        <v>84</v>
      </c>
    </row>
    <row r="29" spans="1:15" x14ac:dyDescent="0.25">
      <c r="B29" s="96" t="s">
        <v>112</v>
      </c>
    </row>
  </sheetData>
  <pageMargins left="0.75" right="0.75" top="0.75" bottom="0.5" header="0.5" footer="0.75"/>
  <pageSetup scale="35" orientation="portrait" r:id="rId1"/>
  <colBreaks count="1" manualBreakCount="1">
    <brk id="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</vt:lpstr>
      <vt:lpstr>Div 9</vt:lpstr>
      <vt:lpstr>Div 91</vt:lpstr>
      <vt:lpstr>Div 2</vt:lpstr>
      <vt:lpstr>Div 12</vt:lpstr>
      <vt:lpstr>2018 PlanIt Budget</vt:lpstr>
      <vt:lpstr>'Div 12'!Print_Area</vt:lpstr>
      <vt:lpstr>'Div 2'!Print_Area</vt:lpstr>
      <vt:lpstr>'Div 9'!Print_Area</vt:lpstr>
      <vt:lpstr>'Div 91'!Print_Area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Brannon C Taylor</cp:lastModifiedBy>
  <cp:lastPrinted>2017-10-11T17:23:26Z</cp:lastPrinted>
  <dcterms:created xsi:type="dcterms:W3CDTF">2013-02-18T23:37:43Z</dcterms:created>
  <dcterms:modified xsi:type="dcterms:W3CDTF">2017-10-11T17:23:32Z</dcterms:modified>
</cp:coreProperties>
</file>