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Discovery\Kentucky\2017-00349 (2017 Kentucky Rate Case)\Staff Attachments\"/>
    </mc:Choice>
  </mc:AlternateContent>
  <bookViews>
    <workbookView xWindow="-15" yWindow="0" windowWidth="15480" windowHeight="9420" firstSheet="1" activeTab="1"/>
  </bookViews>
  <sheets>
    <sheet name="Instructions" sheetId="15" state="hidden" r:id="rId1"/>
    <sheet name="Methodology" sheetId="12" r:id="rId2"/>
    <sheet name="Calculation" sheetId="1" r:id="rId3"/>
    <sheet name="Dec 14"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 14'!$A$1:$D$16</definedName>
    <definedName name="_xlnm.Print_Area" localSheetId="1">Methodology!$A$1:$K$87</definedName>
    <definedName name="_xlnm.Print_Area" localSheetId="4">'Wp C'!$A$1:$C$17</definedName>
    <definedName name="_xlnm.Print_Area" localSheetId="7">'Wp L - LTD'!$A$1:$J$30</definedName>
    <definedName name="_xlnm.Print_Area" localSheetId="6">'WP S'!$A$1:$M$31</definedName>
    <definedName name="_xlnm.Print_Area" localSheetId="5">'Wp s rate'!$A$1:$G$26</definedName>
    <definedName name="_xlnm.Print_Area" localSheetId="8">'Wp W - CWIP'!$A$1:$D$26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workbook>
</file>

<file path=xl/calcChain.xml><?xml version="1.0" encoding="utf-8"?>
<calcChain xmlns="http://schemas.openxmlformats.org/spreadsheetml/2006/main">
  <c r="N14" i="3" l="1"/>
  <c r="I14" i="3" s="1"/>
  <c r="N13" i="3"/>
  <c r="C24" i="2"/>
  <c r="B10" i="14"/>
  <c r="F13" i="13"/>
  <c r="J13" i="13"/>
  <c r="I13" i="3" l="1"/>
  <c r="F12" i="13"/>
  <c r="H25" i="3" l="1"/>
  <c r="E20" i="3" l="1"/>
  <c r="F24" i="5" l="1"/>
  <c r="I24" i="5" s="1"/>
  <c r="D26" i="5"/>
  <c r="G24" i="1" s="1"/>
  <c r="N14" i="1" s="1"/>
  <c r="G26" i="5"/>
  <c r="H26" i="5"/>
  <c r="F13" i="5"/>
  <c r="I13" i="5"/>
  <c r="F14" i="5"/>
  <c r="I14" i="5"/>
  <c r="F15" i="5"/>
  <c r="F16" i="5"/>
  <c r="I16" i="5" s="1"/>
  <c r="F17" i="5"/>
  <c r="I17" i="5"/>
  <c r="F18" i="5"/>
  <c r="I18" i="5" s="1"/>
  <c r="F19" i="5"/>
  <c r="I19" i="5" s="1"/>
  <c r="F20" i="5"/>
  <c r="I20" i="5"/>
  <c r="F21" i="5"/>
  <c r="I21" i="5" s="1"/>
  <c r="F22" i="5"/>
  <c r="I22" i="5"/>
  <c r="F23" i="5"/>
  <c r="I23" i="5" s="1"/>
  <c r="F12" i="5"/>
  <c r="K13" i="3"/>
  <c r="E13" i="3"/>
  <c r="K23" i="3"/>
  <c r="K22" i="3"/>
  <c r="K21" i="3"/>
  <c r="K19" i="3"/>
  <c r="K18" i="3"/>
  <c r="K16" i="3"/>
  <c r="K15" i="3"/>
  <c r="K14" i="3"/>
  <c r="N12" i="3"/>
  <c r="I12" i="3" s="1"/>
  <c r="B23" i="3"/>
  <c r="B22" i="3"/>
  <c r="B21" i="3"/>
  <c r="B20" i="3"/>
  <c r="B19" i="3"/>
  <c r="B18" i="3"/>
  <c r="B17" i="3"/>
  <c r="B16" i="3"/>
  <c r="B15" i="3"/>
  <c r="B14" i="3"/>
  <c r="B13" i="3"/>
  <c r="B12" i="3"/>
  <c r="E19" i="3"/>
  <c r="G30" i="1"/>
  <c r="E18" i="3"/>
  <c r="E17" i="3"/>
  <c r="E16" i="3"/>
  <c r="E15" i="3"/>
  <c r="E14" i="3"/>
  <c r="E21" i="3"/>
  <c r="E22" i="3"/>
  <c r="E23" i="3"/>
  <c r="E12" i="3"/>
  <c r="F25" i="3"/>
  <c r="G20" i="3" s="1"/>
  <c r="G28" i="1"/>
  <c r="N16" i="1" s="1"/>
  <c r="I15" i="5"/>
  <c r="O28" i="1"/>
  <c r="N15" i="1"/>
  <c r="K20" i="3"/>
  <c r="A3" i="1"/>
  <c r="A3" i="12" s="1"/>
  <c r="C25" i="3"/>
  <c r="I12" i="5"/>
  <c r="G12" i="3" l="1"/>
  <c r="M12" i="3" s="1"/>
  <c r="G18" i="3"/>
  <c r="G13" i="3"/>
  <c r="M13" i="3" s="1"/>
  <c r="G21" i="3"/>
  <c r="K12" i="3"/>
  <c r="I25" i="3"/>
  <c r="G23" i="3"/>
  <c r="G15" i="3"/>
  <c r="G17" i="3"/>
  <c r="I26" i="5"/>
  <c r="J26" i="5" s="1"/>
  <c r="G25" i="1" s="1"/>
  <c r="O27" i="1" s="1"/>
  <c r="N17" i="1"/>
  <c r="O14" i="1"/>
  <c r="G19" i="3"/>
  <c r="G22" i="3"/>
  <c r="G14" i="3"/>
  <c r="M14" i="3" s="1"/>
  <c r="G16" i="3"/>
  <c r="F26" i="5"/>
  <c r="E25" i="3"/>
  <c r="G22" i="1" s="1"/>
  <c r="N23" i="1" s="1"/>
  <c r="N26" i="1" s="1"/>
  <c r="K17" i="3"/>
  <c r="K25" i="3" s="1"/>
  <c r="D38" i="1" l="1"/>
  <c r="G25" i="3"/>
  <c r="O15" i="1"/>
  <c r="O16" i="1"/>
  <c r="N24" i="1"/>
  <c r="N27" i="1" s="1"/>
  <c r="H28" i="3" l="1"/>
  <c r="C20" i="13" s="1"/>
  <c r="I28" i="3"/>
  <c r="I14" i="13"/>
  <c r="I16" i="13"/>
  <c r="I18" i="13"/>
  <c r="I20" i="13"/>
  <c r="I19" i="13"/>
  <c r="I22" i="13"/>
  <c r="I15" i="13"/>
  <c r="I17" i="13"/>
  <c r="I21" i="13"/>
  <c r="O17" i="1"/>
  <c r="I23" i="13"/>
  <c r="P27" i="1"/>
  <c r="N28" i="1"/>
  <c r="P28" i="1" s="1"/>
  <c r="P32" i="1" s="1"/>
  <c r="L12" i="3" l="1"/>
  <c r="L14" i="3"/>
  <c r="C23" i="13"/>
  <c r="C22" i="13"/>
  <c r="C17" i="13"/>
  <c r="L13" i="3"/>
  <c r="C18" i="13"/>
  <c r="L28" i="3"/>
  <c r="L15" i="3"/>
  <c r="C19" i="13"/>
  <c r="C14" i="13"/>
  <c r="C15" i="13"/>
  <c r="C21" i="13"/>
  <c r="C16" i="13"/>
  <c r="L19" i="3"/>
  <c r="E14" i="13"/>
  <c r="E18" i="13"/>
  <c r="E22" i="13"/>
  <c r="E15" i="13"/>
  <c r="E19" i="13"/>
  <c r="E16" i="13"/>
  <c r="E20" i="13"/>
  <c r="F20" i="13" s="1"/>
  <c r="E21" i="13"/>
  <c r="E17" i="13"/>
  <c r="F17" i="13" s="1"/>
  <c r="L23" i="3"/>
  <c r="L16" i="3"/>
  <c r="L21" i="3"/>
  <c r="L20" i="3"/>
  <c r="L17" i="3"/>
  <c r="L18" i="3"/>
  <c r="L22" i="3"/>
  <c r="E23" i="13"/>
  <c r="N29" i="1"/>
  <c r="F23" i="13" l="1"/>
  <c r="F22" i="13"/>
  <c r="F21" i="13"/>
  <c r="F16" i="13"/>
  <c r="F18" i="13"/>
  <c r="F19" i="13"/>
  <c r="F14" i="13"/>
  <c r="G23" i="1" s="1"/>
  <c r="D36" i="1" s="1"/>
  <c r="F15" i="13"/>
  <c r="O26" i="1" l="1"/>
  <c r="P26" i="1" s="1"/>
  <c r="P29" i="1" s="1"/>
  <c r="D40" i="1"/>
  <c r="C10" i="14" s="1"/>
  <c r="J12" i="13"/>
  <c r="H19" i="13"/>
  <c r="J19" i="13" s="1"/>
  <c r="H14" i="13"/>
  <c r="J14" i="13" s="1"/>
  <c r="H16" i="13"/>
  <c r="J16" i="13" s="1"/>
  <c r="H18" i="13"/>
  <c r="J18" i="13" s="1"/>
  <c r="H20" i="13"/>
  <c r="J20" i="13" s="1"/>
  <c r="H22" i="13"/>
  <c r="J22" i="13" s="1"/>
  <c r="H15" i="13"/>
  <c r="J15" i="13" s="1"/>
  <c r="H17" i="13"/>
  <c r="J17" i="13" s="1"/>
  <c r="H21" i="13"/>
  <c r="J21" i="13" s="1"/>
  <c r="H23" i="13"/>
  <c r="J23" i="13" s="1"/>
  <c r="P31" i="1" l="1"/>
  <c r="P33" i="1" s="1"/>
</calcChain>
</file>

<file path=xl/comments1.xml><?xml version="1.0" encoding="utf-8"?>
<comments xmlns="http://schemas.openxmlformats.org/spreadsheetml/2006/main">
  <authors>
    <author>Buchanan</author>
  </authors>
  <commentList>
    <comment ref="G23" authorId="0" shape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shape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shapeId="0">
      <text>
        <r>
          <rPr>
            <b/>
            <sz val="9"/>
            <color indexed="81"/>
            <rFont val="Tahoma"/>
            <family val="2"/>
          </rPr>
          <t>Buchanan:
4310.30135
and 4310.30147</t>
        </r>
      </text>
    </comment>
    <comment ref="I7" authorId="0" shapeId="0">
      <text>
        <r>
          <rPr>
            <b/>
            <sz val="9"/>
            <color indexed="81"/>
            <rFont val="Tahoma"/>
            <family val="2"/>
          </rPr>
          <t>Buchanan:
4310.30121
(cr side of entry is 1650.13035 Prepaid Nations Bk of TX).</t>
        </r>
      </text>
    </comment>
    <comment ref="H8" authorId="0" shapeId="0">
      <text>
        <r>
          <rPr>
            <b/>
            <sz val="9"/>
            <color indexed="81"/>
            <rFont val="Tahoma"/>
            <family val="2"/>
          </rPr>
          <t>Buchanan:
4310.30135
and 4310.30147</t>
        </r>
      </text>
    </comment>
    <comment ref="I8" authorId="0" shapeId="0">
      <text>
        <r>
          <rPr>
            <b/>
            <sz val="9"/>
            <color indexed="81"/>
            <rFont val="Tahoma"/>
            <family val="2"/>
          </rPr>
          <t>Buchanan:
4310.30120 and 30121</t>
        </r>
      </text>
    </comment>
    <comment ref="C9" authorId="0" shapeId="0">
      <text>
        <r>
          <rPr>
            <b/>
            <sz val="9"/>
            <color indexed="81"/>
            <rFont val="Tahoma"/>
            <family val="2"/>
          </rPr>
          <t>Buchanan:
Utility Only (per Cagle instructions).</t>
        </r>
      </text>
    </comment>
    <comment ref="S1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V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<sst xmlns="http://schemas.openxmlformats.org/spreadsheetml/2006/main" count="308" uniqueCount="223">
  <si>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</si>
  <si>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</si>
  <si>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</si>
  <si>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</si>
  <si>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</si>
  <si>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</si>
  <si>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</si>
  <si>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</si>
  <si>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</si>
  <si>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</si>
  <si>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</si>
  <si>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</si>
  <si>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</si>
  <si>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</si>
  <si>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</si>
  <si>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</si>
  <si>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</si>
  <si>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</si>
  <si>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</si>
  <si>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</si>
  <si>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</si>
  <si>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</si>
  <si>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</si>
  <si>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</si>
  <si>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</si>
  <si>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</si>
  <si>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</si>
  <si>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</si>
  <si>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</si>
  <si>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</si>
  <si>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</si>
  <si>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</si>
  <si>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</si>
  <si>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</si>
  <si>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</si>
  <si>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</si>
  <si>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</si>
  <si>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</si>
  <si>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</si>
  <si>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</si>
  <si>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</si>
  <si>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</si>
  <si>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</si>
  <si>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</si>
  <si>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</si>
  <si>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</si>
  <si>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</si>
  <si>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</si>
  <si>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</si>
  <si>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 xml:space="preserve">    S=Average short-term debt.  </t>
  </si>
  <si>
    <t xml:space="preserve">    s=Short-term debt interest rate.  </t>
  </si>
  <si>
    <t xml:space="preserve">    D=Long-term debt.  </t>
  </si>
  <si>
    <t xml:space="preserve">    d=Long-term debt interest rate.  </t>
  </si>
  <si>
    <t xml:space="preserve">    P=Preferred stock.  </t>
  </si>
  <si>
    <t xml:space="preserve">    p=Preferred stock cost rate.  </t>
  </si>
  <si>
    <t xml:space="preserve">    C=Common equity.  </t>
  </si>
  <si>
    <t xml:space="preserve">    c=Common equity cost rate.  </t>
  </si>
  <si>
    <t xml:space="preserve">    W=Average balance in construction work in progress.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</si>
  <si>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</si>
  <si>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</si>
  <si>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</si>
  <si>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</si>
  <si>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</si>
  <si>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</si>
  <si>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</si>
  <si>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</si>
  <si>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</si>
  <si>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</si>
  <si>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</si>
  <si>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</si>
  <si>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</si>
  <si>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</si>
  <si>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</si>
  <si>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</si>
  <si>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rPr>
      <t>, preferred stock and common</t>
    </r>
  </si>
  <si>
    <r>
      <t xml:space="preserve">equity </t>
    </r>
    <r>
      <rPr>
        <sz val="10"/>
        <color indexed="10"/>
        <rFont val="Arial"/>
        <family val="2"/>
      </rPr>
      <t>[2]</t>
    </r>
    <r>
      <rPr>
        <sz val="10"/>
        <rFont val="Arial"/>
      </rPr>
      <t xml:space="preserve"> shall be the actual book balances as of the end of the prior year. The cost rates for long-term debt and</t>
    </r>
  </si>
  <si>
    <r>
      <t xml:space="preserve">jurisdiction </t>
    </r>
    <r>
      <rPr>
        <sz val="10"/>
        <color indexed="10"/>
        <rFont val="Arial"/>
        <family val="2"/>
      </rPr>
      <t>[3]</t>
    </r>
    <r>
      <rPr>
        <sz val="10"/>
        <rFont val="Arial"/>
      </rPr>
      <t>. If such cost rate is not available, the average rate actually earned during the preceding three years</t>
    </r>
  </si>
  <si>
    <r>
      <t xml:space="preserve">shall be used. The short-term debt balances </t>
    </r>
    <r>
      <rPr>
        <sz val="10"/>
        <color indexed="10"/>
        <rFont val="Arial"/>
        <family val="2"/>
      </rPr>
      <t>[4]</t>
    </r>
    <r>
      <rPr>
        <sz val="10"/>
        <rFont val="Arial"/>
      </rPr>
      <t>and related cost and the average balance for construction work in</t>
    </r>
  </si>
  <si>
    <r>
      <t xml:space="preserve">progress </t>
    </r>
    <r>
      <rPr>
        <sz val="10"/>
        <color indexed="10"/>
        <rFont val="Arial"/>
        <family val="2"/>
      </rPr>
      <t xml:space="preserve">[5] </t>
    </r>
    <r>
      <rPr>
        <sz val="10"/>
        <rFont val="Arial"/>
      </rPr>
      <t>shall be estimated for the current year with appropriate adjustments as actual data becomes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</si>
  <si>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</si>
  <si>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</si>
  <si>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</si>
  <si>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</si>
  <si>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</si>
  <si>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</si>
  <si>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</si>
  <si>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</si>
  <si>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</si>
  <si>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</si>
  <si>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</si>
  <si>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</si>
  <si>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</si>
  <si>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</si>
  <si>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</si>
  <si>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</si>
  <si>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</si>
  <si>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</si>
  <si>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</si>
  <si>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</si>
  <si>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</si>
  <si>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</si>
  <si>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</si>
  <si>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</si>
  <si>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</si>
  <si>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</si>
  <si>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</si>
  <si>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</si>
  <si>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</si>
  <si>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</si>
  <si>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</si>
  <si>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</si>
  <si>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</si>
  <si>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</si>
  <si>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</si>
  <si>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</si>
  <si>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</si>
  <si>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</si>
  <si>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</si>
  <si>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</si>
  <si>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</si>
  <si>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</si>
  <si>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</si>
  <si>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</si>
  <si>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</si>
  <si>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</si>
  <si>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</si>
  <si>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</si>
  <si>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</si>
  <si>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</si>
  <si>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</si>
  <si>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</si>
  <si>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</si>
  <si>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</si>
  <si>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</si>
  <si>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</si>
  <si>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</si>
  <si>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</si>
  <si>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</si>
  <si>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</si>
  <si>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</si>
  <si>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</si>
  <si>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</si>
  <si>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</si>
  <si>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</si>
  <si>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</si>
  <si>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</si>
  <si>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</si>
  <si>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</si>
  <si>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</si>
  <si>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</si>
  <si>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</si>
  <si>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</si>
  <si>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</si>
  <si>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</si>
  <si>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</si>
  <si>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</si>
  <si>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</si>
  <si>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</si>
  <si>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</si>
  <si>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</si>
  <si>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</si>
  <si>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</si>
  <si>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</si>
  <si>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</si>
  <si>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</si>
  <si>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</si>
  <si>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</si>
  <si>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</si>
  <si>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</si>
  <si>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</si>
  <si>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</si>
  <si>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</si>
  <si>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rPr>
      <t xml:space="preserve"> to black and remove yellow highlight.  Next move over to Col H. and replace the formula with the current months actual Interest paid.  Change font from </t>
    </r>
    <r>
      <rPr>
        <sz val="10"/>
        <color indexed="12"/>
        <rFont val="Arial"/>
        <family val="2"/>
      </rPr>
      <t>blue</t>
    </r>
    <r>
      <rPr>
        <sz val="10"/>
        <rFont val="Arial"/>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</si>
  <si>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</si>
  <si>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</si>
  <si>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</si>
  <si>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</si>
  <si>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</si>
  <si>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</si>
  <si>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</si>
  <si>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</si>
  <si>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</si>
  <si>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</si>
  <si>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</si>
  <si>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r>
      <t xml:space="preserve">    A </t>
    </r>
    <r>
      <rPr>
        <vertAlign val="subscript"/>
        <sz val="10"/>
        <rFont val="Arial"/>
        <family val="2"/>
      </rPr>
      <t xml:space="preserve">i </t>
    </r>
    <r>
      <rPr>
        <sz val="10"/>
        <rFont val="Arial"/>
      </rPr>
      <t xml:space="preserve">=Gross allowance for borrowed funds used during construction rate.  </t>
    </r>
  </si>
  <si>
    <r>
      <t xml:space="preserve">    A </t>
    </r>
    <r>
      <rPr>
        <vertAlign val="subscript"/>
        <sz val="10"/>
        <rFont val="Arial"/>
        <family val="2"/>
      </rPr>
      <t>e</t>
    </r>
    <r>
      <rPr>
        <sz val="10"/>
        <rFont val="Arial"/>
      </rPr>
      <t xml:space="preserve"> =Allowance for other funds used during construction rate.  </t>
    </r>
  </si>
  <si>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</si>
  <si>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</si>
  <si>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</si>
  <si>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</si>
  <si>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</si>
  <si>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</si>
  <si>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</si>
  <si>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</si>
  <si>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</si>
  <si>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</si>
  <si>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</si>
  <si>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</si>
  <si>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</si>
  <si>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</si>
  <si>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</si>
  <si>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</si>
  <si>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</si>
  <si>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</si>
  <si>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</si>
  <si>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</si>
  <si>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</si>
  <si>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RBS 5 yr</t>
  </si>
  <si>
    <t>Sr Note 5.50% Due 06/15/2041</t>
  </si>
  <si>
    <t>6/10/2011</t>
  </si>
  <si>
    <t>10.43% First Mortgage Bond P due 2017 (eff 2012)</t>
  </si>
  <si>
    <t>Less Unamortized Utility Debt Discount a/c 2260</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</si>
  <si>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</si>
  <si>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</si>
  <si>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</si>
  <si>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As of </t>
    </r>
    <r>
      <rPr>
        <b/>
        <sz val="12"/>
        <color indexed="12"/>
        <rFont val="Arial"/>
        <family val="2"/>
      </rPr>
      <t>September 30, 2014</t>
    </r>
  </si>
  <si>
    <r>
      <t xml:space="preserve">For the Period Ended </t>
    </r>
    <r>
      <rPr>
        <b/>
        <sz val="12"/>
        <color indexed="12"/>
        <rFont val="Arial"/>
        <family val="2"/>
      </rPr>
      <t>September 30, 2014</t>
    </r>
  </si>
  <si>
    <r>
      <t>For the Month ended</t>
    </r>
    <r>
      <rPr>
        <b/>
        <sz val="12"/>
        <color indexed="12"/>
        <rFont val="Arial"/>
        <family val="2"/>
      </rPr>
      <t xml:space="preserve"> December 31, 2014</t>
    </r>
  </si>
  <si>
    <t>Projected based on the most recent 13 months average December 31, 2014</t>
  </si>
  <si>
    <r>
      <t>[1]</t>
    </r>
    <r>
      <rPr>
        <sz val="10"/>
        <rFont val="Arial"/>
        <family val="2"/>
      </rPr>
      <t xml:space="preserve"> Please see WP L - LTD.</t>
    </r>
  </si>
  <si>
    <r>
      <t>[2]</t>
    </r>
    <r>
      <rPr>
        <sz val="10"/>
        <rFont val="Arial"/>
        <family val="2"/>
      </rPr>
      <t xml:space="preserve"> Please see Wp C.</t>
    </r>
  </si>
  <si>
    <r>
      <t>[4]</t>
    </r>
    <r>
      <rPr>
        <sz val="10"/>
        <rFont val="Arial"/>
        <family val="2"/>
      </rPr>
      <t xml:space="preserve"> Please see Wp S.</t>
    </r>
  </si>
  <si>
    <r>
      <t>[5]</t>
    </r>
    <r>
      <rPr>
        <sz val="10"/>
        <rFont val="Arial"/>
        <family val="2"/>
      </rPr>
      <t xml:space="preserve"> Please see Wp W - CWIP.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</si>
</sst>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4">
    <font>
      <sz val="10"/>
      <name val="Arial"/>
    </font>
    <font>
      <sz val="10"/>
      <name val="Arial"/>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11"/>
      <name val="Arial"/>
      <family val="2"/>
    </font>
    <font>
      <sz val="8"/>
      <name val="Arial"/>
      <family val="2"/>
    </font>
    <font>
      <sz val="10"/>
      <name val="Times New Roman"/>
      <family val="1"/>
    </font>
    <font>
      <sz val="11"/>
      <color indexed="12"/>
      <name val="Arial"/>
      <family val="2"/>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2"/>
      <color indexed="8"/>
      <name val="Arial"/>
      <family val="2"/>
    </font>
    <font>
      <sz val="10"/>
      <color rgb="FF0000FF"/>
      <name val="Arial MT"/>
    </font>
    <font>
      <sz val="10"/>
      <color rgb="FF0000FF"/>
      <name val="Arial"/>
      <family val="2"/>
    </font>
    <font>
      <sz val="10"/>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0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20" borderId="1">
      <alignment horizontal="center" vertical="center"/>
    </xf>
    <xf numFmtId="3" fontId="32" fillId="21" borderId="0" applyBorder="0">
      <alignment horizontal="right"/>
      <protection locked="0"/>
    </xf>
    <xf numFmtId="0" fontId="33" fillId="3" borderId="0" applyNumberFormat="0" applyBorder="0" applyAlignment="0" applyProtection="0"/>
    <xf numFmtId="0" fontId="34" fillId="0" borderId="0" applyNumberFormat="0" applyFill="0" applyBorder="0" applyAlignment="0" applyProtection="0"/>
    <xf numFmtId="0" fontId="35" fillId="22" borderId="2" applyNumberFormat="0" applyAlignment="0" applyProtection="0"/>
    <xf numFmtId="0" fontId="36" fillId="23" borderId="3" applyNumberFormat="0" applyAlignment="0" applyProtection="0"/>
    <xf numFmtId="43" fontId="1" fillId="0" borderId="0" applyFont="0" applyFill="0" applyBorder="0" applyAlignment="0" applyProtection="0"/>
    <xf numFmtId="0" fontId="37" fillId="0" borderId="0">
      <alignment horizontal="left" vertical="center" indent="1"/>
    </xf>
    <xf numFmtId="44" fontId="1" fillId="0" borderId="0" applyFont="0" applyFill="0" applyBorder="0" applyAlignment="0" applyProtection="0"/>
    <xf numFmtId="8" fontId="38" fillId="0" borderId="4">
      <protection locked="0"/>
    </xf>
    <xf numFmtId="44" fontId="6" fillId="0" borderId="0" applyFont="0" applyFill="0" applyBorder="0" applyAlignment="0" applyProtection="0"/>
    <xf numFmtId="0" fontId="34" fillId="0" borderId="0"/>
    <xf numFmtId="0" fontId="34" fillId="0" borderId="5"/>
    <xf numFmtId="6" fontId="39" fillId="0" borderId="0">
      <protection locked="0"/>
    </xf>
    <xf numFmtId="0" fontId="40" fillId="0" borderId="0" applyNumberFormat="0">
      <protection locked="0"/>
    </xf>
    <xf numFmtId="173" fontId="8" fillId="24" borderId="0" applyFill="0" applyBorder="0" applyProtection="0"/>
    <xf numFmtId="0" fontId="41" fillId="0" borderId="0" applyNumberFormat="0" applyFill="0" applyBorder="0" applyAlignment="0" applyProtection="0"/>
    <xf numFmtId="0" fontId="1" fillId="0" borderId="0">
      <protection locked="0"/>
    </xf>
    <xf numFmtId="0" fontId="42" fillId="4" borderId="0" applyNumberFormat="0" applyBorder="0" applyAlignment="0" applyProtection="0"/>
    <xf numFmtId="38" fontId="40" fillId="25" borderId="0" applyNumberFormat="0" applyBorder="0" applyAlignment="0" applyProtection="0"/>
    <xf numFmtId="0" fontId="43"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4" fillId="0" borderId="0">
      <alignment horizontal="center"/>
    </xf>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8" fillId="7" borderId="2" applyNumberFormat="0" applyAlignment="0" applyProtection="0"/>
    <xf numFmtId="10" fontId="40" fillId="26" borderId="12" applyNumberFormat="0" applyBorder="0" applyAlignment="0" applyProtection="0"/>
    <xf numFmtId="0" fontId="49" fillId="27" borderId="5"/>
    <xf numFmtId="0" fontId="50" fillId="0" borderId="0" applyNumberFormat="0">
      <alignment horizontal="left"/>
    </xf>
    <xf numFmtId="0" fontId="51" fillId="0" borderId="13" applyNumberFormat="0" applyFill="0" applyAlignment="0" applyProtection="0"/>
    <xf numFmtId="0" fontId="52" fillId="28" borderId="0" applyNumberFormat="0" applyBorder="0" applyAlignment="0" applyProtection="0"/>
    <xf numFmtId="37" fontId="53" fillId="0" borderId="0"/>
    <xf numFmtId="3" fontId="40" fillId="25" borderId="0" applyNumberFormat="0"/>
    <xf numFmtId="172"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5" fillId="0" borderId="0"/>
    <xf numFmtId="0" fontId="1" fillId="0" borderId="0"/>
    <xf numFmtId="39" fontId="7" fillId="0" borderId="0"/>
    <xf numFmtId="0" fontId="25" fillId="29" borderId="14" applyNumberFormat="0" applyFont="0" applyAlignment="0" applyProtection="0"/>
    <xf numFmtId="43" fontId="56" fillId="0" borderId="0"/>
    <xf numFmtId="0" fontId="57" fillId="22" borderId="15" applyNumberFormat="0" applyAlignment="0" applyProtection="0"/>
    <xf numFmtId="4" fontId="58" fillId="30" borderId="0">
      <alignment horizontal="right"/>
    </xf>
    <xf numFmtId="0" fontId="59" fillId="30" borderId="0">
      <alignment horizontal="center" vertical="center"/>
    </xf>
    <xf numFmtId="0" fontId="60" fillId="30" borderId="16"/>
    <xf numFmtId="0" fontId="59" fillId="30" borderId="0" applyBorder="0">
      <alignment horizontal="centerContinuous"/>
    </xf>
    <xf numFmtId="0" fontId="61"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2" fillId="0" borderId="0" applyNumberFormat="0" applyFont="0" applyFill="0" applyBorder="0" applyAlignment="0" applyProtection="0">
      <alignment horizontal="left"/>
    </xf>
    <xf numFmtId="0" fontId="34" fillId="0" borderId="0"/>
    <xf numFmtId="0" fontId="63" fillId="0" borderId="0" applyNumberFormat="0">
      <alignment horizontal="left"/>
    </xf>
    <xf numFmtId="0" fontId="34" fillId="0" borderId="5"/>
    <xf numFmtId="0" fontId="64" fillId="0" borderId="0" applyNumberFormat="0" applyFill="0" applyBorder="0" applyAlignment="0" applyProtection="0"/>
    <xf numFmtId="0" fontId="65" fillId="31" borderId="0"/>
    <xf numFmtId="174" fontId="66" fillId="0" borderId="0">
      <alignment horizontal="center"/>
    </xf>
    <xf numFmtId="0" fontId="1" fillId="0" borderId="17">
      <protection locked="0"/>
    </xf>
    <xf numFmtId="0" fontId="49" fillId="0" borderId="18"/>
    <xf numFmtId="0" fontId="49" fillId="0" borderId="5"/>
    <xf numFmtId="37" fontId="40" fillId="32" borderId="0" applyNumberFormat="0" applyBorder="0" applyAlignment="0" applyProtection="0"/>
    <xf numFmtId="37" fontId="24" fillId="0" borderId="0"/>
    <xf numFmtId="3" fontId="67" fillId="0" borderId="11" applyProtection="0"/>
    <xf numFmtId="0" fontId="68" fillId="0" borderId="0" applyNumberFormat="0" applyFill="0" applyBorder="0" applyAlignment="0" applyProtection="0"/>
    <xf numFmtId="0" fontId="69" fillId="0" borderId="0"/>
  </cellStyleXfs>
  <cellXfs count="194">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66" fontId="6" fillId="0" borderId="0" xfId="0" applyNumberFormat="1" applyFont="1" applyAlignment="1">
      <alignment horizontal="left"/>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168" fontId="6" fillId="0" borderId="0" xfId="31" applyNumberFormat="1" applyFont="1" applyFill="1" applyBorder="1"/>
    <xf numFmtId="168" fontId="6" fillId="0" borderId="0" xfId="31"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38" fontId="2" fillId="0" borderId="19" xfId="0" applyNumberFormat="1" applyFont="1" applyFill="1" applyBorder="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68" fontId="23" fillId="0" borderId="0" xfId="31" applyNumberFormat="1"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5" fillId="0" borderId="0" xfId="0" applyNumberFormat="1" applyFont="1"/>
    <xf numFmtId="168" fontId="25" fillId="0" borderId="23" xfId="31" applyNumberFormat="1" applyFont="1" applyBorder="1"/>
    <xf numFmtId="170" fontId="25" fillId="0" borderId="0" xfId="0" applyNumberFormat="1" applyFont="1"/>
    <xf numFmtId="166" fontId="6" fillId="0" borderId="0" xfId="0" applyNumberFormat="1" applyFont="1" applyFill="1" applyAlignment="1">
      <alignment horizontal="left"/>
    </xf>
    <xf numFmtId="0" fontId="10" fillId="0" borderId="0" xfId="0" applyFont="1" applyFill="1"/>
    <xf numFmtId="168" fontId="26" fillId="32" borderId="0" xfId="31" applyNumberFormat="1" applyFont="1" applyFill="1"/>
    <xf numFmtId="43" fontId="6" fillId="0" borderId="0" xfId="31" applyFont="1" applyFill="1" applyBorder="1"/>
    <xf numFmtId="43" fontId="6" fillId="0" borderId="16" xfId="31" applyFont="1" applyFill="1" applyBorder="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8"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43" fontId="6" fillId="0" borderId="25" xfId="85" applyNumberFormat="1" applyFont="1" applyFill="1" applyBorder="1"/>
    <xf numFmtId="17" fontId="6" fillId="0" borderId="0" xfId="73" quotePrefix="1" applyNumberFormat="1" applyFont="1" applyFill="1" applyAlignment="1">
      <alignment horizontal="center"/>
    </xf>
    <xf numFmtId="10" fontId="71" fillId="0" borderId="0" xfId="83" applyNumberFormat="1" applyFont="1" applyFill="1" applyProtection="1"/>
    <xf numFmtId="0" fontId="6" fillId="0" borderId="0" xfId="73" applyFont="1" applyFill="1" applyAlignment="1">
      <alignment horizontal="right"/>
    </xf>
    <xf numFmtId="168" fontId="72"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70" fontId="12" fillId="33" borderId="0" xfId="85" applyNumberFormat="1" applyFont="1" applyFill="1"/>
    <xf numFmtId="10" fontId="12" fillId="33" borderId="0" xfId="85" applyNumberFormat="1" applyFont="1" applyFill="1"/>
    <xf numFmtId="38" fontId="2" fillId="34" borderId="0" xfId="0" applyNumberFormat="1" applyFont="1" applyFill="1" applyBorder="1"/>
    <xf numFmtId="38" fontId="70" fillId="34" borderId="0" xfId="0" applyNumberFormat="1" applyFont="1" applyFill="1" applyBorder="1"/>
    <xf numFmtId="38" fontId="2" fillId="34" borderId="19" xfId="0" applyNumberFormat="1" applyFont="1" applyFill="1" applyBorder="1"/>
    <xf numFmtId="10" fontId="2" fillId="34" borderId="0" xfId="0" applyNumberFormat="1" applyFont="1" applyFill="1"/>
    <xf numFmtId="38" fontId="2" fillId="34" borderId="0" xfId="0" applyNumberFormat="1" applyFont="1" applyFill="1"/>
    <xf numFmtId="38" fontId="70" fillId="34" borderId="0" xfId="0" applyNumberFormat="1" applyFont="1" applyFill="1"/>
    <xf numFmtId="170" fontId="6" fillId="0" borderId="0" xfId="85" applyNumberFormat="1" applyFont="1" applyFill="1"/>
    <xf numFmtId="10" fontId="12" fillId="0" borderId="0" xfId="85" applyNumberFormat="1" applyFont="1" applyFill="1"/>
    <xf numFmtId="170" fontId="12" fillId="0" borderId="0" xfId="85" applyNumberFormat="1" applyFont="1" applyFill="1"/>
    <xf numFmtId="0" fontId="9" fillId="0" borderId="0" xfId="0" quotePrefix="1" applyFont="1" applyFill="1"/>
    <xf numFmtId="0" fontId="73" fillId="0" borderId="0" xfId="0"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2" xfId="65"/>
    <cellStyle name="Normal - Style3" xfId="66"/>
    <cellStyle name="Normal - Style4" xfId="67"/>
    <cellStyle name="Normal - Style5" xfId="68"/>
    <cellStyle name="Normal - Style6" xfId="69"/>
    <cellStyle name="Normal - Style7" xfId="70"/>
    <cellStyle name="Normal - Style8" xfId="71"/>
    <cellStyle name="Normal 2" xfId="72"/>
    <cellStyle name="Normal_LTD 699-600 Sherwood Oct 11 6pm" xfId="73"/>
    <cellStyle name="Normal_LTD at 0699" xfId="74"/>
    <cellStyle name="Note" xfId="75" builtinId="10" customBuiltin="1"/>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161</v>
      </c>
    </row>
    <row r="3" spans="1:14">
      <c r="A3" t="s">
        <v>162</v>
      </c>
    </row>
    <row r="4" spans="1:14">
      <c r="A4" s="146" t="s">
        <v>163</v>
      </c>
    </row>
    <row r="5" spans="1:14">
      <c r="A5" s="192" t="s">
        <v>164</v>
      </c>
      <c r="B5" s="191"/>
      <c r="C5" s="191"/>
      <c r="D5" s="191"/>
      <c r="E5" s="191"/>
      <c r="F5" s="191"/>
      <c r="G5" s="191"/>
      <c r="H5" s="191"/>
      <c r="I5" s="191"/>
      <c r="J5" s="191"/>
      <c r="K5" s="191"/>
      <c r="L5" s="191"/>
      <c r="M5" s="191"/>
    </row>
    <row r="6" spans="1:14">
      <c r="A6" s="191"/>
      <c r="B6" s="191"/>
      <c r="C6" s="191"/>
      <c r="D6" s="191"/>
      <c r="E6" s="191"/>
      <c r="F6" s="191"/>
      <c r="G6" s="191"/>
      <c r="H6" s="191"/>
      <c r="I6" s="191"/>
      <c r="J6" s="191"/>
      <c r="K6" s="191"/>
      <c r="L6" s="191"/>
      <c r="M6" s="191"/>
    </row>
    <row r="7" spans="1:14">
      <c r="A7" s="146" t="s">
        <v>165</v>
      </c>
    </row>
    <row r="8" spans="1:14">
      <c r="A8" s="192" t="s">
        <v>166</v>
      </c>
      <c r="B8" s="191"/>
      <c r="C8" s="191"/>
      <c r="D8" s="191"/>
      <c r="E8" s="191"/>
      <c r="F8" s="191"/>
      <c r="G8" s="191"/>
      <c r="H8" s="191"/>
      <c r="I8" s="191"/>
      <c r="J8" s="191"/>
      <c r="K8" s="191"/>
      <c r="L8" s="191"/>
      <c r="M8" s="191"/>
    </row>
    <row r="9" spans="1:14">
      <c r="A9" s="191"/>
      <c r="B9" s="191"/>
      <c r="C9" s="191"/>
      <c r="D9" s="191"/>
      <c r="E9" s="191"/>
      <c r="F9" s="191"/>
      <c r="G9" s="191"/>
      <c r="H9" s="191"/>
      <c r="I9" s="191"/>
      <c r="J9" s="191"/>
      <c r="K9" s="191"/>
      <c r="L9" s="191"/>
      <c r="M9" s="191"/>
    </row>
    <row r="10" spans="1:14">
      <c r="A10" s="193" t="s">
        <v>167</v>
      </c>
      <c r="B10" s="191"/>
      <c r="C10" s="191"/>
      <c r="D10" s="191"/>
      <c r="E10" s="191"/>
      <c r="F10" s="191"/>
      <c r="G10" s="191"/>
      <c r="H10" s="191"/>
      <c r="I10" s="191"/>
      <c r="J10" s="191"/>
      <c r="K10" s="191"/>
      <c r="L10" s="191"/>
      <c r="M10" s="191"/>
      <c r="N10" s="191"/>
    </row>
    <row r="11" spans="1:14">
      <c r="A11" s="191"/>
      <c r="B11" s="191"/>
      <c r="C11" s="191"/>
      <c r="D11" s="191"/>
      <c r="E11" s="191"/>
      <c r="F11" s="191"/>
      <c r="G11" s="191"/>
      <c r="H11" s="191"/>
      <c r="I11" s="191"/>
      <c r="J11" s="191"/>
      <c r="K11" s="191"/>
      <c r="L11" s="191"/>
      <c r="M11" s="191"/>
      <c r="N11" s="191"/>
    </row>
    <row r="12" spans="1:14">
      <c r="A12" s="193" t="s">
        <v>168</v>
      </c>
      <c r="B12" s="192"/>
      <c r="C12" s="192"/>
      <c r="D12" s="192"/>
      <c r="E12" s="192"/>
      <c r="F12" s="192"/>
      <c r="G12" s="192"/>
      <c r="H12" s="192"/>
      <c r="I12" s="192"/>
      <c r="J12" s="192"/>
      <c r="K12" s="192"/>
      <c r="L12" s="192"/>
      <c r="M12" s="192"/>
      <c r="N12" s="192"/>
    </row>
    <row r="13" spans="1:14">
      <c r="A13" s="192"/>
      <c r="B13" s="192"/>
      <c r="C13" s="192"/>
      <c r="D13" s="192"/>
      <c r="E13" s="192"/>
      <c r="F13" s="192"/>
      <c r="G13" s="192"/>
      <c r="H13" s="192"/>
      <c r="I13" s="192"/>
      <c r="J13" s="192"/>
      <c r="K13" s="192"/>
      <c r="L13" s="192"/>
      <c r="M13" s="192"/>
      <c r="N13" s="192"/>
    </row>
    <row r="14" spans="1:14">
      <c r="A14" s="192"/>
      <c r="B14" s="192"/>
      <c r="C14" s="192"/>
      <c r="D14" s="192"/>
      <c r="E14" s="192"/>
      <c r="F14" s="192"/>
      <c r="G14" s="192"/>
      <c r="H14" s="192"/>
      <c r="I14" s="192"/>
      <c r="J14" s="192"/>
      <c r="K14" s="192"/>
      <c r="L14" s="192"/>
      <c r="M14" s="192"/>
      <c r="N14" s="192"/>
    </row>
    <row r="15" spans="1:14">
      <c r="A15" s="191" t="s">
        <v>169</v>
      </c>
      <c r="B15" s="191"/>
      <c r="C15" s="191"/>
      <c r="D15" s="191"/>
      <c r="E15" s="191"/>
      <c r="F15" s="191"/>
      <c r="G15" s="191"/>
      <c r="H15" s="191"/>
      <c r="I15" s="191"/>
      <c r="J15" s="191"/>
      <c r="K15" s="191"/>
      <c r="L15" s="191"/>
      <c r="M15" s="191"/>
      <c r="N15" s="191"/>
    </row>
    <row r="16" spans="1:14">
      <c r="A16" s="191"/>
      <c r="B16" s="191"/>
      <c r="C16" s="191"/>
      <c r="D16" s="191"/>
      <c r="E16" s="191"/>
      <c r="F16" s="191"/>
      <c r="G16" s="191"/>
      <c r="H16" s="191"/>
      <c r="I16" s="191"/>
      <c r="J16" s="191"/>
      <c r="K16" s="191"/>
      <c r="L16" s="191"/>
      <c r="M16" s="191"/>
      <c r="N16" s="191"/>
    </row>
    <row r="17" spans="1:14">
      <c r="A17" t="s">
        <v>170</v>
      </c>
    </row>
    <row r="18" spans="1:14">
      <c r="A18" s="191" t="s">
        <v>171</v>
      </c>
      <c r="B18" s="191"/>
      <c r="C18" s="191"/>
      <c r="D18" s="191"/>
      <c r="E18" s="191"/>
      <c r="F18" s="191"/>
      <c r="G18" s="191"/>
      <c r="H18" s="191"/>
      <c r="I18" s="191"/>
      <c r="J18" s="191"/>
      <c r="K18" s="191"/>
      <c r="L18" s="191"/>
      <c r="M18" s="191"/>
      <c r="N18" s="191"/>
    </row>
    <row r="19" spans="1:14">
      <c r="A19" s="191"/>
      <c r="B19" s="191"/>
      <c r="C19" s="191"/>
      <c r="D19" s="191"/>
      <c r="E19" s="191"/>
      <c r="F19" s="191"/>
      <c r="G19" s="191"/>
      <c r="H19" s="191"/>
      <c r="I19" s="191"/>
      <c r="J19" s="191"/>
      <c r="K19" s="191"/>
      <c r="L19" s="191"/>
      <c r="M19" s="191"/>
      <c r="N19" s="191"/>
    </row>
    <row r="20" spans="1:14">
      <c r="A20" s="192" t="s">
        <v>172</v>
      </c>
      <c r="B20" s="192"/>
      <c r="C20" s="192"/>
      <c r="D20" s="192"/>
      <c r="E20" s="192"/>
      <c r="F20" s="192"/>
      <c r="G20" s="192"/>
      <c r="H20" s="192"/>
      <c r="I20" s="192"/>
      <c r="J20" s="192"/>
      <c r="K20" s="192"/>
      <c r="L20" s="192"/>
      <c r="M20" s="192"/>
      <c r="N20" s="192"/>
    </row>
    <row r="21" spans="1:14">
      <c r="A21" s="192"/>
      <c r="B21" s="192"/>
      <c r="C21" s="192"/>
      <c r="D21" s="192"/>
      <c r="E21" s="192"/>
      <c r="F21" s="192"/>
      <c r="G21" s="192"/>
      <c r="H21" s="192"/>
      <c r="I21" s="192"/>
      <c r="J21" s="192"/>
      <c r="K21" s="192"/>
      <c r="L21" s="192"/>
      <c r="M21" s="192"/>
      <c r="N21" s="192"/>
    </row>
    <row r="22" spans="1:14">
      <c r="A22" s="192"/>
      <c r="B22" s="192"/>
      <c r="C22" s="192"/>
      <c r="D22" s="192"/>
      <c r="E22" s="192"/>
      <c r="F22" s="192"/>
      <c r="G22" s="192"/>
      <c r="H22" s="192"/>
      <c r="I22" s="192"/>
      <c r="J22" s="192"/>
      <c r="K22" s="192"/>
      <c r="L22" s="192"/>
      <c r="M22" s="192"/>
      <c r="N22" s="192"/>
    </row>
    <row r="23" spans="1:14">
      <c r="A23" s="192"/>
      <c r="B23" s="192"/>
      <c r="C23" s="192"/>
      <c r="D23" s="192"/>
      <c r="E23" s="192"/>
      <c r="F23" s="192"/>
      <c r="G23" s="192"/>
      <c r="H23" s="192"/>
      <c r="I23" s="192"/>
      <c r="J23" s="192"/>
      <c r="K23" s="192"/>
      <c r="L23" s="192"/>
      <c r="M23" s="192"/>
      <c r="N23" s="192"/>
    </row>
    <row r="24" spans="1:14">
      <c r="A24" s="191"/>
      <c r="B24" s="191"/>
      <c r="C24" s="191"/>
      <c r="D24" s="191"/>
      <c r="E24" s="191"/>
      <c r="F24" s="191"/>
      <c r="G24" s="191"/>
      <c r="H24" s="191"/>
      <c r="I24" s="191"/>
      <c r="J24" s="191"/>
      <c r="K24" s="191"/>
      <c r="L24" s="191"/>
      <c r="M24" s="191"/>
      <c r="N24" s="191"/>
    </row>
    <row r="25" spans="1:14">
      <c r="A25" s="191"/>
      <c r="B25" s="191"/>
      <c r="C25" s="191"/>
      <c r="D25" s="191"/>
      <c r="E25" s="191"/>
      <c r="F25" s="191"/>
      <c r="G25" s="191"/>
      <c r="H25" s="191"/>
      <c r="I25" s="191"/>
      <c r="J25" s="191"/>
      <c r="K25" s="191"/>
      <c r="L25" s="191"/>
      <c r="M25" s="191"/>
      <c r="N25" s="191"/>
    </row>
    <row r="26" spans="1:14">
      <c r="A26" t="s">
        <v>173</v>
      </c>
    </row>
    <row r="27" spans="1:14">
      <c r="A27" s="191" t="s">
        <v>174</v>
      </c>
      <c r="B27" s="191"/>
      <c r="C27" s="191"/>
      <c r="D27" s="191"/>
      <c r="E27" s="191"/>
      <c r="F27" s="191"/>
      <c r="G27" s="191"/>
      <c r="H27" s="191"/>
      <c r="I27" s="191"/>
      <c r="J27" s="191"/>
      <c r="K27" s="191"/>
      <c r="L27" s="191"/>
      <c r="M27" s="191"/>
      <c r="N27" s="191"/>
    </row>
    <row r="28" spans="1:14">
      <c r="A28" s="191"/>
      <c r="B28" s="191"/>
      <c r="C28" s="191"/>
      <c r="D28" s="191"/>
      <c r="E28" s="191"/>
      <c r="F28" s="191"/>
      <c r="G28" s="191"/>
      <c r="H28" s="191"/>
      <c r="I28" s="191"/>
      <c r="J28" s="191"/>
      <c r="K28" s="191"/>
      <c r="L28" s="191"/>
      <c r="M28" s="191"/>
      <c r="N28" s="191"/>
    </row>
    <row r="29" spans="1:14">
      <c r="A29" s="191"/>
      <c r="B29" s="191"/>
      <c r="C29" s="191"/>
      <c r="D29" s="191"/>
      <c r="E29" s="191"/>
      <c r="F29" s="191"/>
      <c r="G29" s="191"/>
      <c r="H29" s="191"/>
      <c r="I29" s="191"/>
      <c r="J29" s="191"/>
      <c r="K29" s="191"/>
      <c r="L29" s="191"/>
      <c r="M29" s="191"/>
      <c r="N29" s="191"/>
    </row>
  </sheetData>
  <mergeCells count="8">
    <mergeCell ref="A15:N16"/>
    <mergeCell ref="A18:N19"/>
    <mergeCell ref="A20:N25"/>
    <mergeCell ref="A27:N29"/>
    <mergeCell ref="A5:M6"/>
    <mergeCell ref="A8:M9"/>
    <mergeCell ref="A10:N11"/>
    <mergeCell ref="A12:N14"/>
  </mergeCells>
  <phoneticPr fontId="24"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zoomScaleNormal="100" workbookViewId="0"/>
  </sheetViews>
  <sheetFormatPr defaultRowHeight="12.75"/>
  <sheetData>
    <row r="1" spans="1:1" ht="15.75">
      <c r="A1" s="6" t="s">
        <v>13</v>
      </c>
    </row>
    <row r="2" spans="1:1" ht="15.75">
      <c r="A2" s="6" t="s">
        <v>14</v>
      </c>
    </row>
    <row r="3" spans="1:1" ht="15.75">
      <c r="A3" s="6" t="str">
        <f>+Calculation!A3</f>
        <v>For the Month ended December 31, 2014</v>
      </c>
    </row>
    <row r="4" spans="1:1" ht="15.75">
      <c r="A4" s="6" t="s">
        <v>45</v>
      </c>
    </row>
    <row r="5" spans="1:1" ht="15.75">
      <c r="A5" s="6"/>
    </row>
    <row r="6" spans="1:1" ht="15.75">
      <c r="A6" s="6"/>
    </row>
    <row r="8" spans="1:1" ht="15">
      <c r="A8" s="27" t="s">
        <v>79</v>
      </c>
    </row>
    <row r="9" spans="1:1" ht="15.75">
      <c r="A9" s="6"/>
    </row>
    <row r="10" spans="1:1">
      <c r="A10" t="s">
        <v>58</v>
      </c>
    </row>
    <row r="11" spans="1:1">
      <c r="A11" t="s">
        <v>59</v>
      </c>
    </row>
    <row r="12" spans="1:1">
      <c r="A12" t="s">
        <v>60</v>
      </c>
    </row>
    <row r="13" spans="1:1">
      <c r="A13" t="s">
        <v>61</v>
      </c>
    </row>
    <row r="14" spans="1:1">
      <c r="A14" t="s">
        <v>62</v>
      </c>
    </row>
    <row r="15" spans="1:1">
      <c r="A15" t="s">
        <v>63</v>
      </c>
    </row>
    <row r="16" spans="1:1">
      <c r="A16" t="s">
        <v>64</v>
      </c>
    </row>
    <row r="18" spans="1:1">
      <c r="A18" t="s">
        <v>65</v>
      </c>
    </row>
    <row r="33" spans="1:1" ht="15.75">
      <c r="A33" t="s">
        <v>184</v>
      </c>
    </row>
    <row r="35" spans="1:1" ht="15.75">
      <c r="A35" t="s">
        <v>185</v>
      </c>
    </row>
    <row r="37" spans="1:1">
      <c r="A37" t="s">
        <v>49</v>
      </c>
    </row>
    <row r="39" spans="1:1">
      <c r="A39" t="s">
        <v>50</v>
      </c>
    </row>
    <row r="41" spans="1:1">
      <c r="A41" t="s">
        <v>51</v>
      </c>
    </row>
    <row r="43" spans="1:1">
      <c r="A43" t="s">
        <v>52</v>
      </c>
    </row>
    <row r="45" spans="1:1">
      <c r="A45" t="s">
        <v>53</v>
      </c>
    </row>
    <row r="47" spans="1:1">
      <c r="A47" t="s">
        <v>54</v>
      </c>
    </row>
    <row r="49" spans="1:1">
      <c r="A49" t="s">
        <v>55</v>
      </c>
    </row>
    <row r="51" spans="1:1">
      <c r="A51" t="s">
        <v>56</v>
      </c>
    </row>
    <row r="53" spans="1:1">
      <c r="A53" t="s">
        <v>57</v>
      </c>
    </row>
    <row r="55" spans="1:1">
      <c r="A55" t="s">
        <v>74</v>
      </c>
    </row>
    <row r="56" spans="1:1">
      <c r="A56" t="s">
        <v>75</v>
      </c>
    </row>
    <row r="57" spans="1:1">
      <c r="A57" t="s">
        <v>110</v>
      </c>
    </row>
    <row r="58" spans="1:1">
      <c r="A58" s="34" t="s">
        <v>109</v>
      </c>
    </row>
    <row r="59" spans="1:1">
      <c r="A59" t="s">
        <v>72</v>
      </c>
    </row>
    <row r="60" spans="1:1">
      <c r="A60" t="s">
        <v>76</v>
      </c>
    </row>
    <row r="61" spans="1:1">
      <c r="A61" t="s">
        <v>77</v>
      </c>
    </row>
    <row r="62" spans="1:1">
      <c r="A62" t="s">
        <v>78</v>
      </c>
    </row>
    <row r="63" spans="1:1">
      <c r="A63" t="s">
        <v>73</v>
      </c>
    </row>
    <row r="66" spans="1:8">
      <c r="A66" t="s">
        <v>66</v>
      </c>
    </row>
    <row r="67" spans="1:8">
      <c r="A67" t="s">
        <v>67</v>
      </c>
    </row>
    <row r="68" spans="1:8">
      <c r="A68" s="26" t="s">
        <v>68</v>
      </c>
    </row>
    <row r="69" spans="1:8">
      <c r="A69" t="s">
        <v>69</v>
      </c>
    </row>
    <row r="70" spans="1:8">
      <c r="A70" t="s">
        <v>70</v>
      </c>
    </row>
    <row r="71" spans="1:8">
      <c r="A71" t="s">
        <v>71</v>
      </c>
    </row>
    <row r="75" spans="1:8">
      <c r="A75" s="189" t="s">
        <v>219</v>
      </c>
      <c r="B75" s="48"/>
      <c r="C75" s="48"/>
      <c r="D75" s="48"/>
      <c r="E75" s="48"/>
      <c r="F75" s="48"/>
      <c r="G75" s="190"/>
      <c r="H75" s="48"/>
    </row>
    <row r="76" spans="1:8">
      <c r="A76" s="189" t="s">
        <v>220</v>
      </c>
      <c r="B76" s="48"/>
      <c r="C76" s="48"/>
      <c r="D76" s="48"/>
      <c r="E76" s="48"/>
      <c r="F76" s="48"/>
      <c r="G76" s="48"/>
      <c r="H76" s="48"/>
    </row>
    <row r="77" spans="1:8">
      <c r="A77" s="189" t="s">
        <v>213</v>
      </c>
      <c r="B77" s="48"/>
      <c r="C77" s="48"/>
      <c r="D77" s="48"/>
      <c r="E77" s="48"/>
      <c r="F77" s="48"/>
      <c r="G77" s="48"/>
      <c r="H77" s="48"/>
    </row>
    <row r="78" spans="1:8">
      <c r="A78" s="48" t="s">
        <v>134</v>
      </c>
      <c r="B78" s="48"/>
      <c r="C78" s="48"/>
      <c r="D78" s="48"/>
      <c r="E78" s="48"/>
      <c r="F78" s="48"/>
      <c r="G78" s="48"/>
      <c r="H78" s="48"/>
    </row>
    <row r="79" spans="1:8">
      <c r="A79" s="189" t="s">
        <v>221</v>
      </c>
      <c r="B79" s="48"/>
      <c r="C79" s="48"/>
      <c r="D79" s="48"/>
      <c r="E79" s="48"/>
      <c r="F79" s="48"/>
      <c r="G79" s="48"/>
      <c r="H79" s="48"/>
    </row>
    <row r="80" spans="1:8">
      <c r="A80" s="189" t="s">
        <v>222</v>
      </c>
      <c r="B80" s="48"/>
      <c r="C80" s="48"/>
      <c r="D80" s="48"/>
      <c r="E80" s="48"/>
      <c r="F80" s="48"/>
      <c r="G80" s="48"/>
      <c r="H80" s="48"/>
    </row>
    <row r="85" spans="1:1">
      <c r="A85" t="s">
        <v>82</v>
      </c>
    </row>
    <row r="86" spans="1:1">
      <c r="A86" t="s">
        <v>83</v>
      </c>
    </row>
    <row r="87" spans="1:1">
      <c r="A87" t="s">
        <v>84</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2017-00349
ATTACHMENT 1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zoomScaleNormal="86" workbookViewId="0"/>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18.140625" style="1" bestFit="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 14'!A3</f>
        <v>For the Month ended December 31, 2014</v>
      </c>
    </row>
    <row r="4" spans="1:15">
      <c r="A4" s="1" t="s">
        <v>80</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195</v>
      </c>
    </row>
    <row r="11" spans="1:15">
      <c r="A11" s="1">
        <v>2</v>
      </c>
      <c r="H11" s="3"/>
    </row>
    <row r="12" spans="1:15">
      <c r="A12" s="1">
        <v>3</v>
      </c>
      <c r="B12" s="35" t="s">
        <v>111</v>
      </c>
      <c r="D12" s="35"/>
      <c r="G12" s="3"/>
      <c r="H12" s="3"/>
      <c r="M12" s="1" t="s">
        <v>192</v>
      </c>
    </row>
    <row r="13" spans="1:15">
      <c r="A13" s="1">
        <v>4</v>
      </c>
      <c r="H13" s="29"/>
    </row>
    <row r="14" spans="1:15">
      <c r="A14" s="1">
        <v>5</v>
      </c>
      <c r="B14" s="1" t="s">
        <v>133</v>
      </c>
      <c r="C14" s="35"/>
      <c r="G14" s="3"/>
      <c r="M14" s="1" t="s">
        <v>197</v>
      </c>
      <c r="N14" s="2">
        <f>+G24</f>
        <v>2455985852.8299999</v>
      </c>
      <c r="O14" s="156">
        <f>+N14/$N$17</f>
        <v>0.44314134725171639</v>
      </c>
    </row>
    <row r="15" spans="1:15">
      <c r="A15" s="1">
        <v>6</v>
      </c>
      <c r="M15" s="1" t="s">
        <v>205</v>
      </c>
      <c r="N15" s="2">
        <f>+G26</f>
        <v>0</v>
      </c>
      <c r="O15" s="156">
        <f>+N15/$N$17</f>
        <v>0</v>
      </c>
    </row>
    <row r="16" spans="1:15">
      <c r="A16" s="1">
        <v>7</v>
      </c>
      <c r="M16" s="1" t="s">
        <v>206</v>
      </c>
      <c r="N16" s="2">
        <f>+G28</f>
        <v>3086231925</v>
      </c>
      <c r="O16" s="156">
        <f>+N16/$N$17</f>
        <v>0.55685865274828361</v>
      </c>
    </row>
    <row r="17" spans="1:18" ht="15.75">
      <c r="A17" s="1">
        <v>8</v>
      </c>
      <c r="B17" s="6" t="s">
        <v>21</v>
      </c>
      <c r="M17" s="6" t="s">
        <v>194</v>
      </c>
      <c r="N17" s="162">
        <f>SUM(N14:N16)</f>
        <v>5542217777.8299999</v>
      </c>
      <c r="O17" s="163">
        <f>SUM(O14:O16)</f>
        <v>1</v>
      </c>
    </row>
    <row r="18" spans="1:18">
      <c r="A18" s="1">
        <v>9</v>
      </c>
    </row>
    <row r="19" spans="1:18">
      <c r="A19" s="1">
        <v>10</v>
      </c>
      <c r="B19" s="1" t="s">
        <v>98</v>
      </c>
    </row>
    <row r="20" spans="1:18">
      <c r="A20" s="1">
        <v>11</v>
      </c>
      <c r="B20" s="1" t="s">
        <v>99</v>
      </c>
    </row>
    <row r="21" spans="1:18">
      <c r="A21" s="1">
        <v>12</v>
      </c>
      <c r="M21" s="1" t="s">
        <v>191</v>
      </c>
    </row>
    <row r="22" spans="1:18">
      <c r="A22" s="1">
        <v>13</v>
      </c>
      <c r="B22" s="1" t="s">
        <v>0</v>
      </c>
      <c r="G22" s="2">
        <f>+'WP S'!E25</f>
        <v>241370927.99530721</v>
      </c>
      <c r="H22" s="1" t="s">
        <v>8</v>
      </c>
      <c r="J22" s="3"/>
    </row>
    <row r="23" spans="1:18">
      <c r="A23" s="1">
        <v>14</v>
      </c>
      <c r="B23" s="1" t="s">
        <v>1</v>
      </c>
      <c r="G23" s="36">
        <f>'Wp s rate'!F14</f>
        <v>1.3605249999999999E-2</v>
      </c>
      <c r="H23" s="35" t="s">
        <v>8</v>
      </c>
      <c r="J23" s="2"/>
      <c r="K23" s="3"/>
      <c r="M23" s="1" t="s">
        <v>187</v>
      </c>
      <c r="N23" s="3">
        <f>+G22/G30</f>
        <v>1.1991997522221836</v>
      </c>
      <c r="O23" s="3"/>
      <c r="P23" s="3"/>
      <c r="Q23" s="3"/>
    </row>
    <row r="24" spans="1:18">
      <c r="A24" s="1">
        <v>15</v>
      </c>
      <c r="B24" s="1" t="s">
        <v>2</v>
      </c>
      <c r="G24" s="2">
        <f>+'Wp L - LTD'!D26</f>
        <v>2455985852.8299999</v>
      </c>
      <c r="H24" s="11" t="s">
        <v>97</v>
      </c>
      <c r="M24" s="1" t="s">
        <v>186</v>
      </c>
      <c r="N24" s="29">
        <f>1-N23</f>
        <v>-0.19919975222218356</v>
      </c>
      <c r="O24" s="29"/>
      <c r="P24" s="29"/>
      <c r="Q24" s="29"/>
    </row>
    <row r="25" spans="1:18">
      <c r="A25" s="1">
        <v>16</v>
      </c>
      <c r="B25" s="1" t="s">
        <v>3</v>
      </c>
      <c r="G25" s="3">
        <f>+'Wp L - LTD'!J26</f>
        <v>6.226405605667179E-2</v>
      </c>
      <c r="H25" s="1" t="s">
        <v>7</v>
      </c>
      <c r="N25" s="1" t="s">
        <v>190</v>
      </c>
      <c r="O25" s="1" t="s">
        <v>189</v>
      </c>
      <c r="P25" s="1" t="s">
        <v>193</v>
      </c>
    </row>
    <row r="26" spans="1:18">
      <c r="A26" s="1">
        <v>17</v>
      </c>
      <c r="B26" s="1" t="s">
        <v>5</v>
      </c>
      <c r="G26" s="42">
        <v>0</v>
      </c>
      <c r="M26" s="1" t="s">
        <v>196</v>
      </c>
      <c r="N26" s="3">
        <f>+N23</f>
        <v>1.1991997522221836</v>
      </c>
      <c r="O26" s="157">
        <f>+G23</f>
        <v>1.3605249999999999E-2</v>
      </c>
      <c r="P26" s="4">
        <f>+N26*O26</f>
        <v>1.6315412428920862E-2</v>
      </c>
      <c r="R26" s="1" t="s">
        <v>188</v>
      </c>
    </row>
    <row r="27" spans="1:18">
      <c r="A27" s="1">
        <v>18</v>
      </c>
      <c r="B27" s="1" t="s">
        <v>6</v>
      </c>
      <c r="G27" s="43">
        <v>0</v>
      </c>
      <c r="M27" s="1" t="s">
        <v>197</v>
      </c>
      <c r="N27" s="3">
        <f>+N24*O14</f>
        <v>-8.8273646571946501E-2</v>
      </c>
      <c r="O27" s="29">
        <f>+G25</f>
        <v>6.226405605667179E-2</v>
      </c>
      <c r="P27" s="4">
        <f>+N27*O27</f>
        <v>-5.4962752784825106E-3</v>
      </c>
    </row>
    <row r="28" spans="1:18">
      <c r="A28" s="1">
        <v>19</v>
      </c>
      <c r="B28" s="1" t="s">
        <v>113</v>
      </c>
      <c r="G28" s="2">
        <f>+'Wp C'!C12</f>
        <v>3086231925</v>
      </c>
      <c r="H28" s="1" t="s">
        <v>97</v>
      </c>
      <c r="M28" s="1" t="s">
        <v>198</v>
      </c>
      <c r="N28" s="3">
        <f>+N24*O16</f>
        <v>-0.11092610565023706</v>
      </c>
      <c r="O28" s="29">
        <f>+G29</f>
        <v>0.105</v>
      </c>
      <c r="P28" s="4">
        <f>+N28*O28</f>
        <v>-1.164724109327489E-2</v>
      </c>
    </row>
    <row r="29" spans="1:18" ht="15.75">
      <c r="A29" s="1">
        <v>20</v>
      </c>
      <c r="B29" s="1" t="s">
        <v>112</v>
      </c>
      <c r="G29" s="72">
        <v>0.105</v>
      </c>
      <c r="H29" s="1" t="s">
        <v>135</v>
      </c>
      <c r="M29" s="6" t="s">
        <v>202</v>
      </c>
      <c r="N29" s="160">
        <f>SUM(N26:N28)</f>
        <v>1</v>
      </c>
      <c r="O29" s="6"/>
      <c r="P29" s="161">
        <f>SUM(P26:P28)</f>
        <v>-8.2810394283653818E-4</v>
      </c>
    </row>
    <row r="30" spans="1:18">
      <c r="A30" s="1">
        <v>21</v>
      </c>
      <c r="B30" s="1" t="s">
        <v>4</v>
      </c>
      <c r="G30" s="2">
        <f>+'Wp W - CWIP'!C24</f>
        <v>201276666</v>
      </c>
      <c r="H30" s="1" t="s">
        <v>9</v>
      </c>
      <c r="P30" s="4"/>
    </row>
    <row r="31" spans="1:18" ht="19.5">
      <c r="A31" s="1">
        <v>22</v>
      </c>
      <c r="M31" s="1" t="s">
        <v>199</v>
      </c>
      <c r="P31" s="4">
        <f>+P26+P27</f>
        <v>1.0819137150438352E-2</v>
      </c>
    </row>
    <row r="32" spans="1:18" ht="19.5">
      <c r="A32" s="1">
        <v>23</v>
      </c>
      <c r="G32" s="158"/>
      <c r="M32" s="1" t="s">
        <v>200</v>
      </c>
      <c r="P32" s="4">
        <f>+P28</f>
        <v>-1.164724109327489E-2</v>
      </c>
    </row>
    <row r="33" spans="1:16" ht="15.75">
      <c r="A33" s="1">
        <v>24</v>
      </c>
      <c r="M33" s="6" t="s">
        <v>201</v>
      </c>
      <c r="N33" s="6"/>
      <c r="O33" s="6"/>
      <c r="P33" s="159">
        <f>+P31+P32</f>
        <v>-8.2810394283653818E-4</v>
      </c>
    </row>
    <row r="34" spans="1:16" ht="15.75">
      <c r="A34" s="1">
        <v>25</v>
      </c>
      <c r="B34" s="7" t="s">
        <v>44</v>
      </c>
    </row>
    <row r="35" spans="1:16">
      <c r="A35" s="1">
        <v>26</v>
      </c>
    </row>
    <row r="36" spans="1:16">
      <c r="A36" s="1">
        <v>27</v>
      </c>
      <c r="B36" s="1" t="s">
        <v>100</v>
      </c>
      <c r="D36" s="4">
        <f>IF(G22/G30&gt;1,G23,+$G$23*($G$22/$G$30)+$G$25*($G$24/($G$24+$G$26+$G$28))*(1-$G$22/$G$30))</f>
        <v>1.3605249999999999E-2</v>
      </c>
      <c r="G36" s="165"/>
    </row>
    <row r="37" spans="1:16">
      <c r="A37" s="1">
        <v>28</v>
      </c>
      <c r="G37" s="4"/>
    </row>
    <row r="38" spans="1:16">
      <c r="A38" s="1">
        <v>29</v>
      </c>
      <c r="B38" s="1" t="s">
        <v>101</v>
      </c>
      <c r="D38" s="4">
        <f>IF(G22/G30&gt;1,0,(1-G22/G30)*((G27*(G26/(G24+G26+G28)))+G29*(G28/(G24+G26+G28))))</f>
        <v>0</v>
      </c>
      <c r="G38" s="4"/>
    </row>
    <row r="39" spans="1:16">
      <c r="A39" s="1">
        <v>30</v>
      </c>
    </row>
    <row r="40" spans="1:16">
      <c r="A40" s="1">
        <v>31</v>
      </c>
      <c r="B40" s="1" t="s">
        <v>102</v>
      </c>
      <c r="D40" s="5">
        <f>+D36+D38</f>
        <v>1.3605249999999999E-2</v>
      </c>
    </row>
    <row r="41" spans="1:16">
      <c r="A41" s="1">
        <v>32</v>
      </c>
    </row>
    <row r="42" spans="1:16">
      <c r="A42" s="1">
        <v>33</v>
      </c>
    </row>
    <row r="44" spans="1:16">
      <c r="B44" s="11" t="s">
        <v>124</v>
      </c>
    </row>
    <row r="45" spans="1:16">
      <c r="B45" s="58" t="s">
        <v>159</v>
      </c>
    </row>
    <row r="46" spans="1:16">
      <c r="B46" s="1" t="s">
        <v>140</v>
      </c>
    </row>
    <row r="47" spans="1:16">
      <c r="B47" s="35" t="s">
        <v>144</v>
      </c>
      <c r="C47" s="35"/>
      <c r="D47" s="35"/>
      <c r="E47" s="35"/>
      <c r="F47" s="35"/>
      <c r="G47" s="35"/>
    </row>
    <row r="48" spans="1:16">
      <c r="B48" s="71" t="s">
        <v>212</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2017-00349
ATTACHMENT 1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zoomScaleNormal="100" workbookViewId="0"/>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152</v>
      </c>
      <c r="B1" s="1"/>
      <c r="C1" s="1"/>
      <c r="D1" s="1"/>
    </row>
    <row r="2" spans="1:7" ht="15.75">
      <c r="A2" s="6" t="s">
        <v>14</v>
      </c>
      <c r="B2" s="1"/>
      <c r="C2" s="1"/>
      <c r="D2" s="1"/>
      <c r="E2" s="47"/>
      <c r="F2" s="48"/>
      <c r="G2" s="48"/>
    </row>
    <row r="3" spans="1:7" ht="15.75">
      <c r="A3" s="6" t="s">
        <v>217</v>
      </c>
      <c r="B3" s="1"/>
      <c r="C3" s="35"/>
      <c r="D3" s="35"/>
    </row>
    <row r="4" spans="1:7" ht="15">
      <c r="A4" s="1"/>
      <c r="B4" s="1"/>
      <c r="C4" s="1"/>
      <c r="D4" s="50"/>
    </row>
    <row r="5" spans="1:7" ht="15">
      <c r="A5" s="1"/>
      <c r="B5" s="1"/>
      <c r="C5" s="1"/>
      <c r="D5" s="1"/>
    </row>
    <row r="6" spans="1:7" ht="15">
      <c r="A6" s="13" t="s">
        <v>10</v>
      </c>
      <c r="B6" s="13"/>
      <c r="C6" s="13" t="s">
        <v>108</v>
      </c>
      <c r="D6" s="13"/>
    </row>
    <row r="7" spans="1:7" ht="15">
      <c r="A7" s="14" t="s">
        <v>11</v>
      </c>
      <c r="B7" s="14" t="s">
        <v>104</v>
      </c>
      <c r="C7" s="14" t="s">
        <v>28</v>
      </c>
      <c r="D7" s="16"/>
    </row>
    <row r="8" spans="1:7" ht="15">
      <c r="A8" s="1"/>
      <c r="B8" s="12" t="s">
        <v>18</v>
      </c>
      <c r="C8" s="12" t="s">
        <v>19</v>
      </c>
      <c r="D8" s="17"/>
    </row>
    <row r="9" spans="1:7" ht="15.75" thickBot="1">
      <c r="A9" s="1"/>
      <c r="B9" s="1"/>
      <c r="C9" s="1"/>
      <c r="D9" s="21"/>
    </row>
    <row r="10" spans="1:7" ht="15.75" thickBot="1">
      <c r="A10" s="1">
        <v>1</v>
      </c>
      <c r="B10" s="45">
        <f>'Wp s rate'!B14</f>
        <v>41974</v>
      </c>
      <c r="C10" s="51">
        <f>+Calculation!D40</f>
        <v>1.3605249999999999E-2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2017-00349
ATTACHMENT 1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86" workbookViewId="0"/>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128</v>
      </c>
      <c r="B2" s="6"/>
      <c r="C2" s="6"/>
    </row>
    <row r="3" spans="1:10" ht="15.75">
      <c r="A3" s="6" t="s">
        <v>215</v>
      </c>
      <c r="B3" s="53"/>
      <c r="C3" s="53"/>
    </row>
    <row r="4" spans="1:10" ht="15.75">
      <c r="A4" s="41" t="s">
        <v>115</v>
      </c>
      <c r="B4" s="6"/>
      <c r="C4" s="53"/>
    </row>
    <row r="5" spans="1:10" ht="15.75">
      <c r="A5" s="6"/>
      <c r="B5" s="6"/>
      <c r="C5" s="53"/>
    </row>
    <row r="6" spans="1:10" ht="15.75">
      <c r="A6" s="6"/>
      <c r="B6" s="6"/>
      <c r="C6" s="53"/>
    </row>
    <row r="7" spans="1:10" ht="15.75">
      <c r="A7" s="8"/>
      <c r="B7" s="8"/>
      <c r="C7" s="112"/>
    </row>
    <row r="8" spans="1:10" ht="15.75">
      <c r="A8" s="8" t="s">
        <v>10</v>
      </c>
      <c r="B8" s="8"/>
      <c r="C8" s="52">
        <v>41912</v>
      </c>
    </row>
    <row r="9" spans="1:10" ht="15.75">
      <c r="A9" s="9" t="s">
        <v>11</v>
      </c>
      <c r="B9" s="9" t="s">
        <v>15</v>
      </c>
      <c r="C9" s="113" t="s">
        <v>31</v>
      </c>
    </row>
    <row r="10" spans="1:10">
      <c r="A10" s="16"/>
      <c r="B10" s="17" t="s">
        <v>18</v>
      </c>
      <c r="C10" s="114" t="s">
        <v>20</v>
      </c>
    </row>
    <row r="11" spans="1:10">
      <c r="C11" s="35"/>
      <c r="E11" s="35"/>
      <c r="F11" s="35"/>
      <c r="G11" s="35"/>
      <c r="H11" s="35"/>
      <c r="I11" s="35"/>
      <c r="J11" s="35"/>
    </row>
    <row r="12" spans="1:10" ht="15.75" thickBot="1">
      <c r="A12" s="1">
        <v>1</v>
      </c>
      <c r="B12" s="54" t="s">
        <v>121</v>
      </c>
      <c r="C12" s="55">
        <v>3086231925</v>
      </c>
      <c r="D12" s="35"/>
      <c r="E12" s="35"/>
      <c r="F12" s="35"/>
      <c r="G12" s="35"/>
      <c r="H12" s="35"/>
      <c r="I12" s="35"/>
      <c r="J12" s="35"/>
    </row>
    <row r="13" spans="1:10" ht="15.75" thickTop="1">
      <c r="B13" s="18"/>
      <c r="C13" s="19"/>
      <c r="E13" s="152"/>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2017-00349
ATTACHMENT 1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87</v>
      </c>
    </row>
    <row r="3" spans="1:10" ht="15.75">
      <c r="A3" s="6" t="s">
        <v>216</v>
      </c>
      <c r="E3" s="50"/>
    </row>
    <row r="4" spans="1:10" ht="15">
      <c r="A4" s="41" t="s">
        <v>150</v>
      </c>
      <c r="B4" s="1"/>
      <c r="C4" s="1"/>
      <c r="D4" s="1"/>
    </row>
    <row r="5" spans="1:10">
      <c r="A5" s="40"/>
      <c r="B5" s="40"/>
      <c r="C5" s="40"/>
      <c r="D5" s="40"/>
      <c r="E5" s="40"/>
      <c r="F5" s="40"/>
      <c r="G5" s="40"/>
      <c r="H5" s="40"/>
      <c r="I5" s="40"/>
      <c r="J5" s="40"/>
    </row>
    <row r="6" spans="1:10">
      <c r="A6" s="76"/>
      <c r="B6" s="76"/>
      <c r="C6" s="76" t="s">
        <v>88</v>
      </c>
      <c r="D6" s="40"/>
      <c r="E6" s="40"/>
      <c r="F6" s="40"/>
      <c r="G6" s="40"/>
      <c r="H6" s="40"/>
      <c r="I6" s="40"/>
      <c r="J6" s="40"/>
    </row>
    <row r="7" spans="1:10">
      <c r="A7" s="76"/>
      <c r="B7" s="76"/>
      <c r="C7" s="76" t="s">
        <v>89</v>
      </c>
      <c r="D7" s="40"/>
      <c r="E7" s="64" t="s">
        <v>95</v>
      </c>
      <c r="F7" s="66" t="s">
        <v>95</v>
      </c>
      <c r="G7" s="84"/>
      <c r="H7" s="40"/>
      <c r="I7" s="40"/>
      <c r="J7" s="76" t="s">
        <v>151</v>
      </c>
    </row>
    <row r="8" spans="1:10">
      <c r="A8" s="76" t="s">
        <v>10</v>
      </c>
      <c r="B8" s="76"/>
      <c r="C8" s="76" t="s">
        <v>90</v>
      </c>
      <c r="D8" s="40"/>
      <c r="E8" s="76" t="s">
        <v>157</v>
      </c>
      <c r="F8" s="76" t="s">
        <v>149</v>
      </c>
      <c r="G8" s="84"/>
      <c r="H8" s="40"/>
      <c r="I8" s="40"/>
      <c r="J8" s="76" t="s">
        <v>28</v>
      </c>
    </row>
    <row r="9" spans="1:10">
      <c r="A9" s="77" t="s">
        <v>11</v>
      </c>
      <c r="B9" s="77" t="s">
        <v>15</v>
      </c>
      <c r="C9" s="77" t="s">
        <v>91</v>
      </c>
      <c r="D9" s="40"/>
      <c r="E9" s="77" t="s">
        <v>96</v>
      </c>
      <c r="F9" s="77" t="s">
        <v>92</v>
      </c>
      <c r="G9" s="84"/>
      <c r="H9" s="86" t="s">
        <v>145</v>
      </c>
      <c r="I9" s="87" t="s">
        <v>146</v>
      </c>
      <c r="J9" s="87" t="s">
        <v>147</v>
      </c>
    </row>
    <row r="10" spans="1:10">
      <c r="A10" s="76"/>
      <c r="B10" s="78" t="s">
        <v>18</v>
      </c>
      <c r="C10" s="78" t="s">
        <v>19</v>
      </c>
      <c r="D10" s="40"/>
      <c r="E10" s="78" t="s">
        <v>20</v>
      </c>
      <c r="F10" s="78" t="s">
        <v>36</v>
      </c>
      <c r="G10" s="84"/>
      <c r="H10" s="85" t="s">
        <v>37</v>
      </c>
      <c r="I10" s="76" t="s">
        <v>38</v>
      </c>
      <c r="J10" s="76" t="s">
        <v>39</v>
      </c>
    </row>
    <row r="11" spans="1:10">
      <c r="A11" s="40"/>
      <c r="B11" s="40"/>
      <c r="C11" s="40"/>
      <c r="D11" s="40"/>
      <c r="E11" s="40"/>
      <c r="F11" s="40"/>
      <c r="G11" s="84"/>
      <c r="H11" s="40"/>
      <c r="I11" s="40"/>
      <c r="J11" s="40"/>
    </row>
    <row r="12" spans="1:10">
      <c r="A12" s="40">
        <v>1</v>
      </c>
      <c r="B12" s="151">
        <v>41913</v>
      </c>
      <c r="C12" s="186">
        <v>5.7305833333333332E-3</v>
      </c>
      <c r="D12" s="141"/>
      <c r="E12" s="186">
        <v>8.9802500000000004E-3</v>
      </c>
      <c r="F12" s="81">
        <f>E12+C12</f>
        <v>1.4710833333333333E-2</v>
      </c>
      <c r="G12" s="145"/>
      <c r="H12" s="176">
        <v>1.4710833333333333E-2</v>
      </c>
      <c r="I12" s="176">
        <v>0</v>
      </c>
      <c r="J12" s="176">
        <f>I12+H12</f>
        <v>1.4710833333333333E-2</v>
      </c>
    </row>
    <row r="13" spans="1:10">
      <c r="A13" s="40">
        <v>2</v>
      </c>
      <c r="B13" s="151">
        <v>41944</v>
      </c>
      <c r="C13" s="186">
        <v>5.4020833333333325E-3</v>
      </c>
      <c r="D13" s="141"/>
      <c r="E13" s="186">
        <v>8.9262500000000002E-3</v>
      </c>
      <c r="F13" s="81">
        <f>E13+C13</f>
        <v>1.4328333333333332E-2</v>
      </c>
      <c r="G13" s="145"/>
      <c r="H13" s="176">
        <v>1.4328333333333332E-2</v>
      </c>
      <c r="I13" s="176">
        <v>0</v>
      </c>
      <c r="J13" s="176">
        <f>I13+H13</f>
        <v>1.4328333333333332E-2</v>
      </c>
    </row>
    <row r="14" spans="1:10" s="141" customFormat="1">
      <c r="A14" s="141">
        <v>3</v>
      </c>
      <c r="B14" s="151">
        <v>41974</v>
      </c>
      <c r="C14" s="188">
        <f>+'WP S'!H$28</f>
        <v>5.0680000000000005E-3</v>
      </c>
      <c r="E14" s="188">
        <f>+'WP S'!I$28</f>
        <v>8.5372499999999997E-3</v>
      </c>
      <c r="F14" s="81">
        <f t="shared" ref="F14:F21" si="0">E14+C14</f>
        <v>1.3605249999999999E-2</v>
      </c>
      <c r="G14" s="145"/>
      <c r="H14" s="187">
        <f>Calculation!$D$36</f>
        <v>1.3605249999999999E-2</v>
      </c>
      <c r="I14" s="187">
        <f>Calculation!$D$38</f>
        <v>0</v>
      </c>
      <c r="J14" s="176">
        <f t="shared" ref="J14:J21" si="1">I14+H14</f>
        <v>1.3605249999999999E-2</v>
      </c>
    </row>
    <row r="15" spans="1:10" s="141" customFormat="1">
      <c r="A15" s="141">
        <v>4</v>
      </c>
      <c r="B15" s="79">
        <v>42005</v>
      </c>
      <c r="C15" s="178">
        <f>+'WP S'!H$28</f>
        <v>5.0680000000000005E-3</v>
      </c>
      <c r="E15" s="178">
        <f>+'WP S'!I$28</f>
        <v>8.5372499999999997E-3</v>
      </c>
      <c r="F15" s="81">
        <f t="shared" si="0"/>
        <v>1.3605249999999999E-2</v>
      </c>
      <c r="G15" s="145"/>
      <c r="H15" s="179">
        <f>Calculation!$D$36</f>
        <v>1.3605249999999999E-2</v>
      </c>
      <c r="I15" s="179">
        <f>Calculation!$D$38</f>
        <v>0</v>
      </c>
      <c r="J15" s="176">
        <f t="shared" si="1"/>
        <v>1.3605249999999999E-2</v>
      </c>
    </row>
    <row r="16" spans="1:10" s="141" customFormat="1">
      <c r="A16" s="141">
        <v>5</v>
      </c>
      <c r="B16" s="151">
        <v>42036</v>
      </c>
      <c r="C16" s="178">
        <f>+'WP S'!H$28</f>
        <v>5.0680000000000005E-3</v>
      </c>
      <c r="E16" s="178">
        <f>+'WP S'!I$28</f>
        <v>8.5372499999999997E-3</v>
      </c>
      <c r="F16" s="81">
        <f>E16+C16</f>
        <v>1.3605249999999999E-2</v>
      </c>
      <c r="G16" s="145"/>
      <c r="H16" s="179">
        <f>Calculation!$D$36</f>
        <v>1.3605249999999999E-2</v>
      </c>
      <c r="I16" s="179">
        <f>Calculation!$D$38</f>
        <v>0</v>
      </c>
      <c r="J16" s="176">
        <f>I16+H16</f>
        <v>1.3605249999999999E-2</v>
      </c>
    </row>
    <row r="17" spans="1:11" s="141" customFormat="1">
      <c r="A17" s="141">
        <v>6</v>
      </c>
      <c r="B17" s="151">
        <v>42064</v>
      </c>
      <c r="C17" s="178">
        <f>+'WP S'!H$28</f>
        <v>5.0680000000000005E-3</v>
      </c>
      <c r="E17" s="178">
        <f>+'WP S'!I$28</f>
        <v>8.5372499999999997E-3</v>
      </c>
      <c r="F17" s="81">
        <f>E17+C17</f>
        <v>1.3605249999999999E-2</v>
      </c>
      <c r="G17" s="145"/>
      <c r="H17" s="179">
        <f>Calculation!$D$36</f>
        <v>1.3605249999999999E-2</v>
      </c>
      <c r="I17" s="179">
        <f>Calculation!$D$38</f>
        <v>0</v>
      </c>
      <c r="J17" s="176">
        <f>I17+H17</f>
        <v>1.3605249999999999E-2</v>
      </c>
    </row>
    <row r="18" spans="1:11" s="141" customFormat="1">
      <c r="A18" s="141">
        <v>7</v>
      </c>
      <c r="B18" s="79">
        <v>42095</v>
      </c>
      <c r="C18" s="178">
        <f>+'WP S'!H$28</f>
        <v>5.0680000000000005E-3</v>
      </c>
      <c r="E18" s="178">
        <f>+'WP S'!I$28</f>
        <v>8.5372499999999997E-3</v>
      </c>
      <c r="F18" s="81">
        <f t="shared" si="0"/>
        <v>1.3605249999999999E-2</v>
      </c>
      <c r="G18" s="164"/>
      <c r="H18" s="179">
        <f>Calculation!$D$36</f>
        <v>1.3605249999999999E-2</v>
      </c>
      <c r="I18" s="179">
        <f>Calculation!$D$38</f>
        <v>0</v>
      </c>
      <c r="J18" s="176">
        <f t="shared" si="1"/>
        <v>1.3605249999999999E-2</v>
      </c>
    </row>
    <row r="19" spans="1:11" s="141" customFormat="1">
      <c r="A19" s="141">
        <v>8</v>
      </c>
      <c r="B19" s="151">
        <v>42125</v>
      </c>
      <c r="C19" s="178">
        <f>+'WP S'!H$28</f>
        <v>5.0680000000000005E-3</v>
      </c>
      <c r="E19" s="178">
        <f>+'WP S'!I$28</f>
        <v>8.5372499999999997E-3</v>
      </c>
      <c r="F19" s="81">
        <f t="shared" si="0"/>
        <v>1.3605249999999999E-2</v>
      </c>
      <c r="G19" s="145"/>
      <c r="H19" s="179">
        <f>Calculation!$D$36</f>
        <v>1.3605249999999999E-2</v>
      </c>
      <c r="I19" s="179">
        <f>Calculation!$D$38</f>
        <v>0</v>
      </c>
      <c r="J19" s="176">
        <f t="shared" si="1"/>
        <v>1.3605249999999999E-2</v>
      </c>
    </row>
    <row r="20" spans="1:11" s="48" customFormat="1">
      <c r="A20" s="141">
        <v>9</v>
      </c>
      <c r="B20" s="151">
        <v>42156</v>
      </c>
      <c r="C20" s="178">
        <f>+'WP S'!H$28</f>
        <v>5.0680000000000005E-3</v>
      </c>
      <c r="D20" s="141"/>
      <c r="E20" s="178">
        <f>+'WP S'!I$28</f>
        <v>8.5372499999999997E-3</v>
      </c>
      <c r="F20" s="81">
        <f t="shared" si="0"/>
        <v>1.3605249999999999E-2</v>
      </c>
      <c r="G20" s="145"/>
      <c r="H20" s="179">
        <f>Calculation!$D$36</f>
        <v>1.3605249999999999E-2</v>
      </c>
      <c r="I20" s="179">
        <f>Calculation!$D$38</f>
        <v>0</v>
      </c>
      <c r="J20" s="176">
        <f t="shared" si="1"/>
        <v>1.3605249999999999E-2</v>
      </c>
    </row>
    <row r="21" spans="1:11">
      <c r="A21" s="40">
        <v>10</v>
      </c>
      <c r="B21" s="79">
        <v>42186</v>
      </c>
      <c r="C21" s="178">
        <f>+'WP S'!H$28</f>
        <v>5.0680000000000005E-3</v>
      </c>
      <c r="D21" s="141"/>
      <c r="E21" s="178">
        <f>+'WP S'!I$28</f>
        <v>8.5372499999999997E-3</v>
      </c>
      <c r="F21" s="81">
        <f t="shared" si="0"/>
        <v>1.3605249999999999E-2</v>
      </c>
      <c r="G21" s="145"/>
      <c r="H21" s="179">
        <f>Calculation!$D$36</f>
        <v>1.3605249999999999E-2</v>
      </c>
      <c r="I21" s="179">
        <f>Calculation!$D$38</f>
        <v>0</v>
      </c>
      <c r="J21" s="176">
        <f t="shared" si="1"/>
        <v>1.3605249999999999E-2</v>
      </c>
      <c r="K21" s="141"/>
    </row>
    <row r="22" spans="1:11">
      <c r="A22" s="40">
        <v>11</v>
      </c>
      <c r="B22" s="151">
        <v>42217</v>
      </c>
      <c r="C22" s="178">
        <f>+'WP S'!H$28</f>
        <v>5.0680000000000005E-3</v>
      </c>
      <c r="D22" s="141"/>
      <c r="E22" s="178">
        <f>+'WP S'!I$28</f>
        <v>8.5372499999999997E-3</v>
      </c>
      <c r="F22" s="81">
        <f>E22+C22</f>
        <v>1.3605249999999999E-2</v>
      </c>
      <c r="G22" s="145"/>
      <c r="H22" s="179">
        <f>Calculation!$D$36</f>
        <v>1.3605249999999999E-2</v>
      </c>
      <c r="I22" s="179">
        <f>Calculation!$D$38</f>
        <v>0</v>
      </c>
      <c r="J22" s="176">
        <f>I22+H22</f>
        <v>1.3605249999999999E-2</v>
      </c>
      <c r="K22" s="48"/>
    </row>
    <row r="23" spans="1:11">
      <c r="A23" s="40">
        <v>12</v>
      </c>
      <c r="B23" s="151">
        <v>42248</v>
      </c>
      <c r="C23" s="178">
        <f>+'WP S'!H$28</f>
        <v>5.0680000000000005E-3</v>
      </c>
      <c r="D23" s="141"/>
      <c r="E23" s="178">
        <f>+'WP S'!I$28</f>
        <v>8.5372499999999997E-3</v>
      </c>
      <c r="F23" s="81">
        <f>E23+C23</f>
        <v>1.3605249999999999E-2</v>
      </c>
      <c r="G23" s="145"/>
      <c r="H23" s="179">
        <f>Calculation!$D$36</f>
        <v>1.3605249999999999E-2</v>
      </c>
      <c r="I23" s="179">
        <f>Calculation!$D$38</f>
        <v>0</v>
      </c>
      <c r="J23" s="176">
        <f>I23+H23</f>
        <v>1.3605249999999999E-2</v>
      </c>
      <c r="K23" s="48"/>
    </row>
    <row r="24" spans="1:11">
      <c r="A24" s="40"/>
      <c r="B24" s="40"/>
      <c r="C24" s="40"/>
      <c r="D24" s="40"/>
      <c r="E24" s="82"/>
      <c r="F24" s="40"/>
      <c r="G24" s="40"/>
      <c r="H24" s="40"/>
      <c r="I24" s="40"/>
      <c r="J24" s="40"/>
    </row>
    <row r="25" spans="1:11">
      <c r="A25" s="40"/>
      <c r="B25" s="39"/>
      <c r="C25" s="83"/>
      <c r="D25" s="80"/>
      <c r="E25" s="40"/>
      <c r="F25" s="40"/>
      <c r="G25" s="40"/>
      <c r="H25" s="40"/>
      <c r="I25" s="40"/>
      <c r="J25" s="40"/>
    </row>
    <row r="26" spans="1:11">
      <c r="A26" s="39" t="s">
        <v>148</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94" orientation="portrait" horizontalDpi="300" verticalDpi="300" r:id="rId1"/>
  <headerFooter alignWithMargins="0">
    <oddHeader>&amp;R&amp;9CASE NO. 2017-00349
ATTACHMENT 1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zoomScale="85" zoomScaleNormal="100" workbookViewId="0">
      <pane xSplit="2" ySplit="10" topLeftCell="C11" activePane="bottomRight" state="frozen"/>
      <selection pane="topRight"/>
      <selection pane="bottomLeft"/>
      <selection pane="bottomRight" activeCell="C11" sqref="C11"/>
    </sheetView>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120</v>
      </c>
      <c r="B1" s="6"/>
      <c r="C1" s="6"/>
      <c r="D1" s="50"/>
      <c r="E1" s="6"/>
      <c r="F1" s="6"/>
      <c r="G1" s="6"/>
      <c r="H1" s="6"/>
      <c r="I1"/>
      <c r="J1" s="6"/>
      <c r="K1" s="6"/>
      <c r="L1" s="6"/>
      <c r="M1" s="6"/>
    </row>
    <row r="2" spans="1:27" ht="15.75">
      <c r="A2" s="6" t="s">
        <v>87</v>
      </c>
      <c r="B2" s="6"/>
      <c r="C2" s="6"/>
      <c r="D2" s="6"/>
      <c r="E2" s="6"/>
      <c r="F2" s="6"/>
      <c r="G2" s="6"/>
      <c r="H2" s="6"/>
      <c r="I2"/>
      <c r="J2" s="6"/>
      <c r="K2" s="6"/>
      <c r="L2" s="6"/>
      <c r="M2" s="6"/>
    </row>
    <row r="3" spans="1:27" ht="15.75">
      <c r="A3" s="6" t="s">
        <v>216</v>
      </c>
      <c r="B3" s="6"/>
      <c r="C3" s="6"/>
      <c r="D3" s="6"/>
      <c r="E3" s="6"/>
      <c r="F3" s="6"/>
      <c r="G3" s="6"/>
      <c r="H3" s="6"/>
      <c r="I3"/>
      <c r="J3" s="6"/>
      <c r="K3" s="6"/>
      <c r="L3" s="6"/>
      <c r="M3" s="6"/>
    </row>
    <row r="4" spans="1:27" ht="15.75">
      <c r="A4" s="38" t="s">
        <v>136</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125</v>
      </c>
      <c r="D6" s="8"/>
      <c r="E6" s="8" t="s">
        <v>43</v>
      </c>
      <c r="F6" s="8"/>
      <c r="G6" s="8"/>
      <c r="H6" s="8"/>
      <c r="I6" s="69"/>
      <c r="J6" s="8"/>
      <c r="K6" s="8"/>
      <c r="L6" s="8"/>
      <c r="M6" s="8" t="s">
        <v>85</v>
      </c>
    </row>
    <row r="7" spans="1:27" ht="15.75">
      <c r="A7" s="8"/>
      <c r="B7" s="8"/>
      <c r="C7" s="8" t="s">
        <v>23</v>
      </c>
      <c r="D7" s="8"/>
      <c r="E7" s="8" t="s">
        <v>23</v>
      </c>
      <c r="F7" s="8"/>
      <c r="G7" s="8"/>
      <c r="H7" s="37"/>
      <c r="I7" s="8" t="s">
        <v>126</v>
      </c>
      <c r="J7" s="8"/>
      <c r="K7" s="8"/>
      <c r="L7" s="8" t="s">
        <v>85</v>
      </c>
      <c r="M7" s="8" t="s">
        <v>122</v>
      </c>
      <c r="O7" s="78" t="s">
        <v>158</v>
      </c>
      <c r="P7" s="78"/>
      <c r="Q7" s="78"/>
      <c r="R7" s="78"/>
      <c r="S7" s="78">
        <v>4310.3012099999996</v>
      </c>
    </row>
    <row r="8" spans="1:27" ht="15.75">
      <c r="A8" s="8" t="s">
        <v>10</v>
      </c>
      <c r="B8" s="8"/>
      <c r="C8" s="8" t="s">
        <v>22</v>
      </c>
      <c r="D8" s="8"/>
      <c r="E8" s="8" t="s">
        <v>22</v>
      </c>
      <c r="F8" s="8" t="s">
        <v>107</v>
      </c>
      <c r="G8" s="8" t="s">
        <v>105</v>
      </c>
      <c r="H8" s="8" t="s">
        <v>25</v>
      </c>
      <c r="I8" s="8" t="s">
        <v>81</v>
      </c>
      <c r="J8" s="8"/>
      <c r="K8" s="8"/>
      <c r="L8" s="8" t="s">
        <v>108</v>
      </c>
      <c r="M8" s="8" t="s">
        <v>93</v>
      </c>
      <c r="N8" s="60" t="s">
        <v>139</v>
      </c>
      <c r="O8" s="61" t="s">
        <v>139</v>
      </c>
      <c r="P8" s="61" t="s">
        <v>139</v>
      </c>
      <c r="Q8" s="61" t="s">
        <v>139</v>
      </c>
      <c r="R8" s="62" t="s">
        <v>139</v>
      </c>
    </row>
    <row r="9" spans="1:27" ht="15.75">
      <c r="A9" s="9" t="s">
        <v>11</v>
      </c>
      <c r="B9" s="9" t="s">
        <v>15</v>
      </c>
      <c r="C9" s="9" t="s">
        <v>119</v>
      </c>
      <c r="D9" s="9" t="s">
        <v>42</v>
      </c>
      <c r="E9" s="9" t="s">
        <v>24</v>
      </c>
      <c r="F9" s="9" t="s">
        <v>104</v>
      </c>
      <c r="G9" s="9" t="s">
        <v>23</v>
      </c>
      <c r="H9" s="9" t="s">
        <v>26</v>
      </c>
      <c r="I9" s="9" t="s">
        <v>118</v>
      </c>
      <c r="J9" s="9"/>
      <c r="K9" s="9" t="s">
        <v>35</v>
      </c>
      <c r="L9" s="9" t="s">
        <v>28</v>
      </c>
      <c r="M9" s="9" t="s">
        <v>94</v>
      </c>
      <c r="N9" s="63" t="s">
        <v>138</v>
      </c>
      <c r="O9" s="64" t="s">
        <v>138</v>
      </c>
      <c r="P9" s="64" t="s">
        <v>138</v>
      </c>
      <c r="Q9" s="64" t="s">
        <v>138</v>
      </c>
      <c r="R9" s="66" t="s">
        <v>138</v>
      </c>
      <c r="S9" s="66" t="s">
        <v>155</v>
      </c>
    </row>
    <row r="10" spans="1:27">
      <c r="A10" s="13"/>
      <c r="B10" s="12" t="s">
        <v>18</v>
      </c>
      <c r="C10" s="12" t="s">
        <v>19</v>
      </c>
      <c r="D10" s="12" t="s">
        <v>20</v>
      </c>
      <c r="E10" s="12" t="s">
        <v>36</v>
      </c>
      <c r="F10" s="12"/>
      <c r="G10" s="12"/>
      <c r="H10" s="12" t="s">
        <v>37</v>
      </c>
      <c r="I10" s="12" t="s">
        <v>38</v>
      </c>
      <c r="K10" s="12" t="s">
        <v>39</v>
      </c>
      <c r="L10" s="12" t="s">
        <v>40</v>
      </c>
      <c r="M10" s="12" t="s">
        <v>103</v>
      </c>
      <c r="N10" s="63" t="s">
        <v>35</v>
      </c>
      <c r="O10" s="64" t="s">
        <v>137</v>
      </c>
      <c r="P10" s="64" t="s">
        <v>203</v>
      </c>
      <c r="Q10" s="64" t="s">
        <v>207</v>
      </c>
      <c r="R10" s="66" t="s">
        <v>183</v>
      </c>
      <c r="S10" s="66" t="s">
        <v>156</v>
      </c>
    </row>
    <row r="11" spans="1:27">
      <c r="N11" s="67"/>
      <c r="O11" s="21"/>
      <c r="P11" s="21"/>
      <c r="Q11" s="21"/>
      <c r="R11" s="65"/>
    </row>
    <row r="12" spans="1:27">
      <c r="A12" s="1">
        <v>1</v>
      </c>
      <c r="B12" s="140">
        <f>'Wp s rate'!B12</f>
        <v>41913</v>
      </c>
      <c r="C12" s="130">
        <v>198135483.87096775</v>
      </c>
      <c r="D12" s="130"/>
      <c r="E12" s="130">
        <f>D12+C12</f>
        <v>198135483.87096775</v>
      </c>
      <c r="F12" s="130">
        <v>31</v>
      </c>
      <c r="G12" s="130">
        <f>+E12*F12/F25</f>
        <v>16827945.205479451</v>
      </c>
      <c r="H12" s="134">
        <v>40172.644999999997</v>
      </c>
      <c r="I12" s="134">
        <f>N12+S12</f>
        <v>187532.42222222217</v>
      </c>
      <c r="J12" s="130"/>
      <c r="K12" s="130">
        <f>+H12+I12</f>
        <v>227705.06722222216</v>
      </c>
      <c r="L12" s="139">
        <f>+M12+I$28</f>
        <v>1.0924507892123344E-2</v>
      </c>
      <c r="M12" s="139">
        <f>+H12/G12</f>
        <v>2.3872578921233433E-3</v>
      </c>
      <c r="N12" s="169">
        <f>SUM(O12:Q12)</f>
        <v>110292.79888888882</v>
      </c>
      <c r="O12" s="154">
        <v>2653.91</v>
      </c>
      <c r="P12" s="154"/>
      <c r="Q12" s="154">
        <v>107638.88888888882</v>
      </c>
      <c r="R12" s="155"/>
      <c r="S12" s="155">
        <v>77239.623333333351</v>
      </c>
      <c r="T12" s="59"/>
      <c r="U12" s="59"/>
      <c r="Y12" s="2"/>
      <c r="Z12" s="2"/>
      <c r="AA12" s="3"/>
    </row>
    <row r="13" spans="1:27">
      <c r="A13" s="1">
        <v>2</v>
      </c>
      <c r="B13" s="140">
        <f>'Wp s rate'!B13</f>
        <v>41944</v>
      </c>
      <c r="C13" s="130">
        <v>298400000</v>
      </c>
      <c r="D13" s="130"/>
      <c r="E13" s="130">
        <f t="shared" ref="E13:E23" si="0">D13+C13</f>
        <v>298400000</v>
      </c>
      <c r="F13" s="130">
        <v>30</v>
      </c>
      <c r="G13" s="130">
        <f>+E13*F13/F25</f>
        <v>24526027.397260275</v>
      </c>
      <c r="H13" s="134">
        <v>71096.683999999994</v>
      </c>
      <c r="I13" s="134">
        <f>N13+S13</f>
        <v>183974.58666666661</v>
      </c>
      <c r="J13" s="25"/>
      <c r="K13" s="130">
        <f t="shared" ref="K13:K23" si="1">+H13+I13</f>
        <v>255071.27066666662</v>
      </c>
      <c r="L13" s="139">
        <f>+M13+I$28</f>
        <v>1.1436075922698838E-2</v>
      </c>
      <c r="M13" s="139">
        <f>+H13/G13</f>
        <v>2.8988259226988377E-3</v>
      </c>
      <c r="N13" s="169">
        <f>SUM(O13:Q13)</f>
        <v>106734.9666666666</v>
      </c>
      <c r="O13" s="154">
        <v>2568.2999999999997</v>
      </c>
      <c r="P13" s="154"/>
      <c r="Q13" s="154">
        <v>104166.6666666666</v>
      </c>
      <c r="R13" s="155"/>
      <c r="S13" s="155">
        <v>77239.62</v>
      </c>
      <c r="T13" s="59"/>
      <c r="U13" s="73"/>
      <c r="Y13" s="25"/>
      <c r="Z13" s="25"/>
      <c r="AA13" s="3"/>
    </row>
    <row r="14" spans="1:27" s="35" customFormat="1">
      <c r="A14" s="35">
        <v>3</v>
      </c>
      <c r="B14" s="140">
        <f>'Wp s rate'!B14</f>
        <v>41974</v>
      </c>
      <c r="C14" s="130">
        <v>478161290.32258064</v>
      </c>
      <c r="D14" s="130"/>
      <c r="E14" s="130">
        <f t="shared" si="0"/>
        <v>478161290.32258064</v>
      </c>
      <c r="F14" s="130">
        <v>31</v>
      </c>
      <c r="G14" s="130">
        <f>+E14*F14/F25</f>
        <v>40610958.90410959</v>
      </c>
      <c r="H14" s="134">
        <v>155259.45400000003</v>
      </c>
      <c r="I14" s="134">
        <f>N14+S14</f>
        <v>187532.41888888885</v>
      </c>
      <c r="J14" s="25"/>
      <c r="K14" s="130">
        <f t="shared" si="1"/>
        <v>342791.87288888887</v>
      </c>
      <c r="L14" s="139">
        <f>+M14+I$28</f>
        <v>1.2360342539297039E-2</v>
      </c>
      <c r="M14" s="139">
        <f>+H14/G14</f>
        <v>3.823092539297039E-3</v>
      </c>
      <c r="N14" s="169">
        <f>SUM(O14:Q14)</f>
        <v>110292.79888888882</v>
      </c>
      <c r="O14" s="154">
        <v>2653.91</v>
      </c>
      <c r="P14" s="154"/>
      <c r="Q14" s="154">
        <v>107638.88888888882</v>
      </c>
      <c r="R14" s="155"/>
      <c r="S14" s="155">
        <v>77239.620000000039</v>
      </c>
      <c r="U14" s="134"/>
      <c r="Y14" s="130"/>
      <c r="Z14" s="130"/>
      <c r="AA14" s="137"/>
    </row>
    <row r="15" spans="1:27">
      <c r="A15" s="1">
        <v>4</v>
      </c>
      <c r="B15" s="140">
        <f>'Wp s rate'!B15</f>
        <v>42005</v>
      </c>
      <c r="C15" s="184">
        <v>287159541.51909399</v>
      </c>
      <c r="D15" s="130"/>
      <c r="E15" s="130">
        <f t="shared" si="0"/>
        <v>287159541.51909399</v>
      </c>
      <c r="F15" s="130">
        <v>31</v>
      </c>
      <c r="G15" s="130">
        <f>+E15*F15/F25</f>
        <v>24388892.567375105</v>
      </c>
      <c r="H15" s="180">
        <v>146333.35540425082</v>
      </c>
      <c r="I15" s="180">
        <v>167199.63597927146</v>
      </c>
      <c r="J15" s="25"/>
      <c r="K15" s="130">
        <f t="shared" si="1"/>
        <v>313532.99138352228</v>
      </c>
      <c r="L15" s="139">
        <f>+M15+I$28</f>
        <v>1.453725E-2</v>
      </c>
      <c r="M15" s="183">
        <v>6.0000000000000001E-3</v>
      </c>
      <c r="N15" s="169"/>
      <c r="O15" s="154"/>
      <c r="P15" s="154"/>
      <c r="Q15" s="154"/>
      <c r="R15" s="155"/>
      <c r="S15" s="155"/>
      <c r="U15" s="73"/>
      <c r="Y15" s="25"/>
      <c r="Z15" s="25"/>
      <c r="AA15" s="3"/>
    </row>
    <row r="16" spans="1:27">
      <c r="A16" s="1">
        <v>5</v>
      </c>
      <c r="B16" s="140">
        <f>'Wp s rate'!B16</f>
        <v>42036</v>
      </c>
      <c r="C16" s="184">
        <v>220585558.53255299</v>
      </c>
      <c r="D16" s="130"/>
      <c r="E16" s="130">
        <f t="shared" si="0"/>
        <v>220585558.53255299</v>
      </c>
      <c r="F16" s="130">
        <v>28</v>
      </c>
      <c r="G16" s="130">
        <f>+E16*F16/F25</f>
        <v>16921631.887428723</v>
      </c>
      <c r="H16" s="180">
        <v>101529.79132457236</v>
      </c>
      <c r="I16" s="180">
        <v>166956.27996138798</v>
      </c>
      <c r="J16" s="25"/>
      <c r="K16" s="130">
        <f>+H16+I16</f>
        <v>268486.07128596032</v>
      </c>
      <c r="L16" s="139">
        <f t="shared" ref="L16:L23" si="2">+M16+I$28</f>
        <v>1.453725E-2</v>
      </c>
      <c r="M16" s="183">
        <v>6.0000000000000001E-3</v>
      </c>
      <c r="N16" s="169"/>
      <c r="O16" s="154"/>
      <c r="P16" s="154"/>
      <c r="Q16" s="154"/>
      <c r="R16" s="155"/>
      <c r="S16" s="155"/>
      <c r="U16" s="73"/>
      <c r="Y16" s="25"/>
      <c r="Z16" s="25"/>
      <c r="AA16" s="3"/>
    </row>
    <row r="17" spans="1:27">
      <c r="A17" s="1">
        <v>6</v>
      </c>
      <c r="B17" s="140">
        <f>'Wp s rate'!B17</f>
        <v>42064</v>
      </c>
      <c r="C17" s="185">
        <v>140299143.88658601</v>
      </c>
      <c r="D17" s="130"/>
      <c r="E17" s="130">
        <f t="shared" si="0"/>
        <v>140299143.88658601</v>
      </c>
      <c r="F17" s="130">
        <v>31</v>
      </c>
      <c r="G17" s="130">
        <f>+E17*F17/F25</f>
        <v>11915817.69995662</v>
      </c>
      <c r="H17" s="181">
        <v>71494.90619973994</v>
      </c>
      <c r="I17" s="180">
        <v>167199.4013659842</v>
      </c>
      <c r="J17" s="25"/>
      <c r="K17" s="130">
        <f t="shared" si="1"/>
        <v>238694.30756572413</v>
      </c>
      <c r="L17" s="139">
        <f t="shared" si="2"/>
        <v>1.453725E-2</v>
      </c>
      <c r="M17" s="183">
        <v>6.0000000000000001E-3</v>
      </c>
      <c r="N17" s="169"/>
      <c r="O17" s="154"/>
      <c r="P17" s="154"/>
      <c r="Q17" s="154"/>
      <c r="R17" s="155"/>
      <c r="S17" s="155"/>
      <c r="U17" s="73"/>
      <c r="Y17" s="25"/>
      <c r="Z17" s="25"/>
      <c r="AA17" s="3"/>
    </row>
    <row r="18" spans="1:27">
      <c r="A18" s="1">
        <v>7</v>
      </c>
      <c r="B18" s="140">
        <f>'Wp s rate'!B18</f>
        <v>42095</v>
      </c>
      <c r="C18" s="184">
        <v>58232862.517311297</v>
      </c>
      <c r="D18" s="130"/>
      <c r="E18" s="130">
        <f t="shared" si="0"/>
        <v>58232862.517311297</v>
      </c>
      <c r="F18" s="130">
        <v>30</v>
      </c>
      <c r="G18" s="130">
        <f>+E18*F18/F25</f>
        <v>4786262.6726557231</v>
      </c>
      <c r="H18" s="180">
        <v>28717.57603593434</v>
      </c>
      <c r="I18" s="180">
        <v>167118.43910221456</v>
      </c>
      <c r="J18" s="25"/>
      <c r="K18" s="130">
        <f>+H18+I18</f>
        <v>195836.01513814891</v>
      </c>
      <c r="L18" s="139">
        <f t="shared" si="2"/>
        <v>1.453725E-2</v>
      </c>
      <c r="M18" s="183">
        <v>6.0000000000000001E-3</v>
      </c>
      <c r="N18" s="169"/>
      <c r="O18" s="154"/>
      <c r="P18" s="154"/>
      <c r="Q18" s="154"/>
      <c r="R18" s="155"/>
      <c r="S18" s="155"/>
      <c r="U18" s="73"/>
      <c r="Y18" s="25"/>
      <c r="Z18" s="25"/>
      <c r="AA18" s="3"/>
    </row>
    <row r="19" spans="1:27">
      <c r="A19" s="1">
        <v>8</v>
      </c>
      <c r="B19" s="140">
        <f>'Wp s rate'!B19</f>
        <v>42125</v>
      </c>
      <c r="C19" s="185">
        <v>84263910.745286897</v>
      </c>
      <c r="D19" s="130"/>
      <c r="E19" s="130">
        <f t="shared" si="0"/>
        <v>84263910.745286897</v>
      </c>
      <c r="F19" s="130">
        <v>31</v>
      </c>
      <c r="G19" s="130">
        <f>+E19*F19/F25</f>
        <v>7156660.9126134077</v>
      </c>
      <c r="H19" s="181">
        <v>42939.965475680474</v>
      </c>
      <c r="I19" s="180">
        <v>167205.52014319561</v>
      </c>
      <c r="J19" s="25"/>
      <c r="K19" s="130">
        <f t="shared" si="1"/>
        <v>210145.48561887609</v>
      </c>
      <c r="L19" s="139">
        <f>+M19+I$28</f>
        <v>1.453725E-2</v>
      </c>
      <c r="M19" s="183">
        <v>6.0000000000000001E-3</v>
      </c>
      <c r="N19" s="169"/>
      <c r="O19" s="154"/>
      <c r="P19" s="154"/>
      <c r="Q19" s="154"/>
      <c r="R19" s="155"/>
      <c r="S19" s="155"/>
      <c r="U19" s="73"/>
      <c r="Y19" s="25"/>
      <c r="Z19" s="25"/>
      <c r="AA19" s="3"/>
    </row>
    <row r="20" spans="1:27">
      <c r="A20" s="1">
        <v>9</v>
      </c>
      <c r="B20" s="140">
        <f>'Wp s rate'!B20</f>
        <v>42156</v>
      </c>
      <c r="C20" s="184">
        <v>140819833.23872301</v>
      </c>
      <c r="D20" s="130"/>
      <c r="E20" s="130">
        <f>D20+C20</f>
        <v>140819833.23872301</v>
      </c>
      <c r="F20" s="130">
        <v>30</v>
      </c>
      <c r="G20" s="130">
        <f>+E20*F20/F25</f>
        <v>11574232.868936138</v>
      </c>
      <c r="H20" s="180">
        <v>69445.397213616772</v>
      </c>
      <c r="I20" s="180">
        <v>167117.38020379812</v>
      </c>
      <c r="J20" s="25"/>
      <c r="K20" s="130">
        <f t="shared" si="1"/>
        <v>236562.77741741488</v>
      </c>
      <c r="L20" s="139">
        <f t="shared" si="2"/>
        <v>1.453725E-2</v>
      </c>
      <c r="M20" s="183">
        <v>6.0000000000000001E-3</v>
      </c>
      <c r="N20" s="169"/>
      <c r="O20" s="154"/>
      <c r="P20" s="154"/>
      <c r="Q20" s="154"/>
      <c r="R20" s="155"/>
      <c r="S20" s="155"/>
      <c r="U20" s="107"/>
      <c r="Y20" s="25"/>
      <c r="Z20" s="25"/>
      <c r="AA20" s="3"/>
    </row>
    <row r="21" spans="1:27">
      <c r="A21" s="1">
        <v>10</v>
      </c>
      <c r="B21" s="140">
        <f>'Wp s rate'!B21</f>
        <v>42186</v>
      </c>
      <c r="C21" s="184">
        <v>242580178.55497801</v>
      </c>
      <c r="D21" s="130"/>
      <c r="E21" s="130">
        <f t="shared" si="0"/>
        <v>242580178.55497801</v>
      </c>
      <c r="F21" s="130">
        <v>31</v>
      </c>
      <c r="G21" s="130">
        <f>+E21*F21/F25</f>
        <v>20602700.096450187</v>
      </c>
      <c r="H21" s="180">
        <v>123616.20057870126</v>
      </c>
      <c r="I21" s="180">
        <v>167204.18648306944</v>
      </c>
      <c r="J21" s="25"/>
      <c r="K21" s="130">
        <f t="shared" si="1"/>
        <v>290820.38706177071</v>
      </c>
      <c r="L21" s="139">
        <f t="shared" si="2"/>
        <v>1.453725E-2</v>
      </c>
      <c r="M21" s="183">
        <v>6.0000000000000001E-3</v>
      </c>
      <c r="N21" s="169"/>
      <c r="O21" s="154"/>
      <c r="P21" s="154"/>
      <c r="Q21" s="154"/>
      <c r="R21" s="155"/>
      <c r="S21" s="155"/>
      <c r="U21" s="108"/>
      <c r="Y21" s="25"/>
      <c r="Z21" s="25"/>
      <c r="AA21" s="3"/>
    </row>
    <row r="22" spans="1:27">
      <c r="A22" s="1">
        <v>11</v>
      </c>
      <c r="B22" s="140">
        <f>'Wp s rate'!B22</f>
        <v>42217</v>
      </c>
      <c r="C22" s="184">
        <v>333754393.515791</v>
      </c>
      <c r="D22" s="130"/>
      <c r="E22" s="130">
        <f t="shared" si="0"/>
        <v>333754393.515791</v>
      </c>
      <c r="F22" s="130">
        <v>31</v>
      </c>
      <c r="G22" s="130">
        <f>+E22*F22/F25</f>
        <v>28346263.558875401</v>
      </c>
      <c r="H22" s="180">
        <v>170077.58135325235</v>
      </c>
      <c r="I22" s="180">
        <v>167204.23227668772</v>
      </c>
      <c r="J22" s="25"/>
      <c r="K22" s="130">
        <f t="shared" si="1"/>
        <v>337281.81362994004</v>
      </c>
      <c r="L22" s="139">
        <f t="shared" si="2"/>
        <v>1.453725E-2</v>
      </c>
      <c r="M22" s="183">
        <v>6.0000000000000001E-3</v>
      </c>
      <c r="N22" s="169"/>
      <c r="O22" s="154"/>
      <c r="P22" s="154"/>
      <c r="Q22" s="154"/>
      <c r="R22" s="155"/>
      <c r="S22" s="155"/>
      <c r="U22" s="68"/>
      <c r="Y22" s="25"/>
      <c r="Z22" s="25"/>
      <c r="AA22" s="3"/>
    </row>
    <row r="23" spans="1:27">
      <c r="A23" s="1">
        <v>12</v>
      </c>
      <c r="B23" s="140">
        <f>'Wp s rate'!B23</f>
        <v>42248</v>
      </c>
      <c r="C23" s="182">
        <v>414058939.239815</v>
      </c>
      <c r="D23" s="131"/>
      <c r="E23" s="131">
        <f t="shared" si="0"/>
        <v>414058939.239815</v>
      </c>
      <c r="F23" s="131">
        <v>30</v>
      </c>
      <c r="G23" s="131">
        <f>+E23*F23/F25</f>
        <v>34032241.581354655</v>
      </c>
      <c r="H23" s="182">
        <v>204193.44948812772</v>
      </c>
      <c r="I23" s="182">
        <v>167118.19298785174</v>
      </c>
      <c r="J23" s="25"/>
      <c r="K23" s="131">
        <f t="shared" si="1"/>
        <v>371311.64247597946</v>
      </c>
      <c r="L23" s="139">
        <f t="shared" si="2"/>
        <v>1.453725E-2</v>
      </c>
      <c r="M23" s="183">
        <v>6.0000000000000001E-3</v>
      </c>
      <c r="N23" s="169"/>
      <c r="O23" s="154"/>
      <c r="P23" s="154"/>
      <c r="Q23" s="154"/>
      <c r="R23" s="155"/>
      <c r="S23" s="155"/>
      <c r="U23" s="106"/>
      <c r="Y23" s="25"/>
      <c r="Z23" s="25"/>
      <c r="AA23" s="3"/>
    </row>
    <row r="24" spans="1:27">
      <c r="A24" s="1">
        <v>13</v>
      </c>
      <c r="B24" s="35"/>
      <c r="C24" s="35"/>
      <c r="D24" s="35"/>
      <c r="E24" s="35"/>
      <c r="F24" s="130"/>
      <c r="G24" s="35"/>
      <c r="H24" s="35"/>
      <c r="I24" s="35"/>
      <c r="J24" s="35"/>
      <c r="K24" s="35"/>
      <c r="L24" s="35"/>
      <c r="M24" s="35"/>
      <c r="N24" s="135"/>
      <c r="O24" s="35"/>
      <c r="P24" s="35"/>
      <c r="Q24" s="35"/>
      <c r="R24" s="35"/>
      <c r="S24" s="35"/>
      <c r="U24" s="109"/>
    </row>
    <row r="25" spans="1:27" ht="15.75" thickBot="1">
      <c r="A25" s="1">
        <v>14</v>
      </c>
      <c r="B25" s="35" t="s">
        <v>123</v>
      </c>
      <c r="C25" s="132">
        <f>AVERAGE(C12:C23)</f>
        <v>241370927.99530721</v>
      </c>
      <c r="D25" s="132"/>
      <c r="E25" s="132">
        <f>AVERAGE(E12:E23)</f>
        <v>241370927.99530721</v>
      </c>
      <c r="F25" s="133">
        <f>SUM(F12:F23)</f>
        <v>365</v>
      </c>
      <c r="G25" s="132">
        <f>AVERAGE(G12:G23)</f>
        <v>20140802.946041275</v>
      </c>
      <c r="H25" s="132">
        <f>SUM(H12:H23)</f>
        <v>1224877.0060738758</v>
      </c>
      <c r="I25" s="132">
        <f>SUM(I12:I23)</f>
        <v>2063362.6962812382</v>
      </c>
      <c r="J25" s="136"/>
      <c r="K25" s="132">
        <f>SUM(K12:K23)</f>
        <v>3288239.7023551143</v>
      </c>
      <c r="L25" s="137"/>
      <c r="M25" s="137"/>
      <c r="N25" s="35"/>
      <c r="O25" s="147" t="s">
        <v>160</v>
      </c>
      <c r="P25" s="35"/>
      <c r="Q25" s="35"/>
      <c r="R25" s="35"/>
      <c r="S25" s="35"/>
      <c r="U25" s="29"/>
      <c r="Y25" s="28"/>
      <c r="Z25" s="2"/>
      <c r="AA25" s="3"/>
    </row>
    <row r="26" spans="1:27" ht="15.75" thickTop="1">
      <c r="A26" s="1">
        <v>15</v>
      </c>
      <c r="B26" s="35"/>
      <c r="C26" s="138"/>
      <c r="G26" s="25"/>
      <c r="H26" s="35"/>
      <c r="I26" s="138"/>
      <c r="J26" s="35"/>
      <c r="K26" s="35"/>
      <c r="L26" s="35"/>
      <c r="M26" s="35"/>
      <c r="N26" s="35"/>
      <c r="O26" s="35"/>
      <c r="P26" s="35"/>
      <c r="Q26" s="35"/>
      <c r="R26" s="35"/>
      <c r="S26" s="35"/>
    </row>
    <row r="27" spans="1:27">
      <c r="A27" s="1">
        <v>16</v>
      </c>
      <c r="C27" s="25"/>
      <c r="G27" s="3"/>
      <c r="H27" s="3"/>
      <c r="I27" s="49"/>
    </row>
    <row r="28" spans="1:27">
      <c r="A28" s="1">
        <v>17</v>
      </c>
      <c r="B28" s="1" t="s">
        <v>141</v>
      </c>
      <c r="G28" s="3"/>
      <c r="H28" s="56">
        <f>ROUND(+H25/$G25,6)/12</f>
        <v>5.0680000000000005E-3</v>
      </c>
      <c r="I28" s="143">
        <f>ROUND(+I25/$G25,6)/12</f>
        <v>8.5372499999999997E-3</v>
      </c>
      <c r="K28" s="3"/>
      <c r="L28" s="29">
        <f>+H28+I28</f>
        <v>1.3605249999999999E-2</v>
      </c>
      <c r="M28" s="29"/>
      <c r="AA28" s="3"/>
    </row>
    <row r="29" spans="1:27">
      <c r="G29" s="29"/>
      <c r="H29" s="31"/>
      <c r="I29" s="31"/>
    </row>
    <row r="30" spans="1:27">
      <c r="B30" s="177" t="s">
        <v>214</v>
      </c>
      <c r="C30" s="35"/>
      <c r="D30" s="35"/>
      <c r="E30" s="35"/>
      <c r="F30" s="35"/>
      <c r="G30" s="35"/>
      <c r="H30" s="35"/>
    </row>
    <row r="31" spans="1:27">
      <c r="B31" s="40" t="s">
        <v>131</v>
      </c>
    </row>
    <row r="32" spans="1:27">
      <c r="B32" s="40" t="s">
        <v>129</v>
      </c>
    </row>
    <row r="33" spans="2:19">
      <c r="B33" s="57" t="s">
        <v>130</v>
      </c>
    </row>
    <row r="34" spans="2:19">
      <c r="B34" s="40" t="s">
        <v>132</v>
      </c>
    </row>
    <row r="35" spans="2:19">
      <c r="B35" s="40"/>
    </row>
    <row r="36" spans="2:19">
      <c r="B36" s="40"/>
    </row>
    <row r="37" spans="2:19">
      <c r="B37" s="40"/>
      <c r="C37" s="149"/>
      <c r="D37" s="149"/>
      <c r="E37" s="149"/>
      <c r="F37" s="149"/>
      <c r="G37" s="149"/>
      <c r="H37" s="149"/>
      <c r="I37" s="149"/>
      <c r="J37" s="149"/>
      <c r="K37" s="149"/>
      <c r="L37" s="149"/>
      <c r="M37" s="149"/>
      <c r="N37" s="149"/>
    </row>
    <row r="38" spans="2:19">
      <c r="B38" s="40"/>
      <c r="G38" s="148"/>
      <c r="H38" s="148"/>
      <c r="I38" s="148"/>
      <c r="J38" s="148"/>
      <c r="K38" s="148"/>
      <c r="L38" s="148"/>
      <c r="M38" s="148"/>
      <c r="N38" s="148"/>
      <c r="O38" s="148"/>
      <c r="P38" s="148"/>
      <c r="Q38" s="148"/>
      <c r="R38" s="148"/>
    </row>
    <row r="39" spans="2:19">
      <c r="B39" s="40"/>
      <c r="H39" s="150"/>
      <c r="I39" s="150"/>
      <c r="J39" s="150"/>
      <c r="K39" s="150"/>
      <c r="L39" s="150"/>
      <c r="M39" s="150"/>
      <c r="N39" s="150"/>
      <c r="O39" s="150"/>
      <c r="P39" s="150"/>
      <c r="Q39" s="150"/>
      <c r="R39" s="150"/>
      <c r="S39" s="150"/>
    </row>
    <row r="40" spans="2:19">
      <c r="B40" s="40"/>
    </row>
    <row r="41" spans="2:19">
      <c r="B41" s="40"/>
      <c r="C41" s="148"/>
      <c r="D41" s="148"/>
      <c r="E41" s="148"/>
      <c r="F41" s="148"/>
      <c r="G41" s="148"/>
      <c r="H41" s="148"/>
      <c r="I41" s="148"/>
      <c r="J41" s="148"/>
      <c r="K41" s="148"/>
      <c r="L41" s="148"/>
      <c r="M41" s="148"/>
    </row>
    <row r="42" spans="2:19">
      <c r="B42" s="40"/>
    </row>
    <row r="43" spans="2:19">
      <c r="B43" s="40"/>
    </row>
  </sheetData>
  <phoneticPr fontId="0" type="noConversion"/>
  <printOptions horizontalCentered="1"/>
  <pageMargins left="0.5" right="0.25" top="1" bottom="0.5" header="0.5" footer="0.5"/>
  <pageSetup scale="50" orientation="landscape" horizontalDpi="300" verticalDpi="300" r:id="rId1"/>
  <headerFooter alignWithMargins="0">
    <oddHeader>&amp;R&amp;9CASE NO. 2017-00349
ATTACHMENT 1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6" zoomScaleNormal="100" workbookViewId="0"/>
  </sheetViews>
  <sheetFormatPr defaultRowHeight="12.75"/>
  <cols>
    <col min="1" max="1" width="6" style="48" customWidth="1"/>
    <col min="2" max="2" width="10.140625" style="48" bestFit="1" customWidth="1"/>
    <col min="3" max="3" width="43.71093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120</v>
      </c>
      <c r="B1" s="50"/>
      <c r="C1" s="50"/>
      <c r="D1" s="50"/>
      <c r="E1" s="50"/>
      <c r="F1" s="50"/>
      <c r="G1" s="50"/>
      <c r="H1" s="50"/>
      <c r="I1" s="50"/>
      <c r="J1" s="50"/>
    </row>
    <row r="2" spans="1:11" ht="15.75">
      <c r="A2" s="53" t="s">
        <v>127</v>
      </c>
      <c r="B2" s="50"/>
      <c r="C2" s="50"/>
      <c r="D2" s="50"/>
      <c r="E2" s="50"/>
      <c r="F2" s="50"/>
      <c r="G2" s="50"/>
      <c r="H2" s="50"/>
      <c r="I2" s="50"/>
      <c r="J2" s="50"/>
    </row>
    <row r="3" spans="1:11" ht="15.75">
      <c r="A3" s="53" t="s">
        <v>215</v>
      </c>
      <c r="B3" s="50"/>
      <c r="C3" s="50"/>
      <c r="D3" s="50"/>
      <c r="E3" s="50"/>
      <c r="F3" s="50"/>
      <c r="G3" s="50"/>
      <c r="I3" s="50"/>
      <c r="J3" s="50"/>
    </row>
    <row r="4" spans="1:11" ht="13.5" customHeight="1">
      <c r="A4" s="115" t="s">
        <v>114</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6"/>
      <c r="B7" s="116"/>
      <c r="C7" s="116"/>
      <c r="D7" s="116"/>
      <c r="E7" s="116"/>
      <c r="F7" s="116"/>
      <c r="G7" s="116" t="s">
        <v>32</v>
      </c>
      <c r="H7" s="116" t="s">
        <v>32</v>
      </c>
      <c r="I7" s="116"/>
      <c r="J7" s="116"/>
    </row>
    <row r="8" spans="1:11">
      <c r="A8" s="116" t="s">
        <v>10</v>
      </c>
      <c r="B8" s="116" t="s">
        <v>29</v>
      </c>
      <c r="C8" s="116"/>
      <c r="D8" s="117">
        <v>41912</v>
      </c>
      <c r="E8" s="116"/>
      <c r="F8" s="116" t="s">
        <v>25</v>
      </c>
      <c r="G8" s="116" t="s">
        <v>154</v>
      </c>
      <c r="H8" s="116" t="s">
        <v>33</v>
      </c>
      <c r="I8" s="116" t="s">
        <v>35</v>
      </c>
      <c r="J8" s="116" t="s">
        <v>27</v>
      </c>
    </row>
    <row r="9" spans="1:11">
      <c r="A9" s="118" t="s">
        <v>11</v>
      </c>
      <c r="B9" s="118" t="s">
        <v>30</v>
      </c>
      <c r="C9" s="118" t="s">
        <v>15</v>
      </c>
      <c r="D9" s="118" t="s">
        <v>31</v>
      </c>
      <c r="E9" s="118" t="s">
        <v>28</v>
      </c>
      <c r="F9" s="118" t="s">
        <v>41</v>
      </c>
      <c r="G9" s="118" t="s">
        <v>34</v>
      </c>
      <c r="H9" s="118" t="s">
        <v>34</v>
      </c>
      <c r="I9" s="118" t="s">
        <v>41</v>
      </c>
      <c r="J9" s="118" t="s">
        <v>28</v>
      </c>
    </row>
    <row r="10" spans="1:11">
      <c r="A10" s="119"/>
      <c r="B10" s="120" t="s">
        <v>18</v>
      </c>
      <c r="C10" s="120" t="s">
        <v>19</v>
      </c>
      <c r="D10" s="120" t="s">
        <v>20</v>
      </c>
      <c r="E10" s="120" t="s">
        <v>36</v>
      </c>
      <c r="F10" s="120" t="s">
        <v>37</v>
      </c>
      <c r="G10" s="120" t="s">
        <v>38</v>
      </c>
      <c r="H10" s="120" t="s">
        <v>39</v>
      </c>
      <c r="I10" s="120" t="s">
        <v>40</v>
      </c>
      <c r="J10" s="120" t="s">
        <v>103</v>
      </c>
    </row>
    <row r="11" spans="1:11" ht="14.25">
      <c r="B11" s="121"/>
      <c r="C11" s="122"/>
      <c r="D11" s="123"/>
      <c r="E11" s="124"/>
      <c r="F11" s="125"/>
      <c r="G11" s="126"/>
      <c r="H11" s="126"/>
      <c r="I11" s="125"/>
      <c r="K11" s="70"/>
    </row>
    <row r="12" spans="1:11">
      <c r="A12" s="48">
        <v>1</v>
      </c>
      <c r="B12" s="167">
        <v>33329</v>
      </c>
      <c r="C12" s="122" t="s">
        <v>176</v>
      </c>
      <c r="D12" s="127">
        <v>0</v>
      </c>
      <c r="E12" s="171">
        <v>9.4E-2</v>
      </c>
      <c r="F12" s="125">
        <f>E12*D12</f>
        <v>0</v>
      </c>
      <c r="G12" s="126">
        <v>0</v>
      </c>
      <c r="H12" s="126">
        <v>560397.48</v>
      </c>
      <c r="I12" s="125">
        <f>SUM(F12:H12)</f>
        <v>560397.48</v>
      </c>
      <c r="K12" s="70"/>
    </row>
    <row r="13" spans="1:11">
      <c r="A13" s="48">
        <v>2</v>
      </c>
      <c r="B13" s="167">
        <v>36003</v>
      </c>
      <c r="C13" s="122" t="s">
        <v>177</v>
      </c>
      <c r="D13" s="127">
        <v>150000000</v>
      </c>
      <c r="E13" s="171">
        <v>6.7500000000000004E-2</v>
      </c>
      <c r="F13" s="125">
        <f t="shared" ref="F13:F24" si="0">E13*D13</f>
        <v>10125000</v>
      </c>
      <c r="G13" s="126">
        <v>0</v>
      </c>
      <c r="H13" s="126">
        <v>99938.16</v>
      </c>
      <c r="I13" s="125">
        <f>SUM(F13:H13)</f>
        <v>10224938.16</v>
      </c>
      <c r="K13" s="70"/>
    </row>
    <row r="14" spans="1:11">
      <c r="A14" s="48">
        <v>3</v>
      </c>
      <c r="B14" s="167">
        <v>32082</v>
      </c>
      <c r="C14" s="122" t="s">
        <v>210</v>
      </c>
      <c r="D14" s="127">
        <v>0</v>
      </c>
      <c r="E14" s="171">
        <v>0.1043</v>
      </c>
      <c r="F14" s="125">
        <f t="shared" si="0"/>
        <v>0</v>
      </c>
      <c r="G14" s="126">
        <v>0</v>
      </c>
      <c r="H14" s="126">
        <v>33836.76</v>
      </c>
      <c r="I14" s="125">
        <f t="shared" ref="I14:I24" si="1">SUM(F14:H14)</f>
        <v>33836.76</v>
      </c>
      <c r="K14" s="70"/>
    </row>
    <row r="15" spans="1:11">
      <c r="A15" s="48">
        <v>4</v>
      </c>
      <c r="B15" s="167">
        <v>32964</v>
      </c>
      <c r="C15" s="122" t="s">
        <v>178</v>
      </c>
      <c r="D15" s="127">
        <v>0</v>
      </c>
      <c r="E15" s="171">
        <v>9.7500000000000003E-2</v>
      </c>
      <c r="F15" s="125">
        <f t="shared" si="0"/>
        <v>0</v>
      </c>
      <c r="G15" s="126">
        <v>0</v>
      </c>
      <c r="H15" s="126">
        <v>337580.76</v>
      </c>
      <c r="I15" s="125">
        <f t="shared" si="1"/>
        <v>337580.76</v>
      </c>
      <c r="K15" s="70"/>
    </row>
    <row r="16" spans="1:11">
      <c r="A16" s="48">
        <v>5</v>
      </c>
      <c r="B16" s="167">
        <v>33390</v>
      </c>
      <c r="C16" s="122" t="s">
        <v>179</v>
      </c>
      <c r="D16" s="127">
        <v>0</v>
      </c>
      <c r="E16" s="171">
        <v>9.3200000000000005E-2</v>
      </c>
      <c r="F16" s="125">
        <f t="shared" si="0"/>
        <v>0</v>
      </c>
      <c r="G16" s="126">
        <v>0</v>
      </c>
      <c r="H16" s="126">
        <v>362746.44</v>
      </c>
      <c r="I16" s="125">
        <f t="shared" si="1"/>
        <v>362746.44</v>
      </c>
      <c r="K16" s="70"/>
    </row>
    <row r="17" spans="1:11">
      <c r="A17" s="48">
        <v>6</v>
      </c>
      <c r="B17" s="167">
        <v>33725</v>
      </c>
      <c r="C17" s="122" t="s">
        <v>180</v>
      </c>
      <c r="D17" s="127">
        <v>0</v>
      </c>
      <c r="E17" s="171">
        <v>8.77E-2</v>
      </c>
      <c r="F17" s="125">
        <f t="shared" si="0"/>
        <v>0</v>
      </c>
      <c r="G17" s="168">
        <v>0</v>
      </c>
      <c r="H17" s="168">
        <v>368719.08</v>
      </c>
      <c r="I17" s="125">
        <f t="shared" si="1"/>
        <v>368719.08</v>
      </c>
      <c r="K17" s="70"/>
    </row>
    <row r="18" spans="1:11">
      <c r="A18" s="48">
        <v>7</v>
      </c>
      <c r="B18" s="167">
        <v>35048</v>
      </c>
      <c r="C18" s="122" t="s">
        <v>181</v>
      </c>
      <c r="D18" s="127">
        <v>10000000</v>
      </c>
      <c r="E18" s="171">
        <v>6.6699999999999995E-2</v>
      </c>
      <c r="F18" s="125">
        <f t="shared" si="0"/>
        <v>667000</v>
      </c>
      <c r="G18" s="126">
        <v>0</v>
      </c>
      <c r="H18" s="126">
        <v>7790.16</v>
      </c>
      <c r="I18" s="125">
        <f>SUM(F18:H18)</f>
        <v>674790.16</v>
      </c>
      <c r="K18" s="70"/>
    </row>
    <row r="19" spans="1:11">
      <c r="A19" s="48">
        <v>8</v>
      </c>
      <c r="B19" s="167">
        <v>38282</v>
      </c>
      <c r="C19" s="122" t="s">
        <v>142</v>
      </c>
      <c r="D19" s="127">
        <v>500000000</v>
      </c>
      <c r="E19" s="171">
        <v>4.9500000000000002E-2</v>
      </c>
      <c r="F19" s="125">
        <f t="shared" si="0"/>
        <v>24750000</v>
      </c>
      <c r="G19" s="126">
        <v>3237793.2</v>
      </c>
      <c r="H19" s="126">
        <v>453169.80000000005</v>
      </c>
      <c r="I19" s="125">
        <f t="shared" si="1"/>
        <v>28440963</v>
      </c>
      <c r="K19" s="70"/>
    </row>
    <row r="20" spans="1:11">
      <c r="A20" s="48">
        <v>9</v>
      </c>
      <c r="B20" s="167">
        <v>38282</v>
      </c>
      <c r="C20" s="122" t="s">
        <v>143</v>
      </c>
      <c r="D20" s="127">
        <v>200000000</v>
      </c>
      <c r="E20" s="171">
        <v>5.9499999999999997E-2</v>
      </c>
      <c r="F20" s="125">
        <f t="shared" si="0"/>
        <v>11900000</v>
      </c>
      <c r="G20" s="126">
        <v>-7047.0666666666657</v>
      </c>
      <c r="H20" s="126">
        <v>115723.56000000001</v>
      </c>
      <c r="I20" s="125">
        <f t="shared" si="1"/>
        <v>12008676.493333334</v>
      </c>
      <c r="K20" s="70"/>
    </row>
    <row r="21" spans="1:11">
      <c r="A21" s="48">
        <v>10</v>
      </c>
      <c r="B21" s="170" t="s">
        <v>175</v>
      </c>
      <c r="C21" s="122" t="s">
        <v>182</v>
      </c>
      <c r="D21" s="127">
        <v>250000000</v>
      </c>
      <c r="E21" s="171">
        <v>6.3500000000000001E-2</v>
      </c>
      <c r="F21" s="125">
        <f t="shared" si="0"/>
        <v>15875000</v>
      </c>
      <c r="G21" s="126">
        <v>-474980.16000000003</v>
      </c>
      <c r="H21" s="126">
        <v>307041.72000000003</v>
      </c>
      <c r="I21" s="125">
        <f t="shared" si="1"/>
        <v>15707061.560000001</v>
      </c>
      <c r="K21" s="70"/>
    </row>
    <row r="22" spans="1:11">
      <c r="A22" s="48">
        <v>11</v>
      </c>
      <c r="B22" s="170" t="s">
        <v>209</v>
      </c>
      <c r="C22" s="122" t="s">
        <v>208</v>
      </c>
      <c r="D22" s="127">
        <v>400000000</v>
      </c>
      <c r="E22" s="171">
        <v>5.5E-2</v>
      </c>
      <c r="F22" s="125">
        <f t="shared" si="0"/>
        <v>22000000</v>
      </c>
      <c r="G22" s="126">
        <v>-669301.55999999994</v>
      </c>
      <c r="H22" s="126">
        <v>186859.56</v>
      </c>
      <c r="I22" s="125">
        <f t="shared" si="1"/>
        <v>21517558</v>
      </c>
      <c r="K22" s="70"/>
    </row>
    <row r="23" spans="1:11">
      <c r="A23" s="48">
        <v>12</v>
      </c>
      <c r="B23" s="167">
        <v>39895</v>
      </c>
      <c r="C23" s="122" t="s">
        <v>204</v>
      </c>
      <c r="D23" s="173">
        <v>450000000</v>
      </c>
      <c r="E23" s="171">
        <v>8.5000000000000006E-2</v>
      </c>
      <c r="F23" s="125">
        <f t="shared" si="0"/>
        <v>38250000</v>
      </c>
      <c r="G23" s="126">
        <v>-77733.600000000006</v>
      </c>
      <c r="H23" s="126">
        <v>1161169.44</v>
      </c>
      <c r="I23" s="125">
        <f t="shared" si="1"/>
        <v>39333435.839999996</v>
      </c>
      <c r="K23" s="70"/>
    </row>
    <row r="24" spans="1:11">
      <c r="A24" s="48">
        <v>13</v>
      </c>
      <c r="B24" s="167">
        <v>41289</v>
      </c>
      <c r="C24" s="122"/>
      <c r="D24" s="173">
        <v>500000000</v>
      </c>
      <c r="E24" s="171">
        <v>4.1500000000000002E-2</v>
      </c>
      <c r="F24" s="125">
        <f t="shared" si="0"/>
        <v>20750000</v>
      </c>
      <c r="G24" s="126">
        <v>2220856.8016666668</v>
      </c>
      <c r="H24" s="126">
        <v>378080.2800000009</v>
      </c>
      <c r="I24" s="125">
        <f t="shared" si="1"/>
        <v>23348937.081666667</v>
      </c>
      <c r="K24" s="70"/>
    </row>
    <row r="25" spans="1:11">
      <c r="A25" s="48">
        <v>14</v>
      </c>
      <c r="B25" s="172"/>
      <c r="C25" s="122" t="s">
        <v>211</v>
      </c>
      <c r="D25" s="174">
        <v>-4014147.17</v>
      </c>
      <c r="E25" s="171">
        <v>7.9000000000000001E-2</v>
      </c>
      <c r="F25" s="125"/>
      <c r="G25" s="126"/>
      <c r="H25" s="126"/>
      <c r="I25" s="125"/>
      <c r="K25" s="70"/>
    </row>
    <row r="26" spans="1:11" ht="13.5" thickBot="1">
      <c r="A26" s="48">
        <v>15</v>
      </c>
      <c r="C26" s="48" t="s">
        <v>35</v>
      </c>
      <c r="D26" s="128">
        <f>SUM(D12:D25)</f>
        <v>2455985852.8299999</v>
      </c>
      <c r="F26" s="128">
        <f>SUM(F12:F25)</f>
        <v>144317000</v>
      </c>
      <c r="G26" s="128">
        <f>SUM(G12:G25)</f>
        <v>4229587.6150000002</v>
      </c>
      <c r="H26" s="128">
        <f>SUM(H12:H25)</f>
        <v>4373053.2000000011</v>
      </c>
      <c r="I26" s="128">
        <f>SUM(I12:I25)</f>
        <v>152919640.815</v>
      </c>
      <c r="J26" s="129">
        <f>+I26/D26</f>
        <v>6.226405605667179E-2</v>
      </c>
      <c r="K26" s="70"/>
    </row>
    <row r="27" spans="1:11" ht="13.5" thickTop="1">
      <c r="G27" s="122"/>
      <c r="H27" s="122"/>
      <c r="K27" s="70"/>
    </row>
    <row r="29" spans="1:11">
      <c r="D29" s="175"/>
    </row>
  </sheetData>
  <phoneticPr fontId="0" type="noConversion"/>
  <printOptions horizontalCentered="1"/>
  <pageMargins left="0.75" right="0.75" top="1" bottom="1" header="0.5" footer="0.5"/>
  <pageSetup scale="58" orientation="portrait" horizontalDpi="300" verticalDpi="300" r:id="rId1"/>
  <headerFooter alignWithMargins="0">
    <oddHeader>&amp;R&amp;9CASE NO. 2017-00349
ATTACHMENT 1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86" workbookViewId="0"/>
  </sheetViews>
  <sheetFormatPr defaultRowHeight="15"/>
  <cols>
    <col min="1" max="1" width="5.85546875" style="1" customWidth="1"/>
    <col min="2" max="2" width="15.85546875" style="1" bestFit="1" customWidth="1"/>
    <col min="3" max="3" width="15.14062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120</v>
      </c>
      <c r="B1" s="6"/>
      <c r="C1" s="6"/>
    </row>
    <row r="2" spans="1:7" ht="15.75">
      <c r="A2" s="6" t="s">
        <v>106</v>
      </c>
      <c r="B2" s="6"/>
      <c r="C2" s="6"/>
    </row>
    <row r="3" spans="1:7" ht="15.75">
      <c r="A3" s="6" t="s">
        <v>218</v>
      </c>
      <c r="B3" s="6"/>
      <c r="C3" s="6"/>
    </row>
    <row r="4" spans="1:7" ht="15.75">
      <c r="A4" s="41" t="s">
        <v>116</v>
      </c>
      <c r="B4" s="6"/>
      <c r="C4" s="6"/>
      <c r="D4" s="50"/>
    </row>
    <row r="5" spans="1:7" ht="15.75">
      <c r="A5" s="6"/>
      <c r="B5" s="6"/>
      <c r="C5" s="6"/>
    </row>
    <row r="6" spans="1:7" ht="15.75">
      <c r="A6" s="93" t="s">
        <v>10</v>
      </c>
      <c r="B6" s="93"/>
      <c r="C6" s="93" t="s">
        <v>46</v>
      </c>
    </row>
    <row r="7" spans="1:7" ht="15.75">
      <c r="A7" s="94" t="s">
        <v>11</v>
      </c>
      <c r="B7" s="94" t="s">
        <v>30</v>
      </c>
      <c r="C7" s="94" t="s">
        <v>31</v>
      </c>
    </row>
    <row r="8" spans="1:7">
      <c r="A8" s="46"/>
      <c r="B8" s="95" t="s">
        <v>18</v>
      </c>
      <c r="C8" s="95" t="s">
        <v>19</v>
      </c>
    </row>
    <row r="9" spans="1:7">
      <c r="B9" s="24"/>
      <c r="C9" s="92" t="s">
        <v>153</v>
      </c>
      <c r="D9" s="46"/>
      <c r="E9" s="98"/>
      <c r="F9" s="99"/>
      <c r="G9" s="100"/>
    </row>
    <row r="10" spans="1:7">
      <c r="A10" s="13">
        <v>1</v>
      </c>
      <c r="B10" s="90">
        <v>41609</v>
      </c>
      <c r="C10" s="142">
        <v>124547694.43000017</v>
      </c>
      <c r="D10" s="96"/>
      <c r="E10" s="101"/>
      <c r="F10" s="102"/>
      <c r="G10" s="102"/>
    </row>
    <row r="11" spans="1:7">
      <c r="A11" s="13">
        <v>2</v>
      </c>
      <c r="B11" s="90">
        <v>41640</v>
      </c>
      <c r="C11" s="142">
        <v>138251043</v>
      </c>
      <c r="D11" s="96"/>
      <c r="E11" s="101"/>
      <c r="F11" s="102"/>
      <c r="G11" s="102"/>
    </row>
    <row r="12" spans="1:7">
      <c r="A12" s="13">
        <v>3</v>
      </c>
      <c r="B12" s="90">
        <v>41671</v>
      </c>
      <c r="C12" s="142">
        <v>155635372</v>
      </c>
      <c r="D12" s="96"/>
      <c r="E12" s="101"/>
      <c r="F12" s="102"/>
      <c r="G12" s="102"/>
    </row>
    <row r="13" spans="1:7">
      <c r="A13" s="13">
        <v>4</v>
      </c>
      <c r="B13" s="90">
        <v>41699</v>
      </c>
      <c r="C13" s="142">
        <v>168991970</v>
      </c>
      <c r="D13" s="96"/>
      <c r="E13" s="101"/>
      <c r="F13" s="102"/>
      <c r="G13" s="102"/>
    </row>
    <row r="14" spans="1:7">
      <c r="A14" s="13">
        <v>5</v>
      </c>
      <c r="B14" s="90">
        <v>41730</v>
      </c>
      <c r="C14" s="142">
        <v>183353858.32999986</v>
      </c>
      <c r="D14" s="96"/>
      <c r="E14" s="101"/>
      <c r="F14" s="102"/>
      <c r="G14" s="102"/>
    </row>
    <row r="15" spans="1:7">
      <c r="A15" s="13">
        <v>6</v>
      </c>
      <c r="B15" s="90">
        <v>41760</v>
      </c>
      <c r="C15" s="142">
        <v>202431448.89999974</v>
      </c>
      <c r="D15" s="105"/>
      <c r="E15" s="101"/>
      <c r="F15" s="102"/>
      <c r="G15" s="102"/>
    </row>
    <row r="16" spans="1:7">
      <c r="A16" s="13">
        <v>7</v>
      </c>
      <c r="B16" s="90">
        <v>41791</v>
      </c>
      <c r="C16" s="142">
        <v>217782239</v>
      </c>
      <c r="D16" s="105"/>
      <c r="E16" s="101"/>
      <c r="F16" s="102"/>
      <c r="G16" s="102"/>
    </row>
    <row r="17" spans="1:7">
      <c r="A17" s="13">
        <v>8</v>
      </c>
      <c r="B17" s="90">
        <v>41821</v>
      </c>
      <c r="C17" s="142">
        <v>238512329</v>
      </c>
      <c r="D17" s="105"/>
      <c r="E17" s="101"/>
      <c r="F17" s="102"/>
      <c r="G17" s="102"/>
    </row>
    <row r="18" spans="1:7">
      <c r="A18" s="13">
        <v>9</v>
      </c>
      <c r="B18" s="90">
        <v>41852</v>
      </c>
      <c r="C18" s="142">
        <v>261818546</v>
      </c>
      <c r="D18" s="105"/>
      <c r="E18" s="101"/>
      <c r="F18" s="102" t="s">
        <v>160</v>
      </c>
      <c r="G18" s="102"/>
    </row>
    <row r="19" spans="1:7">
      <c r="A19" s="13">
        <v>10</v>
      </c>
      <c r="B19" s="90">
        <v>41883</v>
      </c>
      <c r="C19" s="142">
        <v>243409411</v>
      </c>
      <c r="D19" s="105"/>
      <c r="E19" s="111"/>
      <c r="F19" s="102"/>
      <c r="G19" s="102"/>
    </row>
    <row r="20" spans="1:7">
      <c r="A20" s="13">
        <v>11</v>
      </c>
      <c r="B20" s="90">
        <v>41913</v>
      </c>
      <c r="C20" s="166">
        <v>271655620</v>
      </c>
      <c r="D20" s="105"/>
      <c r="E20" s="110"/>
      <c r="F20" s="102"/>
      <c r="G20" s="102"/>
    </row>
    <row r="21" spans="1:7">
      <c r="A21" s="13">
        <v>12</v>
      </c>
      <c r="B21" s="90">
        <v>41944</v>
      </c>
      <c r="C21" s="166">
        <v>254749536</v>
      </c>
      <c r="D21" s="105"/>
      <c r="E21" s="110"/>
      <c r="F21" s="102"/>
      <c r="G21" s="102"/>
    </row>
    <row r="22" spans="1:7">
      <c r="A22" s="13">
        <v>13</v>
      </c>
      <c r="B22" s="90">
        <v>41974</v>
      </c>
      <c r="C22" s="153">
        <v>155457586</v>
      </c>
      <c r="D22" s="40" t="s">
        <v>86</v>
      </c>
      <c r="E22" s="110"/>
      <c r="F22" s="102"/>
      <c r="G22" s="91"/>
    </row>
    <row r="23" spans="1:7">
      <c r="A23" s="13">
        <v>14</v>
      </c>
      <c r="B23" s="90"/>
      <c r="C23" s="46"/>
      <c r="E23" s="101"/>
      <c r="F23" s="103"/>
      <c r="G23" s="103"/>
    </row>
    <row r="24" spans="1:7" ht="15.75" thickBot="1">
      <c r="A24" s="13">
        <v>15</v>
      </c>
      <c r="B24" s="46" t="s">
        <v>23</v>
      </c>
      <c r="C24" s="144">
        <f>ROUND(AVERAGE(C10:C22),0)</f>
        <v>201276666</v>
      </c>
      <c r="E24" s="98"/>
      <c r="F24" s="97"/>
      <c r="G24" s="104"/>
    </row>
    <row r="25" spans="1:7" ht="15.75" thickTop="1">
      <c r="E25" s="98"/>
      <c r="F25" s="103"/>
      <c r="G25" s="103"/>
    </row>
    <row r="26" spans="1:7">
      <c r="B26" s="46" t="s">
        <v>117</v>
      </c>
      <c r="C26" s="25"/>
    </row>
    <row r="27" spans="1:7">
      <c r="B27" s="88"/>
      <c r="C27" s="89"/>
      <c r="D27" s="88"/>
      <c r="E27" s="89"/>
    </row>
  </sheetData>
  <phoneticPr fontId="0" type="noConversion"/>
  <printOptions horizontalCentered="1"/>
  <pageMargins left="0.75" right="0.5" top="1" bottom="0.5" header="0.5" footer="0.5"/>
  <pageSetup orientation="portrait" horizontalDpi="300" verticalDpi="300" r:id="rId1"/>
  <headerFooter alignWithMargins="0">
    <oddHeader>&amp;R&amp;8CASE NO. 2017-00349
ATTACHMENT 1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 14</vt:lpstr>
      <vt:lpstr>Wp C</vt:lpstr>
      <vt:lpstr>Wp s rate</vt:lpstr>
      <vt:lpstr>WP S</vt:lpstr>
      <vt:lpstr>Wp L - LTD</vt:lpstr>
      <vt:lpstr>Wp W - CWIP</vt:lpstr>
      <vt:lpstr>Calculation!Print_Area</vt:lpstr>
      <vt:lpstr>'Dec 14'!Print_Area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2017-10-05T14:59:24Z</cp:lastPrinted>
  <dcterms:created xsi:type="dcterms:W3CDTF">2001-07-10T18:50:30Z</dcterms:created>
  <dcterms:modified xsi:type="dcterms:W3CDTF">2017-10-05T14:59:30Z</dcterms:modified>
</cp:coreProperties>
</file>