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-15" yWindow="-15" windowWidth="28830" windowHeight="6405"/>
  </bookViews>
  <sheets>
    <sheet name="2017 case" sheetId="2" r:id="rId1"/>
    <sheet name="Div 9 gas cost" sheetId="5" r:id="rId2"/>
  </sheets>
  <externalReferences>
    <externalReference r:id="rId3"/>
  </externalReferences>
  <definedNames>
    <definedName name="EssAliasTable" localSheetId="1">"Default"</definedName>
    <definedName name="EssfHasNonUnique" localSheetId="1">FALSE</definedName>
    <definedName name="EssLatest" localSheetId="1">"Oct"</definedName>
    <definedName name="EssOptions" localSheetId="1">"A3100000000111000011001100020_01000"</definedName>
    <definedName name="EssSamplingValue" localSheetId="1">100</definedName>
    <definedName name="_xlnm.Print_Area" localSheetId="1">'Div 9 gas cost'!$B$1:$V$56</definedName>
  </definedNames>
  <calcPr calcId="152511" iterate="1"/>
</workbook>
</file>

<file path=xl/calcChain.xml><?xml version="1.0" encoding="utf-8"?>
<calcChain xmlns="http://schemas.openxmlformats.org/spreadsheetml/2006/main">
  <c r="AJ23" i="2" l="1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8" i="5"/>
  <c r="E36" i="5" l="1"/>
  <c r="D36" i="5"/>
  <c r="D47" i="5"/>
  <c r="D43" i="5"/>
  <c r="D39" i="5"/>
  <c r="N50" i="5"/>
  <c r="K21" i="2" s="1"/>
  <c r="J50" i="5"/>
  <c r="G21" i="2" s="1"/>
  <c r="F50" i="5"/>
  <c r="C21" i="2" s="1"/>
  <c r="O49" i="5"/>
  <c r="L20" i="2" s="1"/>
  <c r="K49" i="5"/>
  <c r="H20" i="2" s="1"/>
  <c r="G49" i="5"/>
  <c r="D20" i="2" s="1"/>
  <c r="P48" i="5"/>
  <c r="M19" i="2" s="1"/>
  <c r="L48" i="5"/>
  <c r="I19" i="2" s="1"/>
  <c r="H48" i="5"/>
  <c r="E19" i="2" s="1"/>
  <c r="Q47" i="5"/>
  <c r="N18" i="2" s="1"/>
  <c r="M47" i="5"/>
  <c r="J18" i="2" s="1"/>
  <c r="I47" i="5"/>
  <c r="F18" i="2" s="1"/>
  <c r="E47" i="5"/>
  <c r="N46" i="5"/>
  <c r="K17" i="2" s="1"/>
  <c r="J46" i="5"/>
  <c r="G17" i="2" s="1"/>
  <c r="F46" i="5"/>
  <c r="C17" i="2" s="1"/>
  <c r="O45" i="5"/>
  <c r="L16" i="2" s="1"/>
  <c r="K45" i="5"/>
  <c r="H16" i="2" s="1"/>
  <c r="G45" i="5"/>
  <c r="D16" i="2" s="1"/>
  <c r="P44" i="5"/>
  <c r="M15" i="2" s="1"/>
  <c r="L44" i="5"/>
  <c r="I15" i="2" s="1"/>
  <c r="H44" i="5"/>
  <c r="E15" i="2" s="1"/>
  <c r="Q43" i="5"/>
  <c r="N14" i="2" s="1"/>
  <c r="M43" i="5"/>
  <c r="J14" i="2" s="1"/>
  <c r="I43" i="5"/>
  <c r="F14" i="2" s="1"/>
  <c r="E43" i="5"/>
  <c r="N42" i="5"/>
  <c r="K13" i="2" s="1"/>
  <c r="J42" i="5"/>
  <c r="G13" i="2" s="1"/>
  <c r="F42" i="5"/>
  <c r="C13" i="2" s="1"/>
  <c r="O41" i="5"/>
  <c r="L12" i="2" s="1"/>
  <c r="K41" i="5"/>
  <c r="H12" i="2" s="1"/>
  <c r="G41" i="5"/>
  <c r="D12" i="2" s="1"/>
  <c r="P40" i="5"/>
  <c r="M11" i="2" s="1"/>
  <c r="L40" i="5"/>
  <c r="I11" i="2" s="1"/>
  <c r="H40" i="5"/>
  <c r="E11" i="2" s="1"/>
  <c r="Q39" i="5"/>
  <c r="N10" i="2" s="1"/>
  <c r="M39" i="5"/>
  <c r="J10" i="2" s="1"/>
  <c r="I39" i="5"/>
  <c r="F10" i="2" s="1"/>
  <c r="E39" i="5"/>
  <c r="N38" i="5"/>
  <c r="K9" i="2" s="1"/>
  <c r="J38" i="5"/>
  <c r="G9" i="2" s="1"/>
  <c r="F38" i="5"/>
  <c r="C9" i="2" s="1"/>
  <c r="O37" i="5"/>
  <c r="L8" i="2" s="1"/>
  <c r="K37" i="5"/>
  <c r="H8" i="2" s="1"/>
  <c r="G37" i="5"/>
  <c r="D8" i="2" s="1"/>
  <c r="P36" i="5"/>
  <c r="M7" i="2" s="1"/>
  <c r="L36" i="5"/>
  <c r="I7" i="2" s="1"/>
  <c r="H36" i="5"/>
  <c r="E7" i="2" s="1"/>
  <c r="D50" i="5"/>
  <c r="D46" i="5"/>
  <c r="D42" i="5"/>
  <c r="D38" i="5"/>
  <c r="Q50" i="5"/>
  <c r="N21" i="2" s="1"/>
  <c r="M50" i="5"/>
  <c r="J21" i="2" s="1"/>
  <c r="I50" i="5"/>
  <c r="F21" i="2" s="1"/>
  <c r="E50" i="5"/>
  <c r="N49" i="5"/>
  <c r="K20" i="2" s="1"/>
  <c r="J49" i="5"/>
  <c r="G20" i="2" s="1"/>
  <c r="F49" i="5"/>
  <c r="C20" i="2" s="1"/>
  <c r="O48" i="5"/>
  <c r="L19" i="2" s="1"/>
  <c r="K48" i="5"/>
  <c r="H19" i="2" s="1"/>
  <c r="G48" i="5"/>
  <c r="D19" i="2" s="1"/>
  <c r="P47" i="5"/>
  <c r="M18" i="2" s="1"/>
  <c r="L47" i="5"/>
  <c r="I18" i="2" s="1"/>
  <c r="H47" i="5"/>
  <c r="E18" i="2" s="1"/>
  <c r="Q46" i="5"/>
  <c r="N17" i="2" s="1"/>
  <c r="M46" i="5"/>
  <c r="J17" i="2" s="1"/>
  <c r="I46" i="5"/>
  <c r="F17" i="2" s="1"/>
  <c r="E46" i="5"/>
  <c r="N45" i="5"/>
  <c r="K16" i="2" s="1"/>
  <c r="J45" i="5"/>
  <c r="G16" i="2" s="1"/>
  <c r="F45" i="5"/>
  <c r="C16" i="2" s="1"/>
  <c r="O44" i="5"/>
  <c r="L15" i="2" s="1"/>
  <c r="K44" i="5"/>
  <c r="H15" i="2" s="1"/>
  <c r="G44" i="5"/>
  <c r="D15" i="2" s="1"/>
  <c r="P43" i="5"/>
  <c r="M14" i="2" s="1"/>
  <c r="L43" i="5"/>
  <c r="I14" i="2" s="1"/>
  <c r="H43" i="5"/>
  <c r="E14" i="2" s="1"/>
  <c r="Q42" i="5"/>
  <c r="N13" i="2" s="1"/>
  <c r="M42" i="5"/>
  <c r="J13" i="2" s="1"/>
  <c r="I42" i="5"/>
  <c r="F13" i="2" s="1"/>
  <c r="E42" i="5"/>
  <c r="N41" i="5"/>
  <c r="K12" i="2" s="1"/>
  <c r="J41" i="5"/>
  <c r="G12" i="2" s="1"/>
  <c r="F41" i="5"/>
  <c r="C12" i="2" s="1"/>
  <c r="O40" i="5"/>
  <c r="L11" i="2" s="1"/>
  <c r="K40" i="5"/>
  <c r="H11" i="2" s="1"/>
  <c r="G40" i="5"/>
  <c r="D11" i="2" s="1"/>
  <c r="P39" i="5"/>
  <c r="M10" i="2" s="1"/>
  <c r="L39" i="5"/>
  <c r="I10" i="2" s="1"/>
  <c r="H39" i="5"/>
  <c r="E10" i="2" s="1"/>
  <c r="Q38" i="5"/>
  <c r="N9" i="2" s="1"/>
  <c r="M38" i="5"/>
  <c r="J9" i="2" s="1"/>
  <c r="I38" i="5"/>
  <c r="F9" i="2" s="1"/>
  <c r="E38" i="5"/>
  <c r="N37" i="5"/>
  <c r="K8" i="2" s="1"/>
  <c r="J37" i="5"/>
  <c r="G8" i="2" s="1"/>
  <c r="F37" i="5"/>
  <c r="C8" i="2" s="1"/>
  <c r="O36" i="5"/>
  <c r="L7" i="2" s="1"/>
  <c r="K36" i="5"/>
  <c r="H7" i="2" s="1"/>
  <c r="G36" i="5"/>
  <c r="D7" i="2" s="1"/>
  <c r="D49" i="5"/>
  <c r="D45" i="5"/>
  <c r="D41" i="5"/>
  <c r="D37" i="5"/>
  <c r="P50" i="5"/>
  <c r="M21" i="2" s="1"/>
  <c r="L50" i="5"/>
  <c r="I21" i="2" s="1"/>
  <c r="H50" i="5"/>
  <c r="E21" i="2" s="1"/>
  <c r="Q49" i="5"/>
  <c r="N20" i="2" s="1"/>
  <c r="M49" i="5"/>
  <c r="J20" i="2" s="1"/>
  <c r="I49" i="5"/>
  <c r="F20" i="2" s="1"/>
  <c r="E49" i="5"/>
  <c r="N48" i="5"/>
  <c r="K19" i="2" s="1"/>
  <c r="J48" i="5"/>
  <c r="G19" i="2" s="1"/>
  <c r="F48" i="5"/>
  <c r="C19" i="2" s="1"/>
  <c r="O47" i="5"/>
  <c r="L18" i="2" s="1"/>
  <c r="K47" i="5"/>
  <c r="H18" i="2" s="1"/>
  <c r="G47" i="5"/>
  <c r="D18" i="2" s="1"/>
  <c r="P46" i="5"/>
  <c r="M17" i="2" s="1"/>
  <c r="L46" i="5"/>
  <c r="I17" i="2" s="1"/>
  <c r="H46" i="5"/>
  <c r="E17" i="2" s="1"/>
  <c r="Q45" i="5"/>
  <c r="N16" i="2" s="1"/>
  <c r="M45" i="5"/>
  <c r="J16" i="2" s="1"/>
  <c r="I45" i="5"/>
  <c r="F16" i="2" s="1"/>
  <c r="E45" i="5"/>
  <c r="N44" i="5"/>
  <c r="K15" i="2" s="1"/>
  <c r="J44" i="5"/>
  <c r="G15" i="2" s="1"/>
  <c r="F44" i="5"/>
  <c r="C15" i="2" s="1"/>
  <c r="O43" i="5"/>
  <c r="L14" i="2" s="1"/>
  <c r="K43" i="5"/>
  <c r="H14" i="2" s="1"/>
  <c r="G43" i="5"/>
  <c r="D14" i="2" s="1"/>
  <c r="P42" i="5"/>
  <c r="M13" i="2" s="1"/>
  <c r="L42" i="5"/>
  <c r="I13" i="2" s="1"/>
  <c r="H42" i="5"/>
  <c r="E13" i="2" s="1"/>
  <c r="Q41" i="5"/>
  <c r="N12" i="2" s="1"/>
  <c r="M41" i="5"/>
  <c r="J12" i="2" s="1"/>
  <c r="I41" i="5"/>
  <c r="F12" i="2" s="1"/>
  <c r="E41" i="5"/>
  <c r="N40" i="5"/>
  <c r="K11" i="2" s="1"/>
  <c r="J40" i="5"/>
  <c r="G11" i="2" s="1"/>
  <c r="F40" i="5"/>
  <c r="C11" i="2" s="1"/>
  <c r="O39" i="5"/>
  <c r="L10" i="2" s="1"/>
  <c r="K39" i="5"/>
  <c r="H10" i="2" s="1"/>
  <c r="G39" i="5"/>
  <c r="D10" i="2" s="1"/>
  <c r="P38" i="5"/>
  <c r="M9" i="2" s="1"/>
  <c r="L38" i="5"/>
  <c r="I9" i="2" s="1"/>
  <c r="H38" i="5"/>
  <c r="E9" i="2" s="1"/>
  <c r="Q37" i="5"/>
  <c r="N8" i="2" s="1"/>
  <c r="M37" i="5"/>
  <c r="J8" i="2" s="1"/>
  <c r="I37" i="5"/>
  <c r="F8" i="2" s="1"/>
  <c r="E37" i="5"/>
  <c r="N36" i="5"/>
  <c r="K7" i="2" s="1"/>
  <c r="J36" i="5"/>
  <c r="G7" i="2" s="1"/>
  <c r="F36" i="5"/>
  <c r="C7" i="2" s="1"/>
  <c r="D48" i="5"/>
  <c r="D44" i="5"/>
  <c r="D40" i="5"/>
  <c r="O50" i="5"/>
  <c r="L21" i="2" s="1"/>
  <c r="K50" i="5"/>
  <c r="H21" i="2" s="1"/>
  <c r="G50" i="5"/>
  <c r="D21" i="2" s="1"/>
  <c r="P49" i="5"/>
  <c r="M20" i="2" s="1"/>
  <c r="L49" i="5"/>
  <c r="I20" i="2" s="1"/>
  <c r="H49" i="5"/>
  <c r="E20" i="2" s="1"/>
  <c r="Q48" i="5"/>
  <c r="N19" i="2" s="1"/>
  <c r="M48" i="5"/>
  <c r="J19" i="2" s="1"/>
  <c r="I48" i="5"/>
  <c r="F19" i="2" s="1"/>
  <c r="E48" i="5"/>
  <c r="N47" i="5"/>
  <c r="K18" i="2" s="1"/>
  <c r="J47" i="5"/>
  <c r="G18" i="2" s="1"/>
  <c r="F47" i="5"/>
  <c r="C18" i="2" s="1"/>
  <c r="O46" i="5"/>
  <c r="L17" i="2" s="1"/>
  <c r="K46" i="5"/>
  <c r="H17" i="2" s="1"/>
  <c r="G46" i="5"/>
  <c r="D17" i="2" s="1"/>
  <c r="P45" i="5"/>
  <c r="M16" i="2" s="1"/>
  <c r="L45" i="5"/>
  <c r="I16" i="2" s="1"/>
  <c r="H45" i="5"/>
  <c r="E16" i="2" s="1"/>
  <c r="Q44" i="5"/>
  <c r="N15" i="2" s="1"/>
  <c r="M44" i="5"/>
  <c r="J15" i="2" s="1"/>
  <c r="I44" i="5"/>
  <c r="F15" i="2" s="1"/>
  <c r="E44" i="5"/>
  <c r="N43" i="5"/>
  <c r="K14" i="2" s="1"/>
  <c r="J43" i="5"/>
  <c r="G14" i="2" s="1"/>
  <c r="F43" i="5"/>
  <c r="C14" i="2" s="1"/>
  <c r="O42" i="5"/>
  <c r="L13" i="2" s="1"/>
  <c r="K42" i="5"/>
  <c r="H13" i="2" s="1"/>
  <c r="G42" i="5"/>
  <c r="D13" i="2" s="1"/>
  <c r="P41" i="5"/>
  <c r="M12" i="2" s="1"/>
  <c r="L41" i="5"/>
  <c r="I12" i="2" s="1"/>
  <c r="H41" i="5"/>
  <c r="E12" i="2" s="1"/>
  <c r="Q40" i="5"/>
  <c r="N11" i="2" s="1"/>
  <c r="M40" i="5"/>
  <c r="J11" i="2" s="1"/>
  <c r="I40" i="5"/>
  <c r="F11" i="2" s="1"/>
  <c r="E40" i="5"/>
  <c r="N39" i="5"/>
  <c r="K10" i="2" s="1"/>
  <c r="J39" i="5"/>
  <c r="G10" i="2" s="1"/>
  <c r="F39" i="5"/>
  <c r="C10" i="2" s="1"/>
  <c r="O38" i="5"/>
  <c r="L9" i="2" s="1"/>
  <c r="K38" i="5"/>
  <c r="H9" i="2" s="1"/>
  <c r="G38" i="5"/>
  <c r="D9" i="2" s="1"/>
  <c r="P37" i="5"/>
  <c r="M8" i="2" s="1"/>
  <c r="L37" i="5"/>
  <c r="I8" i="2" s="1"/>
  <c r="H37" i="5"/>
  <c r="E8" i="2" s="1"/>
  <c r="Q36" i="5"/>
  <c r="N7" i="2" s="1"/>
  <c r="M36" i="5"/>
  <c r="J7" i="2" s="1"/>
  <c r="I36" i="5"/>
  <c r="F7" i="2" s="1"/>
  <c r="M52" i="5" l="1"/>
  <c r="M53" i="5" s="1"/>
  <c r="I52" i="5"/>
  <c r="I53" i="5" s="1"/>
  <c r="E52" i="5"/>
  <c r="E53" i="5" s="1"/>
  <c r="L52" i="5"/>
  <c r="L53" i="5" s="1"/>
  <c r="O52" i="5"/>
  <c r="O53" i="5" s="1"/>
  <c r="F52" i="5"/>
  <c r="F53" i="5" s="1"/>
  <c r="P52" i="5"/>
  <c r="P53" i="5" s="1"/>
  <c r="J52" i="5"/>
  <c r="J53" i="5" s="1"/>
  <c r="G52" i="5"/>
  <c r="G53" i="5" s="1"/>
  <c r="Q52" i="5"/>
  <c r="Q53" i="5" s="1"/>
  <c r="D52" i="5"/>
  <c r="D53" i="5" s="1"/>
  <c r="N52" i="5"/>
  <c r="N53" i="5" s="1"/>
  <c r="K52" i="5"/>
  <c r="K53" i="5" s="1"/>
  <c r="H52" i="5"/>
  <c r="H53" i="5" s="1"/>
  <c r="J23" i="2" l="1"/>
  <c r="K23" i="2"/>
  <c r="D23" i="2"/>
  <c r="M23" i="2"/>
  <c r="E23" i="2" l="1"/>
  <c r="G23" i="2"/>
  <c r="F23" i="2"/>
  <c r="Z7" i="2"/>
  <c r="Z8" i="2"/>
  <c r="Z9" i="2"/>
  <c r="Z11" i="2"/>
  <c r="Z12" i="2"/>
  <c r="Z13" i="2"/>
  <c r="Z14" i="2"/>
  <c r="Z15" i="2"/>
  <c r="Z16" i="2"/>
  <c r="Z17" i="2"/>
  <c r="Z18" i="2"/>
  <c r="Z19" i="2"/>
  <c r="Z20" i="2"/>
  <c r="Z21" i="2"/>
  <c r="H23" i="2"/>
  <c r="L23" i="2"/>
  <c r="I23" i="2"/>
  <c r="Z10" i="2"/>
  <c r="C27" i="2"/>
  <c r="N23" i="2"/>
  <c r="J27" i="2"/>
  <c r="J28" i="2" s="1"/>
  <c r="F27" i="2"/>
  <c r="M27" i="2"/>
  <c r="M28" i="2" s="1"/>
  <c r="I27" i="2"/>
  <c r="E27" i="2"/>
  <c r="L27" i="2"/>
  <c r="H27" i="2"/>
  <c r="D27" i="2"/>
  <c r="D28" i="2" s="1"/>
  <c r="K27" i="2"/>
  <c r="K28" i="2" s="1"/>
  <c r="G27" i="2"/>
  <c r="N27" i="2"/>
  <c r="C23" i="2"/>
  <c r="O20" i="2" l="1"/>
  <c r="O8" i="2"/>
  <c r="O12" i="2"/>
  <c r="O15" i="2"/>
  <c r="O21" i="2"/>
  <c r="O9" i="2"/>
  <c r="O13" i="2"/>
  <c r="O16" i="2"/>
  <c r="O7" i="2"/>
  <c r="O11" i="2"/>
  <c r="O10" i="2"/>
  <c r="O18" i="2"/>
  <c r="O19" i="2"/>
  <c r="O14" i="2"/>
  <c r="O17" i="2"/>
  <c r="G28" i="2"/>
  <c r="E28" i="2"/>
  <c r="Y17" i="2"/>
  <c r="F28" i="2"/>
  <c r="L28" i="2"/>
  <c r="C28" i="2"/>
  <c r="I28" i="2"/>
  <c r="Y7" i="2"/>
  <c r="Y8" i="2"/>
  <c r="Y9" i="2"/>
  <c r="Y10" i="2"/>
  <c r="Y11" i="2"/>
  <c r="Y13" i="2"/>
  <c r="Y14" i="2"/>
  <c r="Y15" i="2"/>
  <c r="Y16" i="2"/>
  <c r="Y18" i="2"/>
  <c r="Y19" i="2"/>
  <c r="Y20" i="2"/>
  <c r="Y12" i="2"/>
  <c r="H28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Y21" i="2"/>
  <c r="N28" i="2"/>
  <c r="X11" i="2" l="1"/>
  <c r="X15" i="2"/>
  <c r="X19" i="2"/>
  <c r="X7" i="2"/>
  <c r="X12" i="2"/>
  <c r="X16" i="2"/>
  <c r="X20" i="2"/>
  <c r="X10" i="2"/>
  <c r="X8" i="2"/>
  <c r="X13" i="2"/>
  <c r="X17" i="2"/>
  <c r="X9" i="2"/>
  <c r="X14" i="2"/>
  <c r="X18" i="2"/>
  <c r="X21" i="2"/>
  <c r="X27" i="2" l="1"/>
  <c r="X28" i="2" s="1"/>
  <c r="W27" i="2"/>
  <c r="W28" i="2" s="1"/>
  <c r="Y27" i="2" l="1"/>
  <c r="Y28" i="2" s="1"/>
  <c r="Z27" i="2" l="1"/>
  <c r="Z28" i="2" s="1"/>
  <c r="P14" i="2" l="1"/>
  <c r="P10" i="2"/>
  <c r="P17" i="2"/>
  <c r="P21" i="2"/>
  <c r="P15" i="2"/>
  <c r="P9" i="2"/>
  <c r="P19" i="2"/>
  <c r="P8" i="2"/>
  <c r="P20" i="2"/>
  <c r="P16" i="2"/>
  <c r="P11" i="2"/>
  <c r="P18" i="2"/>
  <c r="P12" i="2"/>
  <c r="P7" i="2"/>
  <c r="P13" i="2"/>
  <c r="Q9" i="2"/>
  <c r="Q19" i="2" l="1"/>
  <c r="Q13" i="2"/>
  <c r="Q7" i="2"/>
  <c r="Q8" i="2"/>
  <c r="Q18" i="2"/>
  <c r="Q12" i="2"/>
  <c r="Q21" i="2"/>
  <c r="Q17" i="2"/>
  <c r="Q20" i="2"/>
  <c r="Q15" i="2"/>
  <c r="Q10" i="2"/>
  <c r="Q16" i="2"/>
  <c r="Q11" i="2"/>
  <c r="Q14" i="2"/>
  <c r="P27" i="2"/>
  <c r="P28" i="2" s="1"/>
  <c r="Q27" i="2" l="1"/>
  <c r="Q28" i="2" s="1"/>
  <c r="R21" i="2"/>
  <c r="R19" i="2"/>
  <c r="R17" i="2"/>
  <c r="R9" i="2"/>
  <c r="R18" i="2"/>
  <c r="R13" i="2"/>
  <c r="R16" i="2"/>
  <c r="R14" i="2"/>
  <c r="R12" i="2"/>
  <c r="R20" i="2"/>
  <c r="R7" i="2"/>
  <c r="R15" i="2"/>
  <c r="R10" i="2"/>
  <c r="R11" i="2"/>
  <c r="R8" i="2"/>
  <c r="R27" i="2" l="1"/>
  <c r="R28" i="2" s="1"/>
  <c r="S9" i="2" l="1"/>
  <c r="S15" i="2"/>
  <c r="S12" i="2"/>
  <c r="S10" i="2"/>
  <c r="S21" i="2"/>
  <c r="S13" i="2"/>
  <c r="S7" i="2"/>
  <c r="S18" i="2"/>
  <c r="S8" i="2"/>
  <c r="S20" i="2"/>
  <c r="S17" i="2"/>
  <c r="S14" i="2"/>
  <c r="S16" i="2"/>
  <c r="S19" i="2"/>
  <c r="S11" i="2"/>
  <c r="S27" i="2" l="1"/>
  <c r="S28" i="2" s="1"/>
  <c r="T15" i="2" l="1"/>
  <c r="T18" i="2"/>
  <c r="T20" i="2"/>
  <c r="T12" i="2"/>
  <c r="T9" i="2"/>
  <c r="T17" i="2"/>
  <c r="T8" i="2"/>
  <c r="T11" i="2"/>
  <c r="T10" i="2"/>
  <c r="T7" i="2"/>
  <c r="T21" i="2"/>
  <c r="T16" i="2"/>
  <c r="T19" i="2"/>
  <c r="T14" i="2"/>
  <c r="T13" i="2"/>
  <c r="T27" i="2" l="1"/>
  <c r="T28" i="2" s="1"/>
  <c r="V9" i="2"/>
  <c r="V14" i="2"/>
  <c r="V15" i="2"/>
  <c r="V12" i="2"/>
  <c r="V13" i="2"/>
  <c r="V18" i="2"/>
  <c r="V7" i="2"/>
  <c r="V8" i="2"/>
  <c r="V16" i="2"/>
  <c r="V17" i="2"/>
  <c r="V21" i="2"/>
  <c r="V19" i="2"/>
  <c r="V20" i="2"/>
  <c r="V10" i="2"/>
  <c r="V11" i="2"/>
  <c r="V27" i="2" l="1"/>
  <c r="V28" i="2" s="1"/>
  <c r="AA9" i="2" l="1"/>
  <c r="AA8" i="2"/>
  <c r="AA13" i="2"/>
  <c r="AA19" i="2"/>
  <c r="AA10" i="2"/>
  <c r="AA14" i="2"/>
  <c r="AA21" i="2"/>
  <c r="AA12" i="2"/>
  <c r="AA20" i="2"/>
  <c r="AA11" i="2"/>
  <c r="AA15" i="2"/>
  <c r="AA18" i="2"/>
  <c r="AA17" i="2"/>
  <c r="AA7" i="2"/>
  <c r="AA16" i="2"/>
  <c r="AA27" i="2" l="1"/>
  <c r="AA28" i="2" s="1"/>
  <c r="AC8" i="2" l="1"/>
  <c r="AC11" i="2"/>
  <c r="AC16" i="2"/>
  <c r="AC10" i="2"/>
  <c r="AC20" i="2"/>
  <c r="AC14" i="2"/>
  <c r="AC19" i="2"/>
  <c r="AC18" i="2"/>
  <c r="AC17" i="2"/>
  <c r="AC15" i="2"/>
  <c r="AC12" i="2"/>
  <c r="AC13" i="2"/>
  <c r="AC7" i="2"/>
  <c r="AC21" i="2"/>
  <c r="AC9" i="2"/>
  <c r="AC27" i="2" l="1"/>
  <c r="AC28" i="2" s="1"/>
  <c r="AD12" i="2"/>
  <c r="AD13" i="2"/>
  <c r="AD19" i="2"/>
  <c r="AD10" i="2"/>
  <c r="AD7" i="2"/>
  <c r="AD16" i="2"/>
  <c r="AD15" i="2"/>
  <c r="AD21" i="2"/>
  <c r="AD20" i="2"/>
  <c r="AD17" i="2"/>
  <c r="AD11" i="2"/>
  <c r="AD8" i="2"/>
  <c r="AD14" i="2"/>
  <c r="AD18" i="2"/>
  <c r="AD9" i="2"/>
  <c r="AE8" i="2" l="1"/>
  <c r="AE16" i="2"/>
  <c r="AE11" i="2"/>
  <c r="AE13" i="2"/>
  <c r="AE15" i="2"/>
  <c r="AE19" i="2"/>
  <c r="AE12" i="2"/>
  <c r="AE14" i="2"/>
  <c r="AE7" i="2"/>
  <c r="AE17" i="2"/>
  <c r="AE20" i="2"/>
  <c r="AE18" i="2"/>
  <c r="AE9" i="2"/>
  <c r="AE10" i="2"/>
  <c r="AE21" i="2"/>
  <c r="AD27" i="2"/>
  <c r="AD28" i="2" s="1"/>
  <c r="AF14" i="2" l="1"/>
  <c r="AF10" i="2"/>
  <c r="AF17" i="2"/>
  <c r="AF12" i="2"/>
  <c r="AF20" i="2"/>
  <c r="AF15" i="2"/>
  <c r="AF8" i="2"/>
  <c r="AF9" i="2"/>
  <c r="AF18" i="2"/>
  <c r="AF11" i="2"/>
  <c r="AF7" i="2"/>
  <c r="AF19" i="2"/>
  <c r="AF13" i="2"/>
  <c r="AF16" i="2"/>
  <c r="AF21" i="2"/>
  <c r="AE27" i="2"/>
  <c r="AE28" i="2" s="1"/>
  <c r="AF27" i="2" l="1"/>
  <c r="AF28" i="2" s="1"/>
  <c r="AG16" i="2" l="1"/>
  <c r="AG12" i="2"/>
  <c r="AG21" i="2"/>
  <c r="AG20" i="2"/>
  <c r="AG7" i="2"/>
  <c r="AG10" i="2"/>
  <c r="AG15" i="2"/>
  <c r="AG18" i="2"/>
  <c r="AG11" i="2"/>
  <c r="AG13" i="2"/>
  <c r="AG8" i="2"/>
  <c r="AG14" i="2"/>
  <c r="AG19" i="2"/>
  <c r="AG9" i="2"/>
  <c r="AG17" i="2"/>
  <c r="AH20" i="2" l="1"/>
  <c r="AH19" i="2"/>
  <c r="AH18" i="2"/>
  <c r="AH16" i="2"/>
  <c r="AH8" i="2"/>
  <c r="AH11" i="2"/>
  <c r="AH15" i="2"/>
  <c r="AH14" i="2"/>
  <c r="AH13" i="2"/>
  <c r="AH12" i="2"/>
  <c r="AH21" i="2"/>
  <c r="AH10" i="2"/>
  <c r="AH9" i="2"/>
  <c r="AH7" i="2"/>
  <c r="AH17" i="2"/>
  <c r="AG27" i="2"/>
  <c r="AG28" i="2" s="1"/>
  <c r="AI19" i="2" l="1"/>
  <c r="AI10" i="2"/>
  <c r="AI16" i="2"/>
  <c r="AI7" i="2"/>
  <c r="AI15" i="2"/>
  <c r="AI13" i="2"/>
  <c r="AI12" i="2"/>
  <c r="AI11" i="2"/>
  <c r="AI9" i="2"/>
  <c r="AI8" i="2"/>
  <c r="AI18" i="2"/>
  <c r="AI14" i="2"/>
  <c r="AI21" i="2"/>
  <c r="AI20" i="2"/>
  <c r="AI17" i="2"/>
  <c r="AH27" i="2"/>
  <c r="AH28" i="2" s="1"/>
  <c r="AI27" i="2" l="1"/>
  <c r="AI28" i="2" s="1"/>
  <c r="AJ14" i="2"/>
  <c r="AJ15" i="2"/>
  <c r="AJ7" i="2"/>
  <c r="AJ19" i="2"/>
  <c r="AJ8" i="2"/>
  <c r="AJ13" i="2"/>
  <c r="AJ21" i="2"/>
  <c r="AJ18" i="2"/>
  <c r="AJ11" i="2"/>
  <c r="AJ20" i="2"/>
  <c r="AJ12" i="2"/>
  <c r="AJ9" i="2"/>
  <c r="AJ17" i="2"/>
  <c r="AJ16" i="2"/>
  <c r="AJ10" i="2"/>
  <c r="AK23" i="2"/>
  <c r="AJ27" i="2" l="1"/>
  <c r="AJ28" i="2" s="1"/>
  <c r="U10" i="2" l="1"/>
  <c r="U12" i="2"/>
  <c r="U13" i="2"/>
  <c r="U16" i="2"/>
  <c r="U18" i="2"/>
  <c r="O27" i="2"/>
  <c r="O28" i="2" s="1"/>
  <c r="U8" i="2"/>
  <c r="U11" i="2"/>
  <c r="U20" i="2"/>
  <c r="U14" i="2"/>
  <c r="U15" i="2"/>
  <c r="U9" i="2"/>
  <c r="AB12" i="2"/>
  <c r="U17" i="2"/>
  <c r="AB16" i="2"/>
  <c r="U21" i="2"/>
  <c r="AB18" i="2"/>
  <c r="U7" i="2"/>
  <c r="U19" i="2"/>
  <c r="AB20" i="2"/>
  <c r="AB15" i="2"/>
  <c r="U27" i="2" l="1"/>
  <c r="U23" i="2"/>
  <c r="AK20" i="2"/>
  <c r="AK15" i="2"/>
  <c r="AK16" i="2"/>
  <c r="AK12" i="2"/>
  <c r="AK18" i="2"/>
  <c r="AB17" i="2"/>
  <c r="AB8" i="2"/>
  <c r="AB7" i="2"/>
  <c r="AB14" i="2"/>
  <c r="AB21" i="2"/>
  <c r="AB11" i="2"/>
  <c r="AB9" i="2"/>
  <c r="AB10" i="2"/>
  <c r="AB19" i="2"/>
  <c r="AB13" i="2"/>
  <c r="U28" i="2" l="1"/>
  <c r="AB27" i="2"/>
  <c r="AB28" i="2" s="1"/>
  <c r="AK7" i="2"/>
  <c r="AK19" i="2"/>
  <c r="AK21" i="2"/>
  <c r="AK17" i="2"/>
  <c r="AK10" i="2"/>
  <c r="AK14" i="2"/>
  <c r="AK9" i="2"/>
  <c r="AK13" i="2"/>
  <c r="AK11" i="2"/>
  <c r="AK8" i="2"/>
</calcChain>
</file>

<file path=xl/sharedStrings.xml><?xml version="1.0" encoding="utf-8"?>
<sst xmlns="http://schemas.openxmlformats.org/spreadsheetml/2006/main" count="267" uniqueCount="92">
  <si>
    <t>Intercompany Gas Well-head Purchases</t>
  </si>
  <si>
    <t>PGA for Commercial</t>
  </si>
  <si>
    <t>PGA for Industrial</t>
  </si>
  <si>
    <t>PGA Offset to Unrecovered Gas Cost</t>
  </si>
  <si>
    <t>Transmission-Operation supervision and engineering</t>
  </si>
  <si>
    <t>Natural Gas City Gate Purchases</t>
  </si>
  <si>
    <t>Other Gas Purchases / Gas Cost Adjustments</t>
  </si>
  <si>
    <t>PGA for Public Authority</t>
  </si>
  <si>
    <t>Unbilled PGA Costs</t>
  </si>
  <si>
    <t>Exchange Gas</t>
  </si>
  <si>
    <t>Gas Withdrawn From Storage - Debit</t>
  </si>
  <si>
    <t>Gas Delivered to Storage</t>
  </si>
  <si>
    <t>Gas Used for Other Utility Operations</t>
  </si>
  <si>
    <t>Total</t>
  </si>
  <si>
    <t>Total Purchased Gas Cost</t>
  </si>
  <si>
    <t>Acct</t>
  </si>
  <si>
    <t>Description</t>
  </si>
  <si>
    <t>ATMOS ENERGY CORP., KENTUCKY/MID STATES DIVISION</t>
  </si>
  <si>
    <t>KENTUCKY JURISDICTION</t>
  </si>
  <si>
    <t>GAS COST BY FERC ACCOUNT</t>
  </si>
  <si>
    <t>Actual</t>
  </si>
  <si>
    <t>Forcasted</t>
  </si>
  <si>
    <t>Base</t>
  </si>
  <si>
    <t>Test</t>
  </si>
  <si>
    <t>Transmission and compression of gas by others</t>
  </si>
  <si>
    <t>Base Period</t>
  </si>
  <si>
    <t>Projection</t>
  </si>
  <si>
    <t>12- months</t>
  </si>
  <si>
    <t>Cost Center</t>
  </si>
  <si>
    <t>Company</t>
  </si>
  <si>
    <t>Kentucky Division - 009DIV</t>
  </si>
  <si>
    <t>0</t>
  </si>
  <si>
    <t>Natural gas field line purchases</t>
  </si>
  <si>
    <t>8001</t>
  </si>
  <si>
    <t>8010</t>
  </si>
  <si>
    <t>8040</t>
  </si>
  <si>
    <t>8050</t>
  </si>
  <si>
    <t>8051</t>
  </si>
  <si>
    <t>8052</t>
  </si>
  <si>
    <t>8053</t>
  </si>
  <si>
    <t>8054</t>
  </si>
  <si>
    <t>8058</t>
  </si>
  <si>
    <t>8059</t>
  </si>
  <si>
    <t>8060</t>
  </si>
  <si>
    <t>8081</t>
  </si>
  <si>
    <t>8082</t>
  </si>
  <si>
    <t>8120</t>
  </si>
  <si>
    <t>8580</t>
  </si>
  <si>
    <t>View</t>
  </si>
  <si>
    <t>Type</t>
  </si>
  <si>
    <t>Operating Revenue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</si>
  <si>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</si>
  <si>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</si>
  <si>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</si>
  <si>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</si>
  <si>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</si>
  <si>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</si>
  <si>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</si>
  <si>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</si>
  <si>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</si>
  <si>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</si>
  <si>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</si>
  <si>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</si>
  <si>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Intercompany Gas Well-head Pur - Hedging Settlements 8001-04743</t>
  </si>
  <si>
    <t>Natural gas field line purchas - Gas Purchases 8010-04751</t>
  </si>
  <si>
    <t>Natural gas city gate purchase - Cashouts 8040-04740</t>
  </si>
  <si>
    <t>Natural gas city gate purchase - Gas Purchases 8040-04751</t>
  </si>
  <si>
    <t>Natural gas city gate purchase - Capacity Release 8040-04774</t>
  </si>
  <si>
    <t>Other purchases - Curtailment Overpull Fee 8050-04737</t>
  </si>
  <si>
    <t>Other purchases - Reimbursement for Gas Loss 8050-04800</t>
  </si>
  <si>
    <t>Exchange gas - Imbalances 8060-04776</t>
  </si>
  <si>
    <t>Gas withdrawn from storage-Deb - Storage Injection/Withdrawal 8081-04756</t>
  </si>
  <si>
    <t>Gas delivered to storage-Credi - Storage Injection/Withdrawal 8082-04756</t>
  </si>
  <si>
    <t>Gas used for other utility ope - Company Used Gas 8120-04801</t>
  </si>
  <si>
    <t>Gas used for other utility ope - PGA Recoverable Company Used Gas 8120-04802</t>
  </si>
  <si>
    <t>Transmission and compression o - Commodity-Transportation 8580-04772</t>
  </si>
  <si>
    <t>Transmission and compression o - Demand Charges-Transportation 8580-04771</t>
  </si>
  <si>
    <t>Transmission and compression o - Demand-Storage 8580-04773</t>
  </si>
  <si>
    <t>PGA Offset to Unrecovered Gas  - PGA Recoveries 8059-04775</t>
  </si>
  <si>
    <t>PGA for Residential - PGA Recoveries 8051-04775</t>
  </si>
  <si>
    <t>PGA for Commercial - PGA Recoveries 8052-04775</t>
  </si>
  <si>
    <t>PGA for Industrial - PGA Recoveries 8053-04775</t>
  </si>
  <si>
    <t>PGA for Public Authorities - PGA Recoveries 8054-04775</t>
  </si>
  <si>
    <t>Unbilled PGA Cost - Unbilled PGA-Res 8058-04819</t>
  </si>
  <si>
    <t>Unbilled PGA Cost - Unbilled PGA-Comm 8058-04820</t>
  </si>
  <si>
    <t>Unbilled PGA Cost - Unbilled PGA-Ind 8058-04821</t>
  </si>
  <si>
    <t>Unbilled PGA Cost - Unbilled PGA-PA 8058-04822</t>
  </si>
  <si>
    <t>Purchased Gas Cost</t>
  </si>
  <si>
    <t>FERC</t>
  </si>
  <si>
    <t>Fiscal 2016</t>
  </si>
  <si>
    <t>Fiscal 2017</t>
  </si>
  <si>
    <t>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</si>
</sst>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[$-409]mmm\-yy;@"/>
    <numFmt numFmtId="167" formatCode="#,##0.0"/>
    <numFmt numFmtId="168" formatCode="General;;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etica-Narrow"/>
      <family val="2"/>
    </font>
    <font>
      <sz val="12"/>
      <name val="Helvetica-Narrow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b/>
      <sz val="10"/>
      <color rgb="FFFF000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9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5" borderId="3">
      <alignment horizontal="center" vertical="center"/>
    </xf>
    <xf numFmtId="3" fontId="12" fillId="6" borderId="0" applyBorder="0">
      <alignment horizontal="right"/>
      <protection locked="0"/>
    </xf>
    <xf numFmtId="0" fontId="1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>
      <alignment horizontal="left" vertical="center" indent="1"/>
    </xf>
    <xf numFmtId="8" fontId="16" fillId="0" borderId="4">
      <protection locked="0"/>
    </xf>
    <xf numFmtId="0" fontId="13" fillId="0" borderId="0"/>
    <xf numFmtId="0" fontId="13" fillId="0" borderId="5"/>
    <xf numFmtId="6" fontId="17" fillId="0" borderId="0">
      <protection locked="0"/>
    </xf>
    <xf numFmtId="0" fontId="18" fillId="0" borderId="0" applyNumberFormat="0">
      <protection locked="0"/>
    </xf>
    <xf numFmtId="167" fontId="5" fillId="7" borderId="0" applyFill="0" applyBorder="0" applyProtection="0"/>
    <xf numFmtId="0" fontId="2" fillId="0" borderId="0">
      <protection locked="0"/>
    </xf>
    <xf numFmtId="38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Alignment="0" applyProtection="0">
      <alignment horizontal="left" vertical="center"/>
    </xf>
    <xf numFmtId="0" fontId="20" fillId="0" borderId="7">
      <alignment horizontal="left" vertical="center"/>
    </xf>
    <xf numFmtId="0" fontId="21" fillId="0" borderId="0">
      <alignment horizontal="center"/>
    </xf>
    <xf numFmtId="0" fontId="2" fillId="0" borderId="0">
      <protection locked="0"/>
    </xf>
    <xf numFmtId="0" fontId="2" fillId="0" borderId="0">
      <protection locked="0"/>
    </xf>
    <xf numFmtId="0" fontId="22" fillId="0" borderId="8" applyNumberFormat="0" applyFill="0" applyAlignment="0" applyProtection="0"/>
    <xf numFmtId="10" fontId="18" fillId="9" borderId="9" applyNumberFormat="0" applyBorder="0" applyAlignment="0" applyProtection="0"/>
    <xf numFmtId="0" fontId="23" fillId="10" borderId="5"/>
    <xf numFmtId="0" fontId="24" fillId="0" borderId="0" applyNumberFormat="0">
      <alignment horizontal="left"/>
    </xf>
    <xf numFmtId="37" fontId="25" fillId="0" borderId="0"/>
    <xf numFmtId="3" fontId="18" fillId="8" borderId="0" applyNumberForma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43" fontId="10" fillId="0" borderId="0"/>
    <xf numFmtId="4" fontId="26" fillId="11" borderId="0">
      <alignment horizontal="right"/>
    </xf>
    <xf numFmtId="0" fontId="27" fillId="11" borderId="0">
      <alignment horizontal="right"/>
    </xf>
    <xf numFmtId="0" fontId="28" fillId="11" borderId="1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1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13" fillId="0" borderId="0"/>
    <xf numFmtId="0" fontId="31" fillId="0" borderId="0" applyNumberFormat="0">
      <alignment horizontal="left"/>
    </xf>
    <xf numFmtId="0" fontId="13" fillId="0" borderId="5"/>
    <xf numFmtId="0" fontId="32" fillId="12" borderId="0"/>
    <xf numFmtId="168" fontId="33" fillId="0" borderId="0">
      <alignment horizontal="center"/>
    </xf>
    <xf numFmtId="0" fontId="23" fillId="0" borderId="11"/>
    <xf numFmtId="0" fontId="23" fillId="0" borderId="5"/>
    <xf numFmtId="37" fontId="18" fillId="13" borderId="0" applyNumberFormat="0" applyBorder="0" applyAlignment="0" applyProtection="0"/>
    <xf numFmtId="37" fontId="18" fillId="0" borderId="0"/>
    <xf numFmtId="3" fontId="34" fillId="0" borderId="8" applyProtection="0"/>
    <xf numFmtId="0" fontId="35" fillId="0" borderId="0"/>
  </cellStyleXfs>
  <cellXfs count="59">
    <xf numFmtId="0" fontId="0" fillId="0" borderId="0" xfId="0"/>
    <xf numFmtId="164" fontId="4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left" indent="1"/>
      <protection locked="0"/>
    </xf>
    <xf numFmtId="165" fontId="4" fillId="0" borderId="0" xfId="1" applyNumberFormat="1" applyFont="1" applyAlignment="1" applyProtection="1">
      <alignment horizontal="left"/>
      <protection locked="0"/>
    </xf>
    <xf numFmtId="165" fontId="3" fillId="0" borderId="0" xfId="1" applyNumberFormat="1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 indent="1"/>
      <protection locked="0"/>
    </xf>
    <xf numFmtId="17" fontId="5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2" quotePrefix="1"/>
    <xf numFmtId="0" fontId="2" fillId="0" borderId="0" xfId="2"/>
    <xf numFmtId="3" fontId="2" fillId="0" borderId="0" xfId="2" quotePrefix="1" applyNumberFormat="1" applyAlignment="1">
      <alignment horizontal="right"/>
    </xf>
    <xf numFmtId="3" fontId="2" fillId="0" borderId="0" xfId="2" applyNumberFormat="1"/>
    <xf numFmtId="165" fontId="3" fillId="0" borderId="2" xfId="1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5" fontId="4" fillId="0" borderId="2" xfId="1" applyNumberFormat="1" applyFont="1" applyBorder="1" applyAlignment="1" applyProtection="1">
      <alignment horizontal="left"/>
      <protection locked="0"/>
    </xf>
    <xf numFmtId="0" fontId="6" fillId="0" borderId="0" xfId="0" applyFont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/>
    <xf numFmtId="0" fontId="7" fillId="0" borderId="0" xfId="0" applyFont="1" applyFill="1"/>
    <xf numFmtId="0" fontId="7" fillId="0" borderId="0" xfId="0" applyFont="1"/>
    <xf numFmtId="165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3" fontId="4" fillId="0" borderId="2" xfId="1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3" borderId="0" xfId="0" applyFill="1"/>
    <xf numFmtId="165" fontId="4" fillId="3" borderId="0" xfId="1" applyNumberFormat="1" applyFont="1" applyFill="1" applyAlignment="1" applyProtection="1">
      <alignment horizontal="left"/>
      <protection locked="0"/>
    </xf>
    <xf numFmtId="165" fontId="4" fillId="3" borderId="0" xfId="1" applyNumberFormat="1" applyFont="1" applyFill="1" applyBorder="1" applyAlignment="1" applyProtection="1">
      <alignment horizontal="left"/>
      <protection locked="0"/>
    </xf>
    <xf numFmtId="165" fontId="4" fillId="3" borderId="2" xfId="1" applyNumberFormat="1" applyFont="1" applyFill="1" applyBorder="1" applyAlignment="1" applyProtection="1">
      <alignment horizontal="left"/>
      <protection locked="0"/>
    </xf>
    <xf numFmtId="165" fontId="3" fillId="3" borderId="0" xfId="0" applyNumberFormat="1" applyFont="1" applyFill="1" applyAlignment="1" applyProtection="1">
      <alignment horizontal="left" indent="1"/>
      <protection locked="0"/>
    </xf>
    <xf numFmtId="0" fontId="8" fillId="0" borderId="0" xfId="0" applyFont="1"/>
    <xf numFmtId="37" fontId="0" fillId="0" borderId="0" xfId="0" applyNumberFormat="1"/>
    <xf numFmtId="165" fontId="5" fillId="0" borderId="0" xfId="0" applyNumberFormat="1" applyFont="1" applyBorder="1" applyAlignment="1">
      <alignment horizontal="center"/>
    </xf>
    <xf numFmtId="43" fontId="2" fillId="0" borderId="0" xfId="1" quotePrefix="1" applyFont="1"/>
    <xf numFmtId="0" fontId="9" fillId="0" borderId="0" xfId="2" applyFont="1"/>
    <xf numFmtId="0" fontId="10" fillId="0" borderId="0" xfId="2" applyFont="1"/>
    <xf numFmtId="0" fontId="2" fillId="0" borderId="0" xfId="2" applyFont="1"/>
    <xf numFmtId="0" fontId="5" fillId="0" borderId="0" xfId="2" quotePrefix="1" applyFont="1" applyBorder="1"/>
    <xf numFmtId="43" fontId="2" fillId="0" borderId="0" xfId="1" quotePrefix="1" applyFont="1" applyAlignment="1">
      <alignment horizontal="center"/>
    </xf>
    <xf numFmtId="0" fontId="2" fillId="0" borderId="0" xfId="2" quotePrefix="1" applyFont="1" applyAlignment="1">
      <alignment horizontal="center"/>
    </xf>
    <xf numFmtId="0" fontId="2" fillId="0" borderId="0" xfId="2" quotePrefix="1" applyFont="1" applyBorder="1"/>
    <xf numFmtId="3" fontId="2" fillId="0" borderId="0" xfId="1" quotePrefix="1" applyNumberFormat="1" applyFont="1" applyBorder="1" applyAlignment="1">
      <alignment horizontal="right"/>
    </xf>
    <xf numFmtId="0" fontId="5" fillId="2" borderId="0" xfId="2" quotePrefix="1" applyFont="1" applyFill="1" applyBorder="1"/>
    <xf numFmtId="0" fontId="2" fillId="2" borderId="0" xfId="2" quotePrefix="1" applyFont="1" applyFill="1" applyBorder="1"/>
    <xf numFmtId="43" fontId="8" fillId="0" borderId="0" xfId="1" quotePrefix="1" applyFont="1" applyAlignment="1">
      <alignment horizontal="left"/>
    </xf>
    <xf numFmtId="165" fontId="3" fillId="4" borderId="0" xfId="0" applyNumberFormat="1" applyFont="1" applyFill="1" applyAlignment="1" applyProtection="1">
      <alignment horizontal="left" indent="1"/>
      <protection locked="0"/>
    </xf>
    <xf numFmtId="0" fontId="11" fillId="0" borderId="0" xfId="0" applyFont="1"/>
    <xf numFmtId="165" fontId="1" fillId="0" borderId="12" xfId="1" applyNumberFormat="1" applyFont="1" applyFill="1" applyBorder="1" applyProtection="1">
      <protection locked="0"/>
    </xf>
    <xf numFmtId="165" fontId="2" fillId="0" borderId="0" xfId="1" applyNumberFormat="1"/>
  </cellXfs>
  <cellStyles count="58">
    <cellStyle name="Actual Date" xfId="3"/>
    <cellStyle name="Affinity Input" xfId="4"/>
    <cellStyle name="Body" xfId="5"/>
    <cellStyle name="Comma" xfId="1" builtinId="3"/>
    <cellStyle name="Comma 2" xfId="6"/>
    <cellStyle name="Comma 3" xfId="7"/>
    <cellStyle name="ContentsHyperlink" xfId="8"/>
    <cellStyle name="Currency [2]" xfId="9"/>
    <cellStyle name="Custom - Style1" xfId="10"/>
    <cellStyle name="Data   - Style2" xfId="11"/>
    <cellStyle name="Date" xfId="12"/>
    <cellStyle name="Edit" xfId="13"/>
    <cellStyle name="Engine" xfId="14"/>
    <cellStyle name="Fixed" xfId="15"/>
    <cellStyle name="Grey" xfId="16"/>
    <cellStyle name="HEADER" xfId="17"/>
    <cellStyle name="Header1" xfId="18"/>
    <cellStyle name="Header2" xfId="19"/>
    <cellStyle name="heading" xfId="20"/>
    <cellStyle name="Heading1" xfId="21"/>
    <cellStyle name="Heading2" xfId="22"/>
    <cellStyle name="HIGHLIGHT" xfId="23"/>
    <cellStyle name="Input [yellow]" xfId="24"/>
    <cellStyle name="Labels - Style3" xfId="25"/>
    <cellStyle name="Large Page Heading" xfId="26"/>
    <cellStyle name="no dec" xfId="27"/>
    <cellStyle name="No Edit" xfId="28"/>
    <cellStyle name="Normal" xfId="0" builtinId="0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 2" xfId="2"/>
    <cellStyle name="Normal 3" xfId="37"/>
    <cellStyle name="nPlosion" xfId="38"/>
    <cellStyle name="Output Amounts" xfId="39"/>
    <cellStyle name="Output Column Headings" xfId="40"/>
    <cellStyle name="Output Line Items" xfId="41"/>
    <cellStyle name="Output Report Heading" xfId="42"/>
    <cellStyle name="Output Report Title" xfId="43"/>
    <cellStyle name="Percent [2]" xfId="44"/>
    <cellStyle name="Percent 2" xfId="45"/>
    <cellStyle name="PSChar" xfId="46"/>
    <cellStyle name="Reset  - Style4" xfId="47"/>
    <cellStyle name="Small Page Heading" xfId="48"/>
    <cellStyle name="Table  - Style5" xfId="49"/>
    <cellStyle name="Title  - Style6" xfId="50"/>
    <cellStyle name="title1" xfId="51"/>
    <cellStyle name="TotCol - Style7" xfId="52"/>
    <cellStyle name="TotRow - Style8" xfId="53"/>
    <cellStyle name="Unprot" xfId="54"/>
    <cellStyle name="Unprot$" xfId="55"/>
    <cellStyle name="Unprotect" xfId="56"/>
    <cellStyle name="一般_dept code" xfId="57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venues/KY%20Revenue%20%20Billing%20Unit%20Forecast%20TYE%203.3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>
        <row r="25">
          <cell r="I25">
            <v>2049741.5700189201</v>
          </cell>
          <cell r="J25">
            <v>1952677.6818862045</v>
          </cell>
          <cell r="K25">
            <v>1979940.5312267975</v>
          </cell>
          <cell r="L25">
            <v>3180898.954258359</v>
          </cell>
          <cell r="M25">
            <v>6763241.1393490657</v>
          </cell>
          <cell r="N25">
            <v>11476715.787500847</v>
          </cell>
          <cell r="P25">
            <v>14470752.148914251</v>
          </cell>
          <cell r="Q25">
            <v>14491068.306251038</v>
          </cell>
          <cell r="R25">
            <v>10524210.30989009</v>
          </cell>
          <cell r="T25">
            <v>6700952.852855457</v>
          </cell>
          <cell r="U25">
            <v>3731374.7120792209</v>
          </cell>
          <cell r="V25">
            <v>2186009.8161111251</v>
          </cell>
          <cell r="W25">
            <v>1935979.8486930118</v>
          </cell>
          <cell r="X25">
            <v>1873147.9046377917</v>
          </cell>
          <cell r="Y25">
            <v>1898721.8071433725</v>
          </cell>
          <cell r="Z25">
            <v>3055635.1216434315</v>
          </cell>
          <cell r="AA25">
            <v>6703385.0372818261</v>
          </cell>
          <cell r="AB25">
            <v>11375060.005554482</v>
          </cell>
          <cell r="AC25">
            <v>14342541.727350224</v>
          </cell>
          <cell r="AD25">
            <v>14428180.684907267</v>
          </cell>
          <cell r="AE25">
            <v>10478127.724551832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view="pageBreakPreview" zoomScale="60" zoomScaleNormal="80" workbookViewId="0">
      <pane xSplit="2" ySplit="5" topLeftCell="N6" activePane="bottomRight" state="frozen"/>
      <selection pane="topRight" activeCell="D1" sqref="D1"/>
      <selection pane="bottomLeft" activeCell="A6" sqref="A6"/>
      <selection pane="bottomRight" activeCell="P45" sqref="P45"/>
    </sheetView>
  </sheetViews>
  <sheetFormatPr defaultRowHeight="12.75"/>
  <cols>
    <col min="2" max="2" width="52.42578125" customWidth="1"/>
    <col min="3" max="3" width="16.28515625" customWidth="1"/>
    <col min="4" max="5" width="16" bestFit="1" customWidth="1"/>
    <col min="6" max="6" width="17.42578125" customWidth="1"/>
    <col min="7" max="7" width="16" bestFit="1" customWidth="1"/>
    <col min="8" max="9" width="17.7109375" customWidth="1"/>
    <col min="10" max="11" width="16" bestFit="1" customWidth="1"/>
    <col min="12" max="12" width="15" bestFit="1" customWidth="1"/>
    <col min="13" max="13" width="15.85546875" customWidth="1"/>
    <col min="14" max="14" width="17.28515625" customWidth="1"/>
    <col min="15" max="20" width="16" bestFit="1" customWidth="1"/>
    <col min="21" max="21" width="17.28515625" bestFit="1" customWidth="1"/>
    <col min="22" max="29" width="16" bestFit="1" customWidth="1"/>
    <col min="30" max="30" width="15.5703125" customWidth="1"/>
    <col min="31" max="34" width="16" bestFit="1" customWidth="1"/>
    <col min="35" max="36" width="14.85546875" bestFit="1" customWidth="1"/>
    <col min="37" max="37" width="17.28515625" bestFit="1" customWidth="1"/>
  </cols>
  <sheetData>
    <row r="1" spans="1:37">
      <c r="A1" t="s">
        <v>17</v>
      </c>
    </row>
    <row r="2" spans="1:37">
      <c r="A2" t="s">
        <v>18</v>
      </c>
      <c r="AK2" s="7"/>
    </row>
    <row r="3" spans="1:37">
      <c r="A3" t="s">
        <v>19</v>
      </c>
      <c r="D3" s="5"/>
      <c r="E3" s="5"/>
      <c r="F3" s="5"/>
      <c r="G3" s="5"/>
      <c r="H3" s="5"/>
      <c r="I3" s="14" t="s">
        <v>22</v>
      </c>
      <c r="J3" s="14" t="s">
        <v>22</v>
      </c>
      <c r="K3" s="14" t="s">
        <v>22</v>
      </c>
      <c r="L3" s="14" t="s">
        <v>22</v>
      </c>
      <c r="M3" s="14" t="s">
        <v>22</v>
      </c>
      <c r="N3" s="14" t="s">
        <v>22</v>
      </c>
      <c r="O3" s="14" t="s">
        <v>22</v>
      </c>
      <c r="P3" s="14" t="s">
        <v>22</v>
      </c>
      <c r="Q3" s="14" t="s">
        <v>22</v>
      </c>
      <c r="R3" s="14" t="s">
        <v>22</v>
      </c>
      <c r="S3" s="14" t="s">
        <v>22</v>
      </c>
      <c r="T3" s="14" t="s">
        <v>22</v>
      </c>
      <c r="U3" s="32" t="s">
        <v>25</v>
      </c>
      <c r="V3" s="7"/>
      <c r="W3" s="7"/>
      <c r="X3" s="7"/>
      <c r="Y3" s="7" t="s">
        <v>23</v>
      </c>
      <c r="Z3" s="7" t="s">
        <v>23</v>
      </c>
      <c r="AA3" s="7" t="s">
        <v>23</v>
      </c>
      <c r="AB3" s="7" t="s">
        <v>23</v>
      </c>
      <c r="AC3" s="7" t="s">
        <v>23</v>
      </c>
      <c r="AD3" s="7" t="s">
        <v>23</v>
      </c>
      <c r="AE3" s="7" t="s">
        <v>23</v>
      </c>
      <c r="AF3" s="7" t="s">
        <v>23</v>
      </c>
      <c r="AG3" s="7" t="s">
        <v>23</v>
      </c>
      <c r="AH3" s="7" t="s">
        <v>23</v>
      </c>
      <c r="AI3" s="7" t="s">
        <v>23</v>
      </c>
      <c r="AJ3" s="7" t="s">
        <v>23</v>
      </c>
      <c r="AK3" s="32" t="s">
        <v>26</v>
      </c>
    </row>
    <row r="4" spans="1:37">
      <c r="C4" s="5" t="s">
        <v>20</v>
      </c>
      <c r="D4" s="5" t="s">
        <v>20</v>
      </c>
      <c r="E4" s="5" t="s">
        <v>20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30" t="s">
        <v>21</v>
      </c>
      <c r="P4" s="30" t="s">
        <v>21</v>
      </c>
      <c r="Q4" s="30" t="s">
        <v>21</v>
      </c>
      <c r="R4" s="30" t="s">
        <v>21</v>
      </c>
      <c r="S4" s="30" t="s">
        <v>21</v>
      </c>
      <c r="T4" s="30" t="s">
        <v>21</v>
      </c>
      <c r="U4" s="33" t="s">
        <v>27</v>
      </c>
      <c r="V4" s="30" t="s">
        <v>21</v>
      </c>
      <c r="W4" s="30" t="s">
        <v>21</v>
      </c>
      <c r="X4" s="30" t="s">
        <v>21</v>
      </c>
      <c r="Y4" s="30" t="s">
        <v>21</v>
      </c>
      <c r="Z4" s="30" t="s">
        <v>21</v>
      </c>
      <c r="AA4" s="30" t="s">
        <v>21</v>
      </c>
      <c r="AB4" s="30" t="s">
        <v>21</v>
      </c>
      <c r="AC4" s="30" t="s">
        <v>21</v>
      </c>
      <c r="AD4" s="30" t="s">
        <v>21</v>
      </c>
      <c r="AE4" s="30" t="s">
        <v>21</v>
      </c>
      <c r="AF4" s="30" t="s">
        <v>21</v>
      </c>
      <c r="AG4" s="30" t="s">
        <v>21</v>
      </c>
      <c r="AH4" s="30" t="s">
        <v>21</v>
      </c>
      <c r="AI4" s="30" t="s">
        <v>21</v>
      </c>
      <c r="AJ4" s="30" t="s">
        <v>21</v>
      </c>
      <c r="AK4" s="33" t="s">
        <v>27</v>
      </c>
    </row>
    <row r="5" spans="1:37">
      <c r="A5" s="6" t="s">
        <v>15</v>
      </c>
      <c r="B5" s="6" t="s">
        <v>16</v>
      </c>
      <c r="C5" s="13">
        <v>42582</v>
      </c>
      <c r="D5" s="13">
        <v>42613</v>
      </c>
      <c r="E5" s="13">
        <v>42643</v>
      </c>
      <c r="F5" s="13">
        <v>42674</v>
      </c>
      <c r="G5" s="13">
        <v>42704</v>
      </c>
      <c r="H5" s="13">
        <v>42735</v>
      </c>
      <c r="I5" s="13">
        <v>42766</v>
      </c>
      <c r="J5" s="13">
        <v>42794</v>
      </c>
      <c r="K5" s="13">
        <v>42825</v>
      </c>
      <c r="L5" s="13">
        <v>42855</v>
      </c>
      <c r="M5" s="13">
        <v>42886</v>
      </c>
      <c r="N5" s="13">
        <v>42916</v>
      </c>
      <c r="O5" s="13">
        <v>42947</v>
      </c>
      <c r="P5" s="13">
        <v>42978</v>
      </c>
      <c r="Q5" s="13">
        <v>43008</v>
      </c>
      <c r="R5" s="13">
        <v>43039</v>
      </c>
      <c r="S5" s="13">
        <v>43069</v>
      </c>
      <c r="T5" s="13">
        <v>43100</v>
      </c>
      <c r="U5" s="34" t="s">
        <v>13</v>
      </c>
      <c r="V5" s="13">
        <v>43131</v>
      </c>
      <c r="W5" s="13">
        <v>43159</v>
      </c>
      <c r="X5" s="13">
        <v>43190</v>
      </c>
      <c r="Y5" s="13">
        <v>43220</v>
      </c>
      <c r="Z5" s="13">
        <v>43251</v>
      </c>
      <c r="AA5" s="13">
        <v>43281</v>
      </c>
      <c r="AB5" s="13">
        <v>43312</v>
      </c>
      <c r="AC5" s="13">
        <v>43343</v>
      </c>
      <c r="AD5" s="13">
        <v>43373</v>
      </c>
      <c r="AE5" s="13">
        <v>43404</v>
      </c>
      <c r="AF5" s="13">
        <v>43434</v>
      </c>
      <c r="AG5" s="13">
        <v>43465</v>
      </c>
      <c r="AH5" s="13">
        <v>43496</v>
      </c>
      <c r="AI5" s="13">
        <v>43524</v>
      </c>
      <c r="AJ5" s="13">
        <v>43555</v>
      </c>
      <c r="AK5" s="34" t="s">
        <v>13</v>
      </c>
    </row>
    <row r="6" spans="1:37">
      <c r="U6" s="35"/>
      <c r="AK6" s="35"/>
    </row>
    <row r="7" spans="1:37" ht="15">
      <c r="A7" s="1">
        <v>8001</v>
      </c>
      <c r="B7" s="4" t="s">
        <v>0</v>
      </c>
      <c r="C7" s="10">
        <f>'Div 9 gas cost'!F36</f>
        <v>0</v>
      </c>
      <c r="D7" s="10">
        <f>'Div 9 gas cost'!G36</f>
        <v>0</v>
      </c>
      <c r="E7" s="10">
        <f>'Div 9 gas cost'!H36</f>
        <v>0</v>
      </c>
      <c r="F7" s="10">
        <f>'Div 9 gas cost'!I36</f>
        <v>0</v>
      </c>
      <c r="G7" s="10">
        <f>'Div 9 gas cost'!J36</f>
        <v>0</v>
      </c>
      <c r="H7" s="10">
        <f>'Div 9 gas cost'!K36</f>
        <v>0</v>
      </c>
      <c r="I7" s="10">
        <f>'Div 9 gas cost'!L36</f>
        <v>0</v>
      </c>
      <c r="J7" s="10">
        <f>'Div 9 gas cost'!M36</f>
        <v>0</v>
      </c>
      <c r="K7" s="10">
        <f>'Div 9 gas cost'!N36</f>
        <v>0</v>
      </c>
      <c r="L7" s="10">
        <f>'Div 9 gas cost'!O36</f>
        <v>0</v>
      </c>
      <c r="M7" s="10">
        <f>'Div 9 gas cost'!P36</f>
        <v>0</v>
      </c>
      <c r="N7" s="10">
        <f>'Div 9 gas cost'!Q36</f>
        <v>0</v>
      </c>
      <c r="O7" s="9">
        <f t="shared" ref="O7:P21" si="0">(C7/C$23)*O$23</f>
        <v>0</v>
      </c>
      <c r="P7" s="9">
        <f t="shared" si="0"/>
        <v>0</v>
      </c>
      <c r="Q7" s="9">
        <f t="shared" ref="Q7:Q21" si="1">(E7/E$23)*Q$23</f>
        <v>0</v>
      </c>
      <c r="R7" s="9">
        <f t="shared" ref="R7:R21" si="2">(F7/F$23)*R$23</f>
        <v>0</v>
      </c>
      <c r="S7" s="9">
        <f t="shared" ref="S7:S21" si="3">(G7/G$23)*S$23</f>
        <v>0</v>
      </c>
      <c r="T7" s="9">
        <f t="shared" ref="T7:T21" si="4">(H7/H$23)*T$23</f>
        <v>0</v>
      </c>
      <c r="U7" s="36">
        <f>SUM(I7:T7)</f>
        <v>0</v>
      </c>
      <c r="V7" s="9">
        <f t="shared" ref="V7:V21" si="5">(I7/I$23)*V$23</f>
        <v>0</v>
      </c>
      <c r="W7" s="9">
        <f t="shared" ref="W7:W21" si="6">(J7/J$23)*W$23</f>
        <v>0</v>
      </c>
      <c r="X7" s="9">
        <f t="shared" ref="X7:X21" si="7">(K7/K$23)*X$23</f>
        <v>0</v>
      </c>
      <c r="Y7" s="9">
        <f t="shared" ref="Y7:Y21" si="8">(L7/L$23)*Y$23</f>
        <v>0</v>
      </c>
      <c r="Z7" s="9">
        <f t="shared" ref="Z7:Z21" si="9">(M7/M$23)*Z$23</f>
        <v>0</v>
      </c>
      <c r="AA7" s="9">
        <f t="shared" ref="AA7:AA21" si="10">(N7/N$23)*AA$23</f>
        <v>0</v>
      </c>
      <c r="AB7" s="9">
        <f t="shared" ref="AB7:AB21" si="11">(O7/O$23)*AB$23</f>
        <v>0</v>
      </c>
      <c r="AC7" s="9">
        <f t="shared" ref="AC7:AC21" si="12">(P7/P$23)*AC$23</f>
        <v>0</v>
      </c>
      <c r="AD7" s="9">
        <f t="shared" ref="AD7:AD21" si="13">(Q7/Q$23)*AD$23</f>
        <v>0</v>
      </c>
      <c r="AE7" s="9">
        <f t="shared" ref="AE7:AE21" si="14">(R7/R$23)*AE$23</f>
        <v>0</v>
      </c>
      <c r="AF7" s="9">
        <f t="shared" ref="AF7:AF21" si="15">(S7/S$23)*AF$23</f>
        <v>0</v>
      </c>
      <c r="AG7" s="9">
        <f t="shared" ref="AG7:AG21" si="16">(T7/T$23)*AG$23</f>
        <v>0</v>
      </c>
      <c r="AH7" s="9">
        <f t="shared" ref="AH7:AH21" si="17">(V7/V$23)*AH$23</f>
        <v>0</v>
      </c>
      <c r="AI7" s="9">
        <f t="shared" ref="AI7:AI21" si="18">(W7/W$23)*AI$23</f>
        <v>0</v>
      </c>
      <c r="AJ7" s="9">
        <f t="shared" ref="AJ7:AJ21" si="19">(X7/X$23)*AJ$23</f>
        <v>0</v>
      </c>
      <c r="AK7" s="36">
        <f>SUM(Y7:AJ7)</f>
        <v>0</v>
      </c>
    </row>
    <row r="8" spans="1:37" ht="15">
      <c r="A8" s="2">
        <v>8010</v>
      </c>
      <c r="B8" s="4" t="s">
        <v>32</v>
      </c>
      <c r="C8" s="10">
        <f>'Div 9 gas cost'!F37</f>
        <v>4594.1499999999996</v>
      </c>
      <c r="D8" s="10">
        <f>'Div 9 gas cost'!G37</f>
        <v>10346.14</v>
      </c>
      <c r="E8" s="10">
        <f>'Div 9 gas cost'!H37</f>
        <v>7197.51</v>
      </c>
      <c r="F8" s="10">
        <f>'Div 9 gas cost'!I37</f>
        <v>4907.45</v>
      </c>
      <c r="G8" s="10">
        <f>'Div 9 gas cost'!J37</f>
        <v>4698.0600000000004</v>
      </c>
      <c r="H8" s="10">
        <f>'Div 9 gas cost'!K37</f>
        <v>3977.61</v>
      </c>
      <c r="I8" s="10">
        <f>'Div 9 gas cost'!L37</f>
        <v>5288.75</v>
      </c>
      <c r="J8" s="10">
        <f>'Div 9 gas cost'!M37</f>
        <v>4114.3100000000004</v>
      </c>
      <c r="K8" s="10">
        <f>'Div 9 gas cost'!N37</f>
        <v>3199.16</v>
      </c>
      <c r="L8" s="10">
        <f>'Div 9 gas cost'!O37</f>
        <v>3575.42</v>
      </c>
      <c r="M8" s="10">
        <f>'Div 9 gas cost'!P37</f>
        <v>6495.27</v>
      </c>
      <c r="N8" s="10">
        <f>'Div 9 gas cost'!Q37</f>
        <v>4692.6899999999996</v>
      </c>
      <c r="O8" s="9">
        <f t="shared" si="0"/>
        <v>5900.1687390890147</v>
      </c>
      <c r="P8" s="9">
        <f t="shared" si="0"/>
        <v>14765.862696686941</v>
      </c>
      <c r="Q8" s="9">
        <f t="shared" si="1"/>
        <v>8198.033816264091</v>
      </c>
      <c r="R8" s="9">
        <f t="shared" si="2"/>
        <v>6510.6774379487206</v>
      </c>
      <c r="S8" s="9">
        <f t="shared" si="3"/>
        <v>7310.1663112454507</v>
      </c>
      <c r="T8" s="9">
        <f t="shared" si="4"/>
        <v>3918.3676947158756</v>
      </c>
      <c r="U8" s="36">
        <f>SUM(I8:T8)</f>
        <v>73968.876695950108</v>
      </c>
      <c r="V8" s="9">
        <f t="shared" si="5"/>
        <v>5713.4859215972274</v>
      </c>
      <c r="W8" s="9">
        <f t="shared" si="6"/>
        <v>6871.254800976054</v>
      </c>
      <c r="X8" s="9">
        <f t="shared" si="7"/>
        <v>4771.5395084051788</v>
      </c>
      <c r="Y8" s="9">
        <f t="shared" si="8"/>
        <v>5286.4127931039575</v>
      </c>
      <c r="Z8" s="9">
        <f t="shared" si="9"/>
        <v>8710.1173719114722</v>
      </c>
      <c r="AA8" s="9">
        <f t="shared" si="10"/>
        <v>5038.3232695054112</v>
      </c>
      <c r="AB8" s="9">
        <f t="shared" si="11"/>
        <v>5572.7063108054899</v>
      </c>
      <c r="AC8" s="9">
        <f t="shared" si="12"/>
        <v>14164.47016680776</v>
      </c>
      <c r="AD8" s="9">
        <f t="shared" si="13"/>
        <v>7861.7439954091278</v>
      </c>
      <c r="AE8" s="9">
        <f t="shared" si="14"/>
        <v>6254.2868953616353</v>
      </c>
      <c r="AF8" s="9">
        <f t="shared" si="15"/>
        <v>7245.4698067383652</v>
      </c>
      <c r="AG8" s="9">
        <f t="shared" si="16"/>
        <v>3883.6604893328226</v>
      </c>
      <c r="AH8" s="9">
        <f t="shared" si="17"/>
        <v>5662.8646110343843</v>
      </c>
      <c r="AI8" s="9">
        <f t="shared" si="18"/>
        <v>6841.4352693205483</v>
      </c>
      <c r="AJ8" s="9">
        <f t="shared" si="19"/>
        <v>4750.6462660509942</v>
      </c>
      <c r="AK8" s="36">
        <f>SUM(Y8:AJ8)</f>
        <v>81272.137245381979</v>
      </c>
    </row>
    <row r="9" spans="1:37" ht="15">
      <c r="A9" s="2">
        <v>8040</v>
      </c>
      <c r="B9" s="3" t="s">
        <v>5</v>
      </c>
      <c r="C9" s="10">
        <f>'Div 9 gas cost'!F38</f>
        <v>3225532.29</v>
      </c>
      <c r="D9" s="10">
        <f>'Div 9 gas cost'!G38</f>
        <v>4346937.22</v>
      </c>
      <c r="E9" s="10">
        <f>'Div 9 gas cost'!H38</f>
        <v>4330778.5900000008</v>
      </c>
      <c r="F9" s="10">
        <f>'Div 9 gas cost'!I38</f>
        <v>4556539.2300000004</v>
      </c>
      <c r="G9" s="10">
        <f>'Div 9 gas cost'!J38</f>
        <v>5253619.57</v>
      </c>
      <c r="H9" s="10">
        <f>'Div 9 gas cost'!K38</f>
        <v>1291329.29</v>
      </c>
      <c r="I9" s="10">
        <f>'Div 9 gas cost'!L38</f>
        <v>5595688.3600000003</v>
      </c>
      <c r="J9" s="10">
        <f>'Div 9 gas cost'!M38</f>
        <v>4352529.0599999996</v>
      </c>
      <c r="K9" s="10">
        <f>'Div 9 gas cost'!N38</f>
        <v>337618.93</v>
      </c>
      <c r="L9" s="10">
        <f>'Div 9 gas cost'!O38</f>
        <v>768369.22000000009</v>
      </c>
      <c r="M9" s="10">
        <f>'Div 9 gas cost'!P38</f>
        <v>5923128.8099999996</v>
      </c>
      <c r="N9" s="10">
        <f>'Div 9 gas cost'!Q38</f>
        <v>4115123.04</v>
      </c>
      <c r="O9" s="9">
        <f t="shared" si="0"/>
        <v>4142482.2403230644</v>
      </c>
      <c r="P9" s="9">
        <f t="shared" si="0"/>
        <v>6203886.4872926557</v>
      </c>
      <c r="Q9" s="9">
        <f>(E9/E$23)*Q$23</f>
        <v>4932798.8890008526</v>
      </c>
      <c r="R9" s="9">
        <f t="shared" si="2"/>
        <v>6045126.7277077185</v>
      </c>
      <c r="S9" s="9">
        <f t="shared" si="3"/>
        <v>8174615.2226054613</v>
      </c>
      <c r="T9" s="9">
        <f t="shared" si="4"/>
        <v>1272096.3023464815</v>
      </c>
      <c r="U9" s="36">
        <f>SUM(I9:T9)</f>
        <v>51863463.289276235</v>
      </c>
      <c r="V9" s="9">
        <f t="shared" si="5"/>
        <v>6045074.2928868784</v>
      </c>
      <c r="W9" s="9">
        <f t="shared" si="6"/>
        <v>7269101.3073669178</v>
      </c>
      <c r="X9" s="9">
        <f t="shared" si="7"/>
        <v>503557.82870518585</v>
      </c>
      <c r="Y9" s="9">
        <f t="shared" si="8"/>
        <v>1136067.0562997661</v>
      </c>
      <c r="Z9" s="9">
        <f t="shared" si="9"/>
        <v>7942879.5329601886</v>
      </c>
      <c r="AA9" s="9">
        <f t="shared" si="10"/>
        <v>4418216.4535287535</v>
      </c>
      <c r="AB9" s="9">
        <f t="shared" si="11"/>
        <v>3912572.3252810393</v>
      </c>
      <c r="AC9" s="9">
        <f t="shared" si="12"/>
        <v>5951211.0380950049</v>
      </c>
      <c r="AD9" s="9">
        <f t="shared" si="13"/>
        <v>4730451.5833085207</v>
      </c>
      <c r="AE9" s="9">
        <f t="shared" si="14"/>
        <v>5807069.5767435636</v>
      </c>
      <c r="AF9" s="9">
        <f t="shared" si="15"/>
        <v>8102268.1639921144</v>
      </c>
      <c r="AG9" s="9">
        <f t="shared" si="16"/>
        <v>1260828.6237944912</v>
      </c>
      <c r="AH9" s="9">
        <f t="shared" si="17"/>
        <v>5991515.1194934594</v>
      </c>
      <c r="AI9" s="9">
        <f t="shared" si="18"/>
        <v>7237555.2211249536</v>
      </c>
      <c r="AJ9" s="9">
        <f t="shared" si="19"/>
        <v>501352.88924362388</v>
      </c>
      <c r="AK9" s="36">
        <f t="shared" ref="AK9:AK23" si="20">SUM(Y9:AJ9)</f>
        <v>56991987.583865479</v>
      </c>
    </row>
    <row r="10" spans="1:37" ht="15">
      <c r="A10" s="1">
        <v>8050</v>
      </c>
      <c r="B10" s="4" t="s">
        <v>4</v>
      </c>
      <c r="C10" s="10">
        <f>'Div 9 gas cost'!F39</f>
        <v>-622.28</v>
      </c>
      <c r="D10" s="10">
        <f>'Div 9 gas cost'!G39</f>
        <v>-666.62</v>
      </c>
      <c r="E10" s="10">
        <f>'Div 9 gas cost'!H39</f>
        <v>-688.84</v>
      </c>
      <c r="F10" s="10">
        <f>'Div 9 gas cost'!I39</f>
        <v>-3344.72</v>
      </c>
      <c r="G10" s="10">
        <f>'Div 9 gas cost'!J39</f>
        <v>-439.13</v>
      </c>
      <c r="H10" s="10">
        <f>'Div 9 gas cost'!K39</f>
        <v>-5128.04</v>
      </c>
      <c r="I10" s="10">
        <f>'Div 9 gas cost'!L39</f>
        <v>-885.57</v>
      </c>
      <c r="J10" s="10">
        <f>'Div 9 gas cost'!M39</f>
        <v>-310.92</v>
      </c>
      <c r="K10" s="10">
        <f>'Div 9 gas cost'!N39</f>
        <v>-228.3</v>
      </c>
      <c r="L10" s="10">
        <f>'Div 9 gas cost'!O39</f>
        <v>-69.099999999999994</v>
      </c>
      <c r="M10" s="10">
        <f>'Div 9 gas cost'!P39</f>
        <v>-1817.86</v>
      </c>
      <c r="N10" s="10">
        <f>'Div 9 gas cost'!Q39</f>
        <v>-783.41</v>
      </c>
      <c r="O10" s="9">
        <f t="shared" si="0"/>
        <v>-799.18091550348004</v>
      </c>
      <c r="P10" s="9">
        <f t="shared" si="0"/>
        <v>-951.39050804120666</v>
      </c>
      <c r="Q10" s="9">
        <f t="shared" si="1"/>
        <v>-784.59545231550305</v>
      </c>
      <c r="R10" s="9">
        <f t="shared" si="2"/>
        <v>-4437.4151627129868</v>
      </c>
      <c r="S10" s="9">
        <f t="shared" si="3"/>
        <v>-683.28487338544301</v>
      </c>
      <c r="T10" s="9">
        <f t="shared" si="4"/>
        <v>-5051.6632533634011</v>
      </c>
      <c r="U10" s="36">
        <f t="shared" ref="U10:U20" si="21">SUM(I10:T10)</f>
        <v>-16802.690165322019</v>
      </c>
      <c r="V10" s="9">
        <f t="shared" si="5"/>
        <v>-956.6895254245062</v>
      </c>
      <c r="W10" s="9">
        <f t="shared" si="6"/>
        <v>-519.26338625905066</v>
      </c>
      <c r="X10" s="9">
        <f t="shared" si="7"/>
        <v>-340.50890539044696</v>
      </c>
      <c r="Y10" s="9">
        <f t="shared" si="8"/>
        <v>-102.167332510162</v>
      </c>
      <c r="Z10" s="9">
        <f t="shared" si="9"/>
        <v>-2437.7391495200332</v>
      </c>
      <c r="AA10" s="9">
        <f t="shared" si="10"/>
        <v>-841.1109262625987</v>
      </c>
      <c r="AB10" s="9">
        <f t="shared" si="11"/>
        <v>-754.82595977232802</v>
      </c>
      <c r="AC10" s="9">
        <f t="shared" si="12"/>
        <v>-912.64172943700635</v>
      </c>
      <c r="AD10" s="9">
        <f t="shared" si="13"/>
        <v>-752.41072729285872</v>
      </c>
      <c r="AE10" s="9">
        <f t="shared" si="14"/>
        <v>-4262.6697092489931</v>
      </c>
      <c r="AF10" s="9">
        <f t="shared" si="15"/>
        <v>-677.23765899818602</v>
      </c>
      <c r="AG10" s="9">
        <f t="shared" si="16"/>
        <v>-5006.9178063506197</v>
      </c>
      <c r="AH10" s="9">
        <f t="shared" si="17"/>
        <v>-948.2132854821499</v>
      </c>
      <c r="AI10" s="9">
        <f t="shared" si="18"/>
        <v>-517.00991270398799</v>
      </c>
      <c r="AJ10" s="9">
        <f t="shared" si="19"/>
        <v>-339.01791174540875</v>
      </c>
      <c r="AK10" s="36">
        <f t="shared" si="20"/>
        <v>-17551.962109324333</v>
      </c>
    </row>
    <row r="11" spans="1:37" ht="15">
      <c r="A11" s="2">
        <v>8051</v>
      </c>
      <c r="B11" s="3" t="s">
        <v>6</v>
      </c>
      <c r="C11" s="10">
        <f>'Div 9 gas cost'!F40</f>
        <v>627156.79</v>
      </c>
      <c r="D11" s="10">
        <f>'Div 9 gas cost'!G40</f>
        <v>577917.18999999994</v>
      </c>
      <c r="E11" s="10">
        <f>'Div 9 gas cost'!H40</f>
        <v>677964.29</v>
      </c>
      <c r="F11" s="10">
        <f>'Div 9 gas cost'!I40</f>
        <v>787702.3</v>
      </c>
      <c r="G11" s="10">
        <f>'Div 9 gas cost'!J40</f>
        <v>1677139.36</v>
      </c>
      <c r="H11" s="10">
        <f>'Div 9 gas cost'!K40</f>
        <v>5847991.3499999996</v>
      </c>
      <c r="I11" s="10">
        <f>'Div 9 gas cost'!L40</f>
        <v>8024574.0700000003</v>
      </c>
      <c r="J11" s="10">
        <f>'Div 9 gas cost'!M40</f>
        <v>6235593.46</v>
      </c>
      <c r="K11" s="10">
        <f>'Div 9 gas cost'!N40</f>
        <v>4547479.01</v>
      </c>
      <c r="L11" s="10">
        <f>'Div 9 gas cost'!O40</f>
        <v>3361821.54</v>
      </c>
      <c r="M11" s="10">
        <f>'Div 9 gas cost'!P40</f>
        <v>1534503.17</v>
      </c>
      <c r="N11" s="10">
        <f>'Div 9 gas cost'!Q40</f>
        <v>1025911.25</v>
      </c>
      <c r="O11" s="9">
        <f t="shared" si="0"/>
        <v>805444.07275892491</v>
      </c>
      <c r="P11" s="9">
        <f t="shared" si="0"/>
        <v>824795.12915881083</v>
      </c>
      <c r="Q11" s="9">
        <f t="shared" si="1"/>
        <v>772207.91296427173</v>
      </c>
      <c r="R11" s="9">
        <f t="shared" si="2"/>
        <v>1045038.7864227482</v>
      </c>
      <c r="S11" s="9">
        <f t="shared" si="3"/>
        <v>2609623.4719726346</v>
      </c>
      <c r="T11" s="9">
        <f t="shared" si="4"/>
        <v>5760891.6874248302</v>
      </c>
      <c r="U11" s="36">
        <f>SUM(I11:T11)</f>
        <v>36547883.56070222</v>
      </c>
      <c r="V11" s="9">
        <f t="shared" si="5"/>
        <v>8669022.1651163641</v>
      </c>
      <c r="W11" s="9">
        <f t="shared" si="6"/>
        <v>10413982.295685031</v>
      </c>
      <c r="X11" s="9">
        <f t="shared" si="7"/>
        <v>6782554.0954057528</v>
      </c>
      <c r="Y11" s="9">
        <f t="shared" si="8"/>
        <v>4970598.2506078864</v>
      </c>
      <c r="Z11" s="9">
        <f t="shared" si="9"/>
        <v>2057759.3723232783</v>
      </c>
      <c r="AA11" s="9">
        <f t="shared" si="10"/>
        <v>1101473.2537888468</v>
      </c>
      <c r="AB11" s="9">
        <f t="shared" si="11"/>
        <v>760741.5085483744</v>
      </c>
      <c r="AC11" s="9">
        <f t="shared" si="12"/>
        <v>791202.39979744831</v>
      </c>
      <c r="AD11" s="9">
        <f t="shared" si="13"/>
        <v>740531.33458783838</v>
      </c>
      <c r="AE11" s="9">
        <f t="shared" si="14"/>
        <v>1003885.1485672233</v>
      </c>
      <c r="AF11" s="9">
        <f t="shared" si="15"/>
        <v>2586527.7571109147</v>
      </c>
      <c r="AG11" s="9">
        <f t="shared" si="16"/>
        <v>5709864.2018586816</v>
      </c>
      <c r="AH11" s="9">
        <f t="shared" si="17"/>
        <v>8592214.8938080203</v>
      </c>
      <c r="AI11" s="9">
        <f t="shared" si="18"/>
        <v>10368788.21051125</v>
      </c>
      <c r="AJ11" s="9">
        <f t="shared" si="19"/>
        <v>6752855.1803603964</v>
      </c>
      <c r="AK11" s="36">
        <f t="shared" si="20"/>
        <v>45436441.511870168</v>
      </c>
    </row>
    <row r="12" spans="1:37" ht="15">
      <c r="A12" s="2">
        <v>8052</v>
      </c>
      <c r="B12" s="3" t="s">
        <v>1</v>
      </c>
      <c r="C12" s="10">
        <f>'Div 9 gas cost'!F41</f>
        <v>606478.49</v>
      </c>
      <c r="D12" s="10">
        <f>'Div 9 gas cost'!G41</f>
        <v>571154.09</v>
      </c>
      <c r="E12" s="10">
        <f>'Div 9 gas cost'!H41</f>
        <v>726681.15</v>
      </c>
      <c r="F12" s="10">
        <f>'Div 9 gas cost'!I41</f>
        <v>866282.01</v>
      </c>
      <c r="G12" s="10">
        <f>'Div 9 gas cost'!J41</f>
        <v>839355.38</v>
      </c>
      <c r="H12" s="10">
        <f>'Div 9 gas cost'!K41</f>
        <v>2494411.46</v>
      </c>
      <c r="I12" s="10">
        <f>'Div 9 gas cost'!L41</f>
        <v>3677985.7</v>
      </c>
      <c r="J12" s="10">
        <f>'Div 9 gas cost'!M41</f>
        <v>2844532.57</v>
      </c>
      <c r="K12" s="10">
        <f>'Div 9 gas cost'!N41</f>
        <v>2136550.7599999998</v>
      </c>
      <c r="L12" s="10">
        <f>'Div 9 gas cost'!O41</f>
        <v>1547231.7</v>
      </c>
      <c r="M12" s="10">
        <f>'Div 9 gas cost'!P41</f>
        <v>990664.23</v>
      </c>
      <c r="N12" s="10">
        <f>'Div 9 gas cost'!Q41</f>
        <v>790859.4</v>
      </c>
      <c r="O12" s="9">
        <f t="shared" si="0"/>
        <v>778887.37364428886</v>
      </c>
      <c r="P12" s="9">
        <f t="shared" si="0"/>
        <v>815142.92978745466</v>
      </c>
      <c r="Q12" s="9">
        <f t="shared" si="1"/>
        <v>827696.88980517967</v>
      </c>
      <c r="R12" s="9">
        <f t="shared" si="2"/>
        <v>1149289.9035971572</v>
      </c>
      <c r="S12" s="9">
        <f t="shared" si="3"/>
        <v>1306034.282669575</v>
      </c>
      <c r="T12" s="9">
        <f t="shared" si="4"/>
        <v>2457259.8324604626</v>
      </c>
      <c r="U12" s="36">
        <f t="shared" si="21"/>
        <v>19322135.571964119</v>
      </c>
      <c r="V12" s="9">
        <f t="shared" si="5"/>
        <v>3973362.2343249205</v>
      </c>
      <c r="W12" s="9">
        <f t="shared" si="6"/>
        <v>4750616.2827169681</v>
      </c>
      <c r="X12" s="9">
        <f t="shared" si="7"/>
        <v>3186660.3617990692</v>
      </c>
      <c r="Y12" s="9">
        <f t="shared" si="8"/>
        <v>2287648.8504220438</v>
      </c>
      <c r="Z12" s="9">
        <f t="shared" si="9"/>
        <v>1328474.6776430081</v>
      </c>
      <c r="AA12" s="9">
        <f t="shared" si="10"/>
        <v>849109.00100519916</v>
      </c>
      <c r="AB12" s="9">
        <f t="shared" si="11"/>
        <v>735658.7200223729</v>
      </c>
      <c r="AC12" s="9">
        <f t="shared" si="12"/>
        <v>781943.32074138126</v>
      </c>
      <c r="AD12" s="9">
        <f t="shared" si="13"/>
        <v>793744.10978095199</v>
      </c>
      <c r="AE12" s="9">
        <f t="shared" si="14"/>
        <v>1104030.8557052109</v>
      </c>
      <c r="AF12" s="9">
        <f t="shared" si="15"/>
        <v>1294475.6054442485</v>
      </c>
      <c r="AG12" s="9">
        <f t="shared" si="16"/>
        <v>2435494.4882331346</v>
      </c>
      <c r="AH12" s="9">
        <f t="shared" si="17"/>
        <v>3938158.3664231678</v>
      </c>
      <c r="AI12" s="9">
        <f t="shared" si="18"/>
        <v>4729999.7931923009</v>
      </c>
      <c r="AJ12" s="9">
        <f t="shared" si="19"/>
        <v>3172706.863746237</v>
      </c>
      <c r="AK12" s="36">
        <f t="shared" si="20"/>
        <v>23451444.652359258</v>
      </c>
    </row>
    <row r="13" spans="1:37" ht="15">
      <c r="A13" s="2">
        <v>8053</v>
      </c>
      <c r="B13" s="3" t="s">
        <v>2</v>
      </c>
      <c r="C13" s="10">
        <f>'Div 9 gas cost'!F42</f>
        <v>223749.19</v>
      </c>
      <c r="D13" s="10">
        <f>'Div 9 gas cost'!G42</f>
        <v>169742.69</v>
      </c>
      <c r="E13" s="10">
        <f>'Div 9 gas cost'!H42</f>
        <v>207051.24</v>
      </c>
      <c r="F13" s="10">
        <f>'Div 9 gas cost'!I42</f>
        <v>157206.96</v>
      </c>
      <c r="G13" s="10">
        <f>'Div 9 gas cost'!J42</f>
        <v>215877.67</v>
      </c>
      <c r="H13" s="10">
        <f>'Div 9 gas cost'!K42</f>
        <v>376446.24</v>
      </c>
      <c r="I13" s="10">
        <f>'Div 9 gas cost'!L42</f>
        <v>672134.52</v>
      </c>
      <c r="J13" s="10">
        <f>'Div 9 gas cost'!M42</f>
        <v>664048.25</v>
      </c>
      <c r="K13" s="10">
        <f>'Div 9 gas cost'!N42</f>
        <v>769253.16</v>
      </c>
      <c r="L13" s="10">
        <f>'Div 9 gas cost'!O42</f>
        <v>453327.3</v>
      </c>
      <c r="M13" s="10">
        <f>'Div 9 gas cost'!P42</f>
        <v>452238.11</v>
      </c>
      <c r="N13" s="10">
        <f>'Div 9 gas cost'!Q42</f>
        <v>558552.21</v>
      </c>
      <c r="O13" s="9">
        <f t="shared" si="0"/>
        <v>287356.30665835651</v>
      </c>
      <c r="P13" s="9">
        <f t="shared" si="0"/>
        <v>242254.3339164457</v>
      </c>
      <c r="Q13" s="9">
        <f t="shared" si="1"/>
        <v>235833.37393340367</v>
      </c>
      <c r="R13" s="9">
        <f t="shared" si="2"/>
        <v>208565.30531345346</v>
      </c>
      <c r="S13" s="9">
        <f t="shared" si="3"/>
        <v>335904.96302392107</v>
      </c>
      <c r="T13" s="9">
        <f t="shared" si="4"/>
        <v>370839.47033853474</v>
      </c>
      <c r="U13" s="36">
        <f t="shared" si="21"/>
        <v>5250307.3031841144</v>
      </c>
      <c r="V13" s="9">
        <f t="shared" si="5"/>
        <v>726113.18694200146</v>
      </c>
      <c r="W13" s="9">
        <f t="shared" si="6"/>
        <v>1109018.2134774108</v>
      </c>
      <c r="X13" s="9">
        <f t="shared" si="7"/>
        <v>1147339.2530869136</v>
      </c>
      <c r="Y13" s="9">
        <f t="shared" si="8"/>
        <v>670263.97966764064</v>
      </c>
      <c r="Z13" s="9">
        <f t="shared" si="9"/>
        <v>606448.54150041658</v>
      </c>
      <c r="AA13" s="9">
        <f t="shared" si="10"/>
        <v>599691.56216938968</v>
      </c>
      <c r="AB13" s="9">
        <f t="shared" si="11"/>
        <v>271407.88244846527</v>
      </c>
      <c r="AC13" s="9">
        <f t="shared" si="12"/>
        <v>232387.66037756088</v>
      </c>
      <c r="AD13" s="9">
        <f t="shared" si="13"/>
        <v>226159.3027049652</v>
      </c>
      <c r="AE13" s="9">
        <f t="shared" si="14"/>
        <v>200352.00150539301</v>
      </c>
      <c r="AF13" s="9">
        <f t="shared" si="15"/>
        <v>332932.13367518265</v>
      </c>
      <c r="AG13" s="9">
        <f t="shared" si="16"/>
        <v>367554.73478945927</v>
      </c>
      <c r="AH13" s="9">
        <f t="shared" si="17"/>
        <v>719679.84630821703</v>
      </c>
      <c r="AI13" s="9">
        <f t="shared" si="18"/>
        <v>1104205.3510991121</v>
      </c>
      <c r="AJ13" s="9">
        <f t="shared" si="19"/>
        <v>1142315.3740988034</v>
      </c>
      <c r="AK13" s="36">
        <f t="shared" si="20"/>
        <v>6473398.3703446072</v>
      </c>
    </row>
    <row r="14" spans="1:37" ht="15">
      <c r="A14" s="2">
        <v>8054</v>
      </c>
      <c r="B14" s="3" t="s">
        <v>7</v>
      </c>
      <c r="C14" s="10">
        <f>'Div 9 gas cost'!F43</f>
        <v>83941.74</v>
      </c>
      <c r="D14" s="10">
        <f>'Div 9 gas cost'!G43</f>
        <v>91210.67</v>
      </c>
      <c r="E14" s="10">
        <f>'Div 9 gas cost'!H43</f>
        <v>126650.45</v>
      </c>
      <c r="F14" s="10">
        <f>'Div 9 gas cost'!I43</f>
        <v>123879.92</v>
      </c>
      <c r="G14" s="10">
        <f>'Div 9 gas cost'!J43</f>
        <v>195577.60000000001</v>
      </c>
      <c r="H14" s="10">
        <f>'Div 9 gas cost'!K43</f>
        <v>519204.41</v>
      </c>
      <c r="I14" s="10">
        <f>'Div 9 gas cost'!L43</f>
        <v>701686</v>
      </c>
      <c r="J14" s="10">
        <f>'Div 9 gas cost'!M43</f>
        <v>553678.14</v>
      </c>
      <c r="K14" s="10">
        <f>'Div 9 gas cost'!N43</f>
        <v>435084.35</v>
      </c>
      <c r="L14" s="10">
        <f>'Div 9 gas cost'!O43</f>
        <v>330096.84999999998</v>
      </c>
      <c r="M14" s="10">
        <f>'Div 9 gas cost'!P43</f>
        <v>195997.58</v>
      </c>
      <c r="N14" s="10">
        <f>'Div 9 gas cost'!Q43</f>
        <v>141164.19</v>
      </c>
      <c r="O14" s="9">
        <f t="shared" si="0"/>
        <v>107804.58414565001</v>
      </c>
      <c r="P14" s="9">
        <f t="shared" si="0"/>
        <v>130174.56072436896</v>
      </c>
      <c r="Q14" s="9">
        <f t="shared" si="1"/>
        <v>144256.09300231113</v>
      </c>
      <c r="R14" s="9">
        <f t="shared" si="2"/>
        <v>164350.5690651749</v>
      </c>
      <c r="S14" s="9">
        <f t="shared" si="3"/>
        <v>304318.11912879744</v>
      </c>
      <c r="T14" s="9">
        <f t="shared" si="4"/>
        <v>511471.40798067587</v>
      </c>
      <c r="U14" s="36">
        <f t="shared" si="21"/>
        <v>3720082.4440469779</v>
      </c>
      <c r="V14" s="9">
        <f t="shared" si="5"/>
        <v>758037.92623623204</v>
      </c>
      <c r="W14" s="9">
        <f t="shared" si="6"/>
        <v>924690.55021874665</v>
      </c>
      <c r="X14" s="9">
        <f t="shared" si="7"/>
        <v>648927.27013146784</v>
      </c>
      <c r="Y14" s="9">
        <f t="shared" si="8"/>
        <v>488062.44044149161</v>
      </c>
      <c r="Z14" s="9">
        <f t="shared" si="9"/>
        <v>262831.5568730181</v>
      </c>
      <c r="AA14" s="9">
        <f t="shared" si="10"/>
        <v>151561.43348439448</v>
      </c>
      <c r="AB14" s="9">
        <f t="shared" si="11"/>
        <v>101821.37375531789</v>
      </c>
      <c r="AC14" s="9">
        <f t="shared" si="12"/>
        <v>124872.73650941775</v>
      </c>
      <c r="AD14" s="9">
        <f t="shared" si="13"/>
        <v>138338.59415316739</v>
      </c>
      <c r="AE14" s="9">
        <f t="shared" si="14"/>
        <v>157878.44201254169</v>
      </c>
      <c r="AF14" s="9">
        <f t="shared" si="15"/>
        <v>301624.83997104189</v>
      </c>
      <c r="AG14" s="9">
        <f t="shared" si="16"/>
        <v>506941.01558583154</v>
      </c>
      <c r="AH14" s="9">
        <f t="shared" si="17"/>
        <v>751321.73338847049</v>
      </c>
      <c r="AI14" s="9">
        <f t="shared" si="18"/>
        <v>920677.62391453248</v>
      </c>
      <c r="AJ14" s="9">
        <f t="shared" si="19"/>
        <v>646085.79837980075</v>
      </c>
      <c r="AK14" s="36">
        <f t="shared" si="20"/>
        <v>4552017.5884690257</v>
      </c>
    </row>
    <row r="15" spans="1:37" ht="15">
      <c r="A15" s="2">
        <v>8058</v>
      </c>
      <c r="B15" s="3" t="s">
        <v>8</v>
      </c>
      <c r="C15" s="10">
        <f>'Div 9 gas cost'!F44</f>
        <v>53772.130000000005</v>
      </c>
      <c r="D15" s="10">
        <f>'Div 9 gas cost'!G44</f>
        <v>-40180.75</v>
      </c>
      <c r="E15" s="10">
        <f>'Div 9 gas cost'!H44</f>
        <v>-709.81999999999971</v>
      </c>
      <c r="F15" s="10">
        <f>'Div 9 gas cost'!I44</f>
        <v>462473.11</v>
      </c>
      <c r="G15" s="10">
        <f>'Div 9 gas cost'!J44</f>
        <v>1419893.88</v>
      </c>
      <c r="H15" s="10">
        <f>'Div 9 gas cost'!K44</f>
        <v>2421013.4700000002</v>
      </c>
      <c r="I15" s="10">
        <f>'Div 9 gas cost'!L44</f>
        <v>323890.83999999997</v>
      </c>
      <c r="J15" s="10">
        <f>'Div 9 gas cost'!M44</f>
        <v>-1619982.6400000001</v>
      </c>
      <c r="K15" s="10">
        <f>'Div 9 gas cost'!N44</f>
        <v>-833283.85</v>
      </c>
      <c r="L15" s="10">
        <f>'Div 9 gas cost'!O44</f>
        <v>-1158007.55</v>
      </c>
      <c r="M15" s="10">
        <f>'Div 9 gas cost'!P44</f>
        <v>-390751.61</v>
      </c>
      <c r="N15" s="10">
        <f>'Div 9 gas cost'!Q44</f>
        <v>-478919.64</v>
      </c>
      <c r="O15" s="9">
        <f t="shared" si="0"/>
        <v>69058.398280472044</v>
      </c>
      <c r="P15" s="9">
        <f t="shared" si="0"/>
        <v>-57345.390411293862</v>
      </c>
      <c r="Q15" s="9">
        <f t="shared" si="1"/>
        <v>-808.4918761433571</v>
      </c>
      <c r="R15" s="9">
        <f t="shared" si="2"/>
        <v>613559.63747668895</v>
      </c>
      <c r="S15" s="9">
        <f t="shared" si="3"/>
        <v>2209350.3290974549</v>
      </c>
      <c r="T15" s="9">
        <f t="shared" si="4"/>
        <v>2384955.0280997846</v>
      </c>
      <c r="U15" s="36">
        <f t="shared" si="21"/>
        <v>1061715.060666963</v>
      </c>
      <c r="V15" s="9">
        <f t="shared" si="5"/>
        <v>349902.29344822495</v>
      </c>
      <c r="W15" s="9">
        <f t="shared" si="6"/>
        <v>-2705511.6149725863</v>
      </c>
      <c r="X15" s="9">
        <f t="shared" si="7"/>
        <v>-1242840.8744767297</v>
      </c>
      <c r="Y15" s="9">
        <f t="shared" si="8"/>
        <v>-1712164.1448643713</v>
      </c>
      <c r="Z15" s="9">
        <f t="shared" si="9"/>
        <v>-523995.52079642203</v>
      </c>
      <c r="AA15" s="9">
        <f t="shared" si="10"/>
        <v>-514193.77082977031</v>
      </c>
      <c r="AB15" s="9">
        <f t="shared" si="11"/>
        <v>65225.621321997161</v>
      </c>
      <c r="AC15" s="9">
        <f t="shared" si="12"/>
        <v>-55009.794440724843</v>
      </c>
      <c r="AD15" s="9">
        <f t="shared" si="13"/>
        <v>-775.32690094509132</v>
      </c>
      <c r="AE15" s="9">
        <f t="shared" si="14"/>
        <v>589397.65281972114</v>
      </c>
      <c r="AF15" s="9">
        <f t="shared" si="15"/>
        <v>2189797.1154716173</v>
      </c>
      <c r="AG15" s="9">
        <f t="shared" si="16"/>
        <v>2363830.128539891</v>
      </c>
      <c r="AH15" s="9">
        <f t="shared" si="17"/>
        <v>346802.16982731258</v>
      </c>
      <c r="AI15" s="9">
        <f t="shared" si="18"/>
        <v>-2693770.3695110511</v>
      </c>
      <c r="AJ15" s="9">
        <f t="shared" si="19"/>
        <v>-1237398.8204913465</v>
      </c>
      <c r="AK15" s="36">
        <f t="shared" si="20"/>
        <v>-1182255.0598540921</v>
      </c>
    </row>
    <row r="16" spans="1:37" ht="15">
      <c r="A16" s="2">
        <v>8059</v>
      </c>
      <c r="B16" s="3" t="s">
        <v>3</v>
      </c>
      <c r="C16" s="10">
        <f>'Div 9 gas cost'!F45</f>
        <v>-2325934.2599999998</v>
      </c>
      <c r="D16" s="10">
        <f>'Div 9 gas cost'!G45</f>
        <v>-3432475.8</v>
      </c>
      <c r="E16" s="10">
        <f>'Div 9 gas cost'!H45</f>
        <v>-2637976.9900000002</v>
      </c>
      <c r="F16" s="10">
        <f>'Div 9 gas cost'!I45</f>
        <v>-2881682.88</v>
      </c>
      <c r="G16" s="10">
        <f>'Div 9 gas cost'!J45</f>
        <v>-3748346.8</v>
      </c>
      <c r="H16" s="10">
        <f>'Div 9 gas cost'!K45</f>
        <v>-6224973.1299999999</v>
      </c>
      <c r="I16" s="10">
        <f>'Div 9 gas cost'!L45</f>
        <v>-11327380.869999999</v>
      </c>
      <c r="J16" s="10">
        <f>'Div 9 gas cost'!M45</f>
        <v>-12335696.460000001</v>
      </c>
      <c r="K16" s="10">
        <f>'Div 9 gas cost'!N45</f>
        <v>-8878999.3000000007</v>
      </c>
      <c r="L16" s="10">
        <f>'Div 9 gas cost'!O45</f>
        <v>-7684524.04</v>
      </c>
      <c r="M16" s="10">
        <f>'Div 9 gas cost'!P45</f>
        <v>-4221491.87</v>
      </c>
      <c r="N16" s="10">
        <f>'Div 9 gas cost'!Q45</f>
        <v>-3604184.26</v>
      </c>
      <c r="O16" s="9">
        <f t="shared" si="0"/>
        <v>-2987147.7008865927</v>
      </c>
      <c r="P16" s="9">
        <f t="shared" si="0"/>
        <v>-4898780.2574197398</v>
      </c>
      <c r="Q16" s="9">
        <f t="shared" si="1"/>
        <v>-3004681.4204560411</v>
      </c>
      <c r="R16" s="9">
        <f t="shared" si="2"/>
        <v>-3823107.2573615815</v>
      </c>
      <c r="S16" s="9">
        <f t="shared" si="3"/>
        <v>-5832415.614152371</v>
      </c>
      <c r="T16" s="9">
        <f t="shared" si="4"/>
        <v>-6132258.7214599643</v>
      </c>
      <c r="U16" s="36">
        <f t="shared" si="21"/>
        <v>-74730667.771736294</v>
      </c>
      <c r="V16" s="9">
        <f t="shared" si="5"/>
        <v>-12237075.136717513</v>
      </c>
      <c r="W16" s="9">
        <f t="shared" si="6"/>
        <v>-20601683.763294045</v>
      </c>
      <c r="X16" s="9">
        <f t="shared" si="7"/>
        <v>-13243006.275100943</v>
      </c>
      <c r="Y16" s="9">
        <f t="shared" si="8"/>
        <v>-11361900.47434173</v>
      </c>
      <c r="Z16" s="9">
        <f t="shared" si="9"/>
        <v>-5660994.7965627359</v>
      </c>
      <c r="AA16" s="9">
        <f t="shared" si="10"/>
        <v>-3869645.219424923</v>
      </c>
      <c r="AB16" s="9">
        <f t="shared" si="11"/>
        <v>-2821359.4526127134</v>
      </c>
      <c r="AC16" s="9">
        <f t="shared" si="12"/>
        <v>-4699259.9237386696</v>
      </c>
      <c r="AD16" s="9">
        <f t="shared" si="13"/>
        <v>-2881427.0158929885</v>
      </c>
      <c r="AE16" s="9">
        <f t="shared" si="14"/>
        <v>-3672553.2553509413</v>
      </c>
      <c r="AF16" s="9">
        <f t="shared" si="15"/>
        <v>-5780797.5131403962</v>
      </c>
      <c r="AG16" s="9">
        <f t="shared" si="16"/>
        <v>-6077941.8274138169</v>
      </c>
      <c r="AH16" s="9">
        <f t="shared" si="17"/>
        <v>-12128655.025181919</v>
      </c>
      <c r="AI16" s="9">
        <f t="shared" si="18"/>
        <v>-20512277.595289767</v>
      </c>
      <c r="AJ16" s="9">
        <f t="shared" si="19"/>
        <v>-13185018.839574886</v>
      </c>
      <c r="AK16" s="36">
        <f t="shared" si="20"/>
        <v>-92651830.938525483</v>
      </c>
    </row>
    <row r="17" spans="1:37" ht="15">
      <c r="A17" s="2">
        <v>8060</v>
      </c>
      <c r="B17" s="3" t="s">
        <v>9</v>
      </c>
      <c r="C17" s="10">
        <f>'Div 9 gas cost'!F46</f>
        <v>-1029414.11</v>
      </c>
      <c r="D17" s="10">
        <f>'Div 9 gas cost'!G46</f>
        <v>-425018.69</v>
      </c>
      <c r="E17" s="10">
        <f>'Div 9 gas cost'!H46</f>
        <v>-1402218.98</v>
      </c>
      <c r="F17" s="10">
        <f>'Div 9 gas cost'!I46</f>
        <v>-1227408.02</v>
      </c>
      <c r="G17" s="10">
        <f>'Div 9 gas cost'!J46</f>
        <v>-1126904.5900000001</v>
      </c>
      <c r="H17" s="10">
        <f>'Div 9 gas cost'!K46</f>
        <v>1520028.11</v>
      </c>
      <c r="I17" s="10">
        <f>'Div 9 gas cost'!L46</f>
        <v>994734.2</v>
      </c>
      <c r="J17" s="10">
        <f>'Div 9 gas cost'!M46</f>
        <v>3043458.35</v>
      </c>
      <c r="K17" s="10">
        <f>'Div 9 gas cost'!N46</f>
        <v>3568544.23</v>
      </c>
      <c r="L17" s="10">
        <f>'Div 9 gas cost'!O46</f>
        <v>2130910.9</v>
      </c>
      <c r="M17" s="10">
        <f>'Div 9 gas cost'!P46</f>
        <v>-1903716.98</v>
      </c>
      <c r="N17" s="10">
        <f>'Div 9 gas cost'!Q46</f>
        <v>-551572.89</v>
      </c>
      <c r="O17" s="9">
        <f t="shared" si="0"/>
        <v>-1322054.5588191811</v>
      </c>
      <c r="P17" s="9">
        <f t="shared" si="0"/>
        <v>-606580.58174988464</v>
      </c>
      <c r="Q17" s="9">
        <f t="shared" si="1"/>
        <v>-1597141.0412555649</v>
      </c>
      <c r="R17" s="9">
        <f t="shared" si="2"/>
        <v>-1628393.0968163328</v>
      </c>
      <c r="S17" s="9">
        <f t="shared" si="3"/>
        <v>-1753459.9323563059</v>
      </c>
      <c r="T17" s="9">
        <f t="shared" si="4"/>
        <v>1497388.8946588605</v>
      </c>
      <c r="U17" s="36">
        <f t="shared" si="21"/>
        <v>1872117.4936615911</v>
      </c>
      <c r="V17" s="9">
        <f t="shared" si="5"/>
        <v>1074620.6282072854</v>
      </c>
      <c r="W17" s="9">
        <f t="shared" si="6"/>
        <v>5082839.6010529483</v>
      </c>
      <c r="X17" s="9">
        <f t="shared" si="7"/>
        <v>5322475.2062842557</v>
      </c>
      <c r="Y17" s="9">
        <f t="shared" si="8"/>
        <v>3150643.7405185029</v>
      </c>
      <c r="Z17" s="9">
        <f t="shared" si="9"/>
        <v>-2552872.8349554124</v>
      </c>
      <c r="AA17" s="9">
        <f t="shared" si="10"/>
        <v>-592198.19048676745</v>
      </c>
      <c r="AB17" s="9">
        <f t="shared" si="11"/>
        <v>-1248679.8444171865</v>
      </c>
      <c r="AC17" s="9">
        <f t="shared" si="12"/>
        <v>-581875.41970635578</v>
      </c>
      <c r="AD17" s="9">
        <f t="shared" si="13"/>
        <v>-1531625.0545346532</v>
      </c>
      <c r="AE17" s="9">
        <f t="shared" si="14"/>
        <v>-1564266.9603863049</v>
      </c>
      <c r="AF17" s="9">
        <f t="shared" si="15"/>
        <v>-1737941.444323801</v>
      </c>
      <c r="AG17" s="9">
        <f t="shared" si="16"/>
        <v>1484125.671818566</v>
      </c>
      <c r="AH17" s="9">
        <f t="shared" si="17"/>
        <v>1065099.5223002788</v>
      </c>
      <c r="AI17" s="9">
        <f t="shared" si="18"/>
        <v>5060781.34520688</v>
      </c>
      <c r="AJ17" s="9">
        <f t="shared" si="19"/>
        <v>5299169.5699769063</v>
      </c>
      <c r="AK17" s="36">
        <f t="shared" si="20"/>
        <v>6250360.1010106523</v>
      </c>
    </row>
    <row r="18" spans="1:37" ht="15">
      <c r="A18" s="2">
        <v>8081</v>
      </c>
      <c r="B18" s="3" t="s">
        <v>10</v>
      </c>
      <c r="C18" s="10">
        <f>'Div 9 gas cost'!F47</f>
        <v>0</v>
      </c>
      <c r="D18" s="10">
        <f>'Div 9 gas cost'!G47</f>
        <v>0</v>
      </c>
      <c r="E18" s="10">
        <f>'Div 9 gas cost'!H47</f>
        <v>0</v>
      </c>
      <c r="F18" s="10">
        <f>'Div 9 gas cost'!I47</f>
        <v>0</v>
      </c>
      <c r="G18" s="10">
        <f>'Div 9 gas cost'!J47</f>
        <v>0</v>
      </c>
      <c r="H18" s="10">
        <f>'Div 9 gas cost'!K47</f>
        <v>1084518.28</v>
      </c>
      <c r="I18" s="10">
        <f>'Div 9 gas cost'!L47</f>
        <v>2255744.84</v>
      </c>
      <c r="J18" s="10">
        <f>'Div 9 gas cost'!M47</f>
        <v>2376725.7999999998</v>
      </c>
      <c r="K18" s="10">
        <f>'Div 9 gas cost'!N47</f>
        <v>2699947.65</v>
      </c>
      <c r="L18" s="10">
        <f>'Div 9 gas cost'!O47</f>
        <v>2442279.3199999998</v>
      </c>
      <c r="M18" s="10">
        <f>'Div 9 gas cost'!P47</f>
        <v>9857.76</v>
      </c>
      <c r="N18" s="10">
        <f>'Div 9 gas cost'!Q47</f>
        <v>10008.9</v>
      </c>
      <c r="O18" s="9">
        <f t="shared" si="0"/>
        <v>0</v>
      </c>
      <c r="P18" s="9">
        <f t="shared" si="0"/>
        <v>0</v>
      </c>
      <c r="Q18" s="9">
        <f t="shared" si="1"/>
        <v>0</v>
      </c>
      <c r="R18" s="9">
        <f t="shared" si="2"/>
        <v>0</v>
      </c>
      <c r="S18" s="9">
        <f t="shared" si="3"/>
        <v>0</v>
      </c>
      <c r="T18" s="9">
        <f t="shared" si="4"/>
        <v>1068365.5241918706</v>
      </c>
      <c r="U18" s="36">
        <f t="shared" si="21"/>
        <v>10862929.794191871</v>
      </c>
      <c r="V18" s="9">
        <f t="shared" si="5"/>
        <v>2436902.1765172468</v>
      </c>
      <c r="W18" s="9">
        <f t="shared" si="6"/>
        <v>3969338.3735920843</v>
      </c>
      <c r="X18" s="9">
        <f t="shared" si="7"/>
        <v>4026965.4792510276</v>
      </c>
      <c r="Y18" s="9">
        <f t="shared" si="8"/>
        <v>3611015.3888441729</v>
      </c>
      <c r="Z18" s="9">
        <f t="shared" si="9"/>
        <v>13219.19591089116</v>
      </c>
      <c r="AA18" s="9">
        <f t="shared" si="10"/>
        <v>10746.090999438002</v>
      </c>
      <c r="AB18" s="9">
        <f t="shared" si="11"/>
        <v>0</v>
      </c>
      <c r="AC18" s="9">
        <f t="shared" si="12"/>
        <v>0</v>
      </c>
      <c r="AD18" s="9">
        <f t="shared" si="13"/>
        <v>0</v>
      </c>
      <c r="AE18" s="9">
        <f t="shared" si="14"/>
        <v>0</v>
      </c>
      <c r="AF18" s="9">
        <f t="shared" si="15"/>
        <v>0</v>
      </c>
      <c r="AG18" s="9">
        <f t="shared" si="16"/>
        <v>1058902.4047091573</v>
      </c>
      <c r="AH18" s="9">
        <f t="shared" si="17"/>
        <v>2415311.2977469945</v>
      </c>
      <c r="AI18" s="9">
        <f t="shared" si="18"/>
        <v>3952112.4352866197</v>
      </c>
      <c r="AJ18" s="9">
        <f t="shared" si="19"/>
        <v>4009332.5191630474</v>
      </c>
      <c r="AK18" s="36">
        <f t="shared" si="20"/>
        <v>15070639.332660321</v>
      </c>
    </row>
    <row r="19" spans="1:37" ht="15">
      <c r="A19" s="2">
        <v>8082</v>
      </c>
      <c r="B19" s="3" t="s">
        <v>11</v>
      </c>
      <c r="C19" s="10">
        <f>'Div 9 gas cost'!F48</f>
        <v>-1439088</v>
      </c>
      <c r="D19" s="10">
        <f>'Div 9 gas cost'!G48</f>
        <v>-2104238.73</v>
      </c>
      <c r="E19" s="10">
        <f>'Div 9 gas cost'!H48</f>
        <v>-1899938.05</v>
      </c>
      <c r="F19" s="10">
        <f>'Div 9 gas cost'!I48</f>
        <v>-2055782.6</v>
      </c>
      <c r="G19" s="10">
        <f>'Div 9 gas cost'!J48</f>
        <v>-2446214.94</v>
      </c>
      <c r="H19" s="10">
        <f>'Div 9 gas cost'!K48</f>
        <v>-2059.9299999999998</v>
      </c>
      <c r="I19" s="10">
        <f>'Div 9 gas cost'!L48</f>
        <v>-22774.57</v>
      </c>
      <c r="J19" s="10">
        <f>'Div 9 gas cost'!M48</f>
        <v>-5573.91</v>
      </c>
      <c r="K19" s="10">
        <f>'Div 9 gas cost'!N48</f>
        <v>-10704.99</v>
      </c>
      <c r="L19" s="10">
        <f>'Div 9 gas cost'!O48</f>
        <v>-98792.27</v>
      </c>
      <c r="M19" s="10">
        <f>'Div 9 gas cost'!P48</f>
        <v>-1863094.7</v>
      </c>
      <c r="N19" s="10">
        <f>'Div 9 gas cost'!Q48</f>
        <v>-1635911.13</v>
      </c>
      <c r="O19" s="9">
        <f t="shared" si="0"/>
        <v>-1848189.9873530758</v>
      </c>
      <c r="P19" s="9">
        <f t="shared" si="0"/>
        <v>-3003139.3513166173</v>
      </c>
      <c r="Q19" s="9">
        <f t="shared" si="1"/>
        <v>-2164047.8974960581</v>
      </c>
      <c r="R19" s="9">
        <f t="shared" si="2"/>
        <v>-2727391.4947982277</v>
      </c>
      <c r="S19" s="9">
        <f t="shared" si="3"/>
        <v>-3806302.610961399</v>
      </c>
      <c r="T19" s="9">
        <f t="shared" si="4"/>
        <v>-2029.249515507069</v>
      </c>
      <c r="U19" s="36">
        <f t="shared" si="21"/>
        <v>-17187952.161440887</v>
      </c>
      <c r="V19" s="9">
        <f t="shared" si="5"/>
        <v>-24603.580253449411</v>
      </c>
      <c r="W19" s="9">
        <f t="shared" si="6"/>
        <v>-9308.9134867592456</v>
      </c>
      <c r="X19" s="9">
        <f t="shared" si="7"/>
        <v>-15966.467048250903</v>
      </c>
      <c r="Y19" s="9">
        <f t="shared" si="8"/>
        <v>-146068.63528977861</v>
      </c>
      <c r="Z19" s="9">
        <f t="shared" si="9"/>
        <v>-2498398.6057525231</v>
      </c>
      <c r="AA19" s="9">
        <f t="shared" si="10"/>
        <v>-1756401.7894047746</v>
      </c>
      <c r="AB19" s="9">
        <f t="shared" si="11"/>
        <v>-1745614.4835071671</v>
      </c>
      <c r="AC19" s="9">
        <f t="shared" si="12"/>
        <v>-2880825.7683470789</v>
      </c>
      <c r="AD19" s="9">
        <f t="shared" si="13"/>
        <v>-2075276.943864868</v>
      </c>
      <c r="AE19" s="9">
        <f t="shared" si="14"/>
        <v>-2619986.7904700958</v>
      </c>
      <c r="AF19" s="9">
        <f t="shared" si="15"/>
        <v>-3772616.0348233739</v>
      </c>
      <c r="AG19" s="9">
        <f t="shared" si="16"/>
        <v>-2011.2753014476937</v>
      </c>
      <c r="AH19" s="9">
        <f t="shared" si="17"/>
        <v>-24385.593284712901</v>
      </c>
      <c r="AI19" s="9">
        <f t="shared" si="18"/>
        <v>-9268.5151245332727</v>
      </c>
      <c r="AJ19" s="9">
        <f t="shared" si="19"/>
        <v>-15896.554336642503</v>
      </c>
      <c r="AK19" s="36">
        <f t="shared" si="20"/>
        <v>-17546750.989506993</v>
      </c>
    </row>
    <row r="20" spans="1:37" ht="15">
      <c r="A20" s="2">
        <v>8120</v>
      </c>
      <c r="B20" s="3" t="s">
        <v>12</v>
      </c>
      <c r="C20" s="10">
        <f>'Div 9 gas cost'!F49</f>
        <v>927.24</v>
      </c>
      <c r="D20" s="10">
        <f>'Div 9 gas cost'!G49</f>
        <v>-1642.31</v>
      </c>
      <c r="E20" s="10">
        <f>'Div 9 gas cost'!H49</f>
        <v>662.64</v>
      </c>
      <c r="F20" s="10">
        <f>'Div 9 gas cost'!I49</f>
        <v>71.419999999999959</v>
      </c>
      <c r="G20" s="10">
        <f>'Div 9 gas cost'!J49</f>
        <v>-1278.94</v>
      </c>
      <c r="H20" s="10">
        <f>'Div 9 gas cost'!K49</f>
        <v>-8833.2000000000007</v>
      </c>
      <c r="I20" s="10">
        <f>'Div 9 gas cost'!L49</f>
        <v>-5262.99</v>
      </c>
      <c r="J20" s="10">
        <f>'Div 9 gas cost'!M49</f>
        <v>-1034.33</v>
      </c>
      <c r="K20" s="10">
        <f>'Div 9 gas cost'!N49</f>
        <v>1052.7700000000004</v>
      </c>
      <c r="L20" s="10">
        <f>'Div 9 gas cost'!O49</f>
        <v>-2337.79</v>
      </c>
      <c r="M20" s="10">
        <f>'Div 9 gas cost'!P49</f>
        <v>-107.31999999999971</v>
      </c>
      <c r="N20" s="10">
        <f>'Div 9 gas cost'!Q49</f>
        <v>-1519.73</v>
      </c>
      <c r="O20" s="9">
        <f t="shared" si="0"/>
        <v>1190.8345312262113</v>
      </c>
      <c r="P20" s="9">
        <f t="shared" si="0"/>
        <v>-2343.881289582002</v>
      </c>
      <c r="Q20" s="9">
        <f t="shared" si="1"/>
        <v>754.75339777356851</v>
      </c>
      <c r="R20" s="9">
        <f t="shared" si="2"/>
        <v>94.752383135497539</v>
      </c>
      <c r="S20" s="9">
        <f t="shared" si="3"/>
        <v>-1990.026543318786</v>
      </c>
      <c r="T20" s="9">
        <f t="shared" si="4"/>
        <v>-8701.6388034433439</v>
      </c>
      <c r="U20" s="36">
        <f t="shared" si="21"/>
        <v>-20204.596324208855</v>
      </c>
      <c r="V20" s="9">
        <f t="shared" si="5"/>
        <v>-5685.6571534874956</v>
      </c>
      <c r="W20" s="9">
        <f t="shared" si="6"/>
        <v>-1727.420874531467</v>
      </c>
      <c r="X20" s="9">
        <f t="shared" si="7"/>
        <v>1570.2039436176128</v>
      </c>
      <c r="Y20" s="9">
        <f t="shared" si="8"/>
        <v>-3456.5234192320063</v>
      </c>
      <c r="Z20" s="9">
        <f t="shared" si="9"/>
        <v>-143.91546407671069</v>
      </c>
      <c r="AA20" s="9">
        <f t="shared" si="10"/>
        <v>-1631.6635069364179</v>
      </c>
      <c r="AB20" s="9">
        <f t="shared" si="11"/>
        <v>1124.7425964827623</v>
      </c>
      <c r="AC20" s="9">
        <f t="shared" si="12"/>
        <v>-2248.4183472918453</v>
      </c>
      <c r="AD20" s="9">
        <f t="shared" si="13"/>
        <v>723.79281739350188</v>
      </c>
      <c r="AE20" s="9">
        <f t="shared" si="14"/>
        <v>91.0210333404778</v>
      </c>
      <c r="AF20" s="9">
        <f t="shared" si="15"/>
        <v>-1972.4143911806073</v>
      </c>
      <c r="AG20" s="9">
        <f t="shared" si="16"/>
        <v>-8624.5634525191508</v>
      </c>
      <c r="AH20" s="9">
        <f t="shared" si="17"/>
        <v>-5635.2824049591782</v>
      </c>
      <c r="AI20" s="9">
        <f t="shared" si="18"/>
        <v>-1719.9242988778972</v>
      </c>
      <c r="AJ20" s="9">
        <f t="shared" si="19"/>
        <v>1563.3284579422432</v>
      </c>
      <c r="AK20" s="36">
        <f t="shared" si="20"/>
        <v>-21929.820379914829</v>
      </c>
    </row>
    <row r="21" spans="1:37" ht="15">
      <c r="A21" s="20">
        <v>8580</v>
      </c>
      <c r="B21" s="21" t="s">
        <v>24</v>
      </c>
      <c r="C21" s="10">
        <f>'Div 9 gas cost'!F50</f>
        <v>1564932.21</v>
      </c>
      <c r="D21" s="10">
        <f>'Div 9 gas cost'!G50</f>
        <v>1605116.48</v>
      </c>
      <c r="E21" s="10">
        <f>'Div 9 gas cost'!H50</f>
        <v>1602846.7600000002</v>
      </c>
      <c r="F21" s="10">
        <f>'Div 9 gas cost'!I50</f>
        <v>1606771.54</v>
      </c>
      <c r="G21" s="10">
        <f>'Div 9 gas cost'!J50</f>
        <v>2063587.83</v>
      </c>
      <c r="H21" s="10">
        <f>'Div 9 gas cost'!K50</f>
        <v>2332307.81</v>
      </c>
      <c r="I21" s="10">
        <f>'Div 9 gas cost'!L50</f>
        <v>2499584.8600000003</v>
      </c>
      <c r="J21" s="10">
        <f>'Div 9 gas cost'!M50</f>
        <v>2564753.77</v>
      </c>
      <c r="K21" s="10">
        <f>'Div 9 gas cost'!N50</f>
        <v>2280622.62</v>
      </c>
      <c r="L21" s="10">
        <f>'Div 9 gas cost'!O50</f>
        <v>2438250.5499999998</v>
      </c>
      <c r="M21" s="10">
        <f>'Div 9 gas cost'!P50</f>
        <v>2050639.5699999998</v>
      </c>
      <c r="N21" s="10">
        <f>'Div 9 gas cost'!Q50</f>
        <v>1662627.06</v>
      </c>
      <c r="O21" s="9">
        <f t="shared" si="0"/>
        <v>2009809.0189122006</v>
      </c>
      <c r="P21" s="9">
        <f t="shared" si="0"/>
        <v>2290799.2310049399</v>
      </c>
      <c r="Q21" s="9">
        <f t="shared" si="1"/>
        <v>1825658.0318428644</v>
      </c>
      <c r="R21" s="9">
        <f t="shared" si="2"/>
        <v>2131691.8589931885</v>
      </c>
      <c r="S21" s="9">
        <f t="shared" si="3"/>
        <v>3210936.0534267556</v>
      </c>
      <c r="T21" s="9">
        <f t="shared" si="4"/>
        <v>2297570.5453369063</v>
      </c>
      <c r="U21" s="37">
        <f t="shared" ref="U21" si="22">SUM(I21:T21)</f>
        <v>27262943.169516858</v>
      </c>
      <c r="V21" s="9">
        <f t="shared" si="5"/>
        <v>2700324.8229633807</v>
      </c>
      <c r="W21" s="9">
        <f t="shared" si="6"/>
        <v>4283361.4033541298</v>
      </c>
      <c r="X21" s="9">
        <f t="shared" si="7"/>
        <v>3401543.1973057091</v>
      </c>
      <c r="Y21" s="9">
        <f t="shared" si="8"/>
        <v>3605058.6785084712</v>
      </c>
      <c r="Z21" s="9">
        <f t="shared" si="9"/>
        <v>2749895.1301772008</v>
      </c>
      <c r="AA21" s="9">
        <f t="shared" si="10"/>
        <v>1785085.4424450304</v>
      </c>
      <c r="AB21" s="9">
        <f t="shared" si="11"/>
        <v>1898263.574904995</v>
      </c>
      <c r="AC21" s="9">
        <f t="shared" si="12"/>
        <v>2197498.2452597278</v>
      </c>
      <c r="AD21" s="9">
        <f t="shared" si="13"/>
        <v>1750768.0977158733</v>
      </c>
      <c r="AE21" s="9">
        <f t="shared" si="14"/>
        <v>2047745.8122776665</v>
      </c>
      <c r="AF21" s="9">
        <f t="shared" si="15"/>
        <v>3182518.5961477165</v>
      </c>
      <c r="AG21" s="9">
        <f t="shared" si="16"/>
        <v>2277219.6597100683</v>
      </c>
      <c r="AH21" s="9">
        <f t="shared" si="17"/>
        <v>2676400.0276003475</v>
      </c>
      <c r="AI21" s="9">
        <f t="shared" si="18"/>
        <v>4264772.683439224</v>
      </c>
      <c r="AJ21" s="9">
        <f t="shared" si="19"/>
        <v>3386648.7871736442</v>
      </c>
      <c r="AK21" s="37">
        <f t="shared" ref="AK21" si="23">SUM(Y21:AJ21)</f>
        <v>31821874.735359967</v>
      </c>
    </row>
    <row r="22" spans="1:37" ht="1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22"/>
      <c r="Q22" s="22"/>
      <c r="R22" s="22"/>
      <c r="S22" s="22"/>
      <c r="T22" s="22"/>
      <c r="U22" s="38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31"/>
      <c r="AH22" s="31"/>
      <c r="AI22" s="31"/>
      <c r="AJ22" s="31"/>
      <c r="AK22" s="38"/>
    </row>
    <row r="23" spans="1:37" ht="15">
      <c r="B23" s="8" t="s">
        <v>14</v>
      </c>
      <c r="C23" s="11">
        <f t="shared" ref="C23:N23" si="24">SUM(C7:C21)</f>
        <v>1596025.5800000012</v>
      </c>
      <c r="D23" s="11">
        <f t="shared" si="24"/>
        <v>1368201.58</v>
      </c>
      <c r="E23" s="11">
        <f t="shared" si="24"/>
        <v>1738299.9500000011</v>
      </c>
      <c r="F23" s="11">
        <f t="shared" si="24"/>
        <v>2397615.7200000007</v>
      </c>
      <c r="G23" s="11">
        <f t="shared" si="24"/>
        <v>4346564.9500000011</v>
      </c>
      <c r="H23" s="11">
        <f t="shared" si="24"/>
        <v>11650233.730000002</v>
      </c>
      <c r="I23" s="11">
        <f t="shared" si="24"/>
        <v>13395008.139999997</v>
      </c>
      <c r="J23" s="11">
        <f t="shared" si="24"/>
        <v>8676835.4499999993</v>
      </c>
      <c r="K23" s="11">
        <f t="shared" si="24"/>
        <v>7056136.1999999983</v>
      </c>
      <c r="L23" s="11">
        <f t="shared" si="24"/>
        <v>4532132.0499999989</v>
      </c>
      <c r="M23" s="11">
        <f t="shared" si="24"/>
        <v>2782544.1599999988</v>
      </c>
      <c r="N23" s="11">
        <f t="shared" si="24"/>
        <v>2036047.6800000016</v>
      </c>
      <c r="O23" s="55">
        <f>'[1]Summary of Revenue'!I25</f>
        <v>2049741.5700189201</v>
      </c>
      <c r="P23" s="55">
        <f>'[1]Summary of Revenue'!J25</f>
        <v>1952677.6818862045</v>
      </c>
      <c r="Q23" s="55">
        <f>'[1]Summary of Revenue'!K25</f>
        <v>1979940.5312267975</v>
      </c>
      <c r="R23" s="55">
        <f>'[1]Summary of Revenue'!L25</f>
        <v>3180898.954258359</v>
      </c>
      <c r="S23" s="55">
        <f>'[1]Summary of Revenue'!M25</f>
        <v>6763241.1393490657</v>
      </c>
      <c r="T23" s="55">
        <f>'[1]Summary of Revenue'!N25</f>
        <v>11476715.787500847</v>
      </c>
      <c r="U23" s="39">
        <f>SUM(U7:U21)</f>
        <v>65881919.344240203</v>
      </c>
      <c r="V23" s="55">
        <f>'[1]Summary of Revenue'!P25</f>
        <v>14470752.148914251</v>
      </c>
      <c r="W23" s="55">
        <f>'[1]Summary of Revenue'!Q25</f>
        <v>14491068.306251038</v>
      </c>
      <c r="X23" s="55">
        <f>'[1]Summary of Revenue'!R25</f>
        <v>10524210.30989009</v>
      </c>
      <c r="Y23" s="55">
        <f>'[1]Summary of Revenue'!T25</f>
        <v>6700952.852855457</v>
      </c>
      <c r="Z23" s="55">
        <f>'[1]Summary of Revenue'!U25</f>
        <v>3731374.7120792209</v>
      </c>
      <c r="AA23" s="55">
        <f>'[1]Summary of Revenue'!V25</f>
        <v>2186009.8161111251</v>
      </c>
      <c r="AB23" s="55">
        <f>'[1]Summary of Revenue'!W25</f>
        <v>1935979.8486930118</v>
      </c>
      <c r="AC23" s="55">
        <f>'[1]Summary of Revenue'!X25</f>
        <v>1873147.9046377917</v>
      </c>
      <c r="AD23" s="55">
        <f>'[1]Summary of Revenue'!Y25</f>
        <v>1898721.8071433725</v>
      </c>
      <c r="AE23" s="55">
        <f>'[1]Summary of Revenue'!Z25</f>
        <v>3055635.1216434315</v>
      </c>
      <c r="AF23" s="55">
        <f>'[1]Summary of Revenue'!AA25</f>
        <v>6703385.0372818261</v>
      </c>
      <c r="AG23" s="55">
        <f>'[1]Summary of Revenue'!AB25</f>
        <v>11375060.005554482</v>
      </c>
      <c r="AH23" s="55">
        <f>'[1]Summary of Revenue'!AC25</f>
        <v>14342541.727350224</v>
      </c>
      <c r="AI23" s="55">
        <f>'[1]Summary of Revenue'!AD25</f>
        <v>14428180.684907267</v>
      </c>
      <c r="AJ23" s="55">
        <f>'[1]Summary of Revenue'!AE25</f>
        <v>10478127.724551832</v>
      </c>
      <c r="AK23" s="39">
        <f t="shared" si="20"/>
        <v>78709117.242809042</v>
      </c>
    </row>
    <row r="24" spans="1:37">
      <c r="P24" s="27"/>
    </row>
    <row r="25" spans="1:37">
      <c r="W25" s="56"/>
    </row>
    <row r="26" spans="1:37">
      <c r="C26" s="26"/>
    </row>
    <row r="27" spans="1:37">
      <c r="C27" s="24">
        <f t="shared" ref="C27:AJ27" si="25">SUM(C7:C21)</f>
        <v>1596025.5800000012</v>
      </c>
      <c r="D27" s="24">
        <f t="shared" si="25"/>
        <v>1368201.58</v>
      </c>
      <c r="E27" s="24">
        <f t="shared" si="25"/>
        <v>1738299.9500000011</v>
      </c>
      <c r="F27" s="24">
        <f t="shared" si="25"/>
        <v>2397615.7200000007</v>
      </c>
      <c r="G27" s="24">
        <f t="shared" si="25"/>
        <v>4346564.9500000011</v>
      </c>
      <c r="H27" s="24">
        <f t="shared" si="25"/>
        <v>11650233.730000002</v>
      </c>
      <c r="I27" s="24">
        <f t="shared" si="25"/>
        <v>13395008.139999997</v>
      </c>
      <c r="J27" s="24">
        <f t="shared" si="25"/>
        <v>8676835.4499999993</v>
      </c>
      <c r="K27" s="24">
        <f t="shared" si="25"/>
        <v>7056136.1999999983</v>
      </c>
      <c r="L27" s="24">
        <f t="shared" si="25"/>
        <v>4532132.0499999989</v>
      </c>
      <c r="M27" s="24">
        <f t="shared" si="25"/>
        <v>2782544.1599999988</v>
      </c>
      <c r="N27" s="24">
        <f t="shared" si="25"/>
        <v>2036047.6800000016</v>
      </c>
      <c r="O27" s="24">
        <f t="shared" si="25"/>
        <v>2049741.5700189201</v>
      </c>
      <c r="P27" s="24">
        <f t="shared" si="25"/>
        <v>1952677.6818862043</v>
      </c>
      <c r="Q27" s="24">
        <f t="shared" si="25"/>
        <v>1979940.5312267982</v>
      </c>
      <c r="R27" s="24">
        <f t="shared" si="25"/>
        <v>3180898.9542583581</v>
      </c>
      <c r="S27" s="24">
        <f t="shared" si="25"/>
        <v>6763241.1393490657</v>
      </c>
      <c r="T27" s="24">
        <f t="shared" si="25"/>
        <v>11476715.787500845</v>
      </c>
      <c r="U27" s="24">
        <f t="shared" si="25"/>
        <v>65881919.344240203</v>
      </c>
      <c r="V27" s="24">
        <f t="shared" si="25"/>
        <v>14470752.148914253</v>
      </c>
      <c r="W27" s="24">
        <f t="shared" si="25"/>
        <v>14491068.306251027</v>
      </c>
      <c r="X27" s="24">
        <f t="shared" si="25"/>
        <v>10524210.309890091</v>
      </c>
      <c r="Y27" s="24">
        <f t="shared" si="25"/>
        <v>6700952.852855457</v>
      </c>
      <c r="Z27" s="24">
        <f t="shared" si="25"/>
        <v>3731374.7120792209</v>
      </c>
      <c r="AA27" s="24">
        <f t="shared" si="25"/>
        <v>2186009.8161111213</v>
      </c>
      <c r="AB27" s="24">
        <f t="shared" si="25"/>
        <v>1935979.8486930123</v>
      </c>
      <c r="AC27" s="24">
        <f t="shared" si="25"/>
        <v>1873147.9046377914</v>
      </c>
      <c r="AD27" s="24">
        <f t="shared" si="25"/>
        <v>1898721.8071433723</v>
      </c>
      <c r="AE27" s="24">
        <f t="shared" si="25"/>
        <v>3055635.1216434306</v>
      </c>
      <c r="AF27" s="24">
        <f t="shared" si="25"/>
        <v>6703385.0372818243</v>
      </c>
      <c r="AG27" s="24">
        <f t="shared" si="25"/>
        <v>11375060.00555448</v>
      </c>
      <c r="AH27" s="24">
        <f t="shared" si="25"/>
        <v>14342541.727350226</v>
      </c>
      <c r="AI27" s="24">
        <f t="shared" si="25"/>
        <v>14428180.684907258</v>
      </c>
      <c r="AJ27" s="24">
        <f t="shared" si="25"/>
        <v>10478127.724551832</v>
      </c>
    </row>
    <row r="28" spans="1:37">
      <c r="C28" s="25">
        <f t="shared" ref="C28:X28" si="26">C23-C27</f>
        <v>0</v>
      </c>
      <c r="D28" s="25">
        <f t="shared" si="26"/>
        <v>0</v>
      </c>
      <c r="E28" s="25">
        <f t="shared" si="26"/>
        <v>0</v>
      </c>
      <c r="F28" s="25">
        <f t="shared" si="26"/>
        <v>0</v>
      </c>
      <c r="G28" s="25">
        <f t="shared" si="26"/>
        <v>0</v>
      </c>
      <c r="H28" s="25">
        <f t="shared" si="26"/>
        <v>0</v>
      </c>
      <c r="I28" s="25">
        <f t="shared" si="26"/>
        <v>0</v>
      </c>
      <c r="J28" s="25">
        <f t="shared" si="26"/>
        <v>0</v>
      </c>
      <c r="K28" s="25">
        <f t="shared" si="26"/>
        <v>0</v>
      </c>
      <c r="L28" s="25">
        <f t="shared" si="26"/>
        <v>0</v>
      </c>
      <c r="M28" s="25">
        <f t="shared" si="26"/>
        <v>0</v>
      </c>
      <c r="N28" s="25">
        <f t="shared" si="26"/>
        <v>0</v>
      </c>
      <c r="O28" s="25">
        <f t="shared" si="26"/>
        <v>0</v>
      </c>
      <c r="P28" s="25">
        <f t="shared" si="26"/>
        <v>0</v>
      </c>
      <c r="Q28" s="25">
        <f t="shared" si="26"/>
        <v>0</v>
      </c>
      <c r="R28" s="25">
        <f t="shared" si="26"/>
        <v>0</v>
      </c>
      <c r="S28" s="25">
        <f t="shared" si="26"/>
        <v>0</v>
      </c>
      <c r="T28" s="25">
        <f t="shared" si="26"/>
        <v>0</v>
      </c>
      <c r="U28" s="28">
        <f t="shared" si="26"/>
        <v>0</v>
      </c>
      <c r="V28" s="25">
        <f t="shared" si="26"/>
        <v>0</v>
      </c>
      <c r="W28" s="25">
        <f t="shared" si="26"/>
        <v>0</v>
      </c>
      <c r="X28" s="25">
        <f t="shared" si="26"/>
        <v>0</v>
      </c>
      <c r="Y28" s="25">
        <f>Y23-Y27</f>
        <v>0</v>
      </c>
      <c r="Z28" s="25">
        <f t="shared" ref="Z28:AJ28" si="27">Z23-Z27</f>
        <v>0</v>
      </c>
      <c r="AA28" s="25">
        <f t="shared" si="27"/>
        <v>3.7252902984619141E-9</v>
      </c>
      <c r="AB28" s="25">
        <f t="shared" si="27"/>
        <v>0</v>
      </c>
      <c r="AC28" s="25">
        <f t="shared" si="27"/>
        <v>0</v>
      </c>
      <c r="AD28" s="25">
        <f t="shared" si="27"/>
        <v>0</v>
      </c>
      <c r="AE28" s="25">
        <f t="shared" si="27"/>
        <v>0</v>
      </c>
      <c r="AF28" s="25">
        <f t="shared" si="27"/>
        <v>0</v>
      </c>
      <c r="AG28" s="25">
        <f t="shared" si="27"/>
        <v>0</v>
      </c>
      <c r="AH28" s="25">
        <f t="shared" si="27"/>
        <v>0</v>
      </c>
      <c r="AI28" s="25">
        <f t="shared" si="27"/>
        <v>0</v>
      </c>
      <c r="AJ28" s="25">
        <f t="shared" si="27"/>
        <v>0</v>
      </c>
    </row>
    <row r="29" spans="1:37">
      <c r="N29" s="23"/>
      <c r="U29" s="29"/>
    </row>
    <row r="30" spans="1:37">
      <c r="H30" s="41"/>
      <c r="I30" s="41"/>
      <c r="J30" s="41"/>
      <c r="K30" s="41"/>
      <c r="L30" s="41"/>
      <c r="M30" s="41"/>
      <c r="N30" s="41"/>
      <c r="U30" s="29"/>
    </row>
    <row r="31" spans="1:37">
      <c r="C31" s="12"/>
      <c r="D31" s="12"/>
      <c r="E31" s="12"/>
      <c r="F31" s="12"/>
      <c r="G31" s="12"/>
      <c r="H31" s="12"/>
      <c r="I31" s="42"/>
      <c r="J31" s="42"/>
      <c r="K31" s="42"/>
      <c r="L31" s="42"/>
      <c r="M31" s="42"/>
      <c r="N31" s="42"/>
      <c r="O31" s="12"/>
      <c r="P31" s="12"/>
      <c r="Q31" s="12"/>
      <c r="R31" s="12"/>
      <c r="S31" s="12"/>
      <c r="T31" s="12"/>
      <c r="U31" s="29"/>
    </row>
    <row r="32" spans="1:37">
      <c r="N32" s="23"/>
      <c r="U32" s="29"/>
    </row>
    <row r="33" spans="14:21">
      <c r="N33" s="23"/>
      <c r="U33" s="29"/>
    </row>
    <row r="34" spans="14:21">
      <c r="N34" s="23"/>
      <c r="O34" s="40"/>
    </row>
    <row r="36" spans="14:21">
      <c r="P36" s="27"/>
    </row>
  </sheetData>
  <pageMargins left="0.75" right="0.75" top="1" bottom="1" header="0.5" footer="0.5"/>
  <pageSetup scale="37" orientation="portrait" r:id="rId1"/>
  <headerFooter alignWithMargins="0"/>
  <colBreaks count="1" manualBreakCount="1">
    <brk id="13" max="27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9"/>
  <sheetViews>
    <sheetView showGridLines="0" view="pageBreakPreview" zoomScale="60" zoomScaleNormal="88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E41" sqref="E41"/>
    </sheetView>
  </sheetViews>
  <sheetFormatPr defaultRowHeight="12.75"/>
  <cols>
    <col min="1" max="1" width="4" style="16" customWidth="1"/>
    <col min="2" max="2" width="76.42578125" style="16" bestFit="1" customWidth="1"/>
    <col min="3" max="3" width="6.85546875" style="16" customWidth="1"/>
    <col min="4" max="10" width="12.5703125" style="16" customWidth="1"/>
    <col min="11" max="11" width="15.42578125" style="16" bestFit="1" customWidth="1"/>
    <col min="12" max="12" width="16.28515625" style="16" bestFit="1" customWidth="1"/>
    <col min="13" max="13" width="16.85546875" style="16" bestFit="1" customWidth="1"/>
    <col min="14" max="15" width="16.140625" style="16" bestFit="1" customWidth="1"/>
    <col min="16" max="17" width="15.42578125" style="16" bestFit="1" customWidth="1"/>
    <col min="18" max="21" width="12.85546875" style="16" bestFit="1" customWidth="1"/>
    <col min="22" max="16384" width="9.140625" style="16"/>
  </cols>
  <sheetData>
    <row r="1" spans="2:22" ht="12" customHeight="1">
      <c r="B1" s="43" t="s">
        <v>48</v>
      </c>
      <c r="C1" s="43"/>
    </row>
    <row r="2" spans="2:22" ht="12" customHeight="1">
      <c r="B2" s="43" t="s">
        <v>49</v>
      </c>
      <c r="C2" s="43"/>
    </row>
    <row r="3" spans="2:22" ht="12.75" customHeight="1">
      <c r="B3" s="43" t="s">
        <v>28</v>
      </c>
      <c r="C3" s="43"/>
    </row>
    <row r="4" spans="2:22" s="44" customFormat="1" ht="12.75" customHeight="1">
      <c r="B4" s="43" t="s">
        <v>29</v>
      </c>
      <c r="C4" s="43"/>
      <c r="D4" s="54"/>
    </row>
    <row r="5" spans="2:22" s="44" customFormat="1" ht="12.75" customHeight="1">
      <c r="B5" s="43" t="s">
        <v>30</v>
      </c>
      <c r="C5" s="43"/>
    </row>
    <row r="6" spans="2:22" s="46" customFormat="1" ht="15">
      <c r="B6" s="16"/>
      <c r="C6" s="16"/>
      <c r="D6" s="43" t="s">
        <v>89</v>
      </c>
      <c r="E6" s="43" t="s">
        <v>89</v>
      </c>
      <c r="F6" s="43" t="s">
        <v>89</v>
      </c>
      <c r="G6" s="43" t="s">
        <v>89</v>
      </c>
      <c r="H6" s="43" t="s">
        <v>89</v>
      </c>
      <c r="I6" s="43" t="s">
        <v>90</v>
      </c>
      <c r="J6" s="43" t="s">
        <v>90</v>
      </c>
      <c r="K6" s="43" t="s">
        <v>90</v>
      </c>
      <c r="L6" s="43" t="s">
        <v>90</v>
      </c>
      <c r="M6" s="43" t="s">
        <v>90</v>
      </c>
      <c r="N6" s="43" t="s">
        <v>90</v>
      </c>
      <c r="O6" s="43" t="s">
        <v>90</v>
      </c>
      <c r="P6" s="43" t="s">
        <v>90</v>
      </c>
      <c r="Q6" s="43" t="s">
        <v>90</v>
      </c>
      <c r="R6" s="43" t="s">
        <v>90</v>
      </c>
      <c r="S6" s="43" t="s">
        <v>90</v>
      </c>
      <c r="T6" s="43" t="s">
        <v>90</v>
      </c>
      <c r="U6" s="43" t="s">
        <v>91</v>
      </c>
      <c r="V6" s="45"/>
    </row>
    <row r="7" spans="2:22" ht="12.75" customHeight="1">
      <c r="B7" s="47" t="s">
        <v>50</v>
      </c>
      <c r="C7" s="52" t="s">
        <v>88</v>
      </c>
      <c r="D7" s="48" t="s">
        <v>55</v>
      </c>
      <c r="E7" s="49" t="s">
        <v>56</v>
      </c>
      <c r="F7" s="48" t="s">
        <v>57</v>
      </c>
      <c r="G7" s="49" t="s">
        <v>58</v>
      </c>
      <c r="H7" s="48" t="s">
        <v>59</v>
      </c>
      <c r="I7" s="49" t="s">
        <v>60</v>
      </c>
      <c r="J7" s="48" t="s">
        <v>61</v>
      </c>
      <c r="K7" s="49" t="s">
        <v>62</v>
      </c>
      <c r="L7" s="48" t="s">
        <v>51</v>
      </c>
      <c r="M7" s="49" t="s">
        <v>52</v>
      </c>
      <c r="N7" s="48" t="s">
        <v>53</v>
      </c>
      <c r="O7" s="49" t="s">
        <v>54</v>
      </c>
      <c r="P7" s="48" t="s">
        <v>55</v>
      </c>
      <c r="Q7" s="49" t="s">
        <v>56</v>
      </c>
      <c r="R7" s="48" t="s">
        <v>57</v>
      </c>
      <c r="S7" s="49" t="s">
        <v>58</v>
      </c>
      <c r="T7" s="48" t="s">
        <v>59</v>
      </c>
      <c r="U7" s="49" t="s">
        <v>60</v>
      </c>
      <c r="V7" s="45"/>
    </row>
    <row r="8" spans="2:22" ht="12.75" customHeight="1">
      <c r="B8" s="50" t="s">
        <v>63</v>
      </c>
      <c r="C8" s="53" t="str">
        <f>LEFT(RIGHT(B8,10),4)</f>
        <v>8001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1" t="s">
        <v>31</v>
      </c>
      <c r="S8" s="51" t="s">
        <v>31</v>
      </c>
      <c r="T8" s="51" t="s">
        <v>31</v>
      </c>
      <c r="U8" s="51" t="s">
        <v>31</v>
      </c>
      <c r="V8" s="45"/>
    </row>
    <row r="9" spans="2:22" ht="15.75">
      <c r="B9" s="50" t="s">
        <v>64</v>
      </c>
      <c r="C9" s="53" t="str">
        <f t="shared" ref="C9:C31" si="0">LEFT(RIGHT(B9,10),4)</f>
        <v>8010</v>
      </c>
      <c r="D9" s="57">
        <v>3264.44</v>
      </c>
      <c r="E9" s="57">
        <v>7396.16</v>
      </c>
      <c r="F9" s="57">
        <v>4594.1499999999996</v>
      </c>
      <c r="G9" s="57">
        <v>10346.14</v>
      </c>
      <c r="H9" s="57">
        <v>7197.51</v>
      </c>
      <c r="I9" s="57">
        <v>4907.45</v>
      </c>
      <c r="J9" s="57">
        <v>4698.0600000000004</v>
      </c>
      <c r="K9" s="57">
        <v>3977.61</v>
      </c>
      <c r="L9" s="57">
        <v>5288.75</v>
      </c>
      <c r="M9" s="57">
        <v>4114.3100000000004</v>
      </c>
      <c r="N9" s="57">
        <v>3199.16</v>
      </c>
      <c r="O9" s="57">
        <v>3575.42</v>
      </c>
      <c r="P9" s="57">
        <v>6495.27</v>
      </c>
      <c r="Q9" s="57">
        <v>4692.6899999999996</v>
      </c>
      <c r="R9" s="51" t="s">
        <v>31</v>
      </c>
      <c r="S9" s="51" t="s">
        <v>31</v>
      </c>
      <c r="T9" s="51" t="s">
        <v>31</v>
      </c>
      <c r="U9" s="51" t="s">
        <v>31</v>
      </c>
      <c r="V9" s="45"/>
    </row>
    <row r="10" spans="2:22" ht="15.75">
      <c r="B10" s="15" t="s">
        <v>65</v>
      </c>
      <c r="C10" s="53" t="str">
        <f t="shared" si="0"/>
        <v>8040</v>
      </c>
      <c r="D10" s="57">
        <v>39736.35</v>
      </c>
      <c r="E10" s="57">
        <v>-1495.53</v>
      </c>
      <c r="F10" s="57">
        <v>20146.240000000002</v>
      </c>
      <c r="G10" s="57">
        <v>-93510.95</v>
      </c>
      <c r="H10" s="57">
        <v>-28790.81</v>
      </c>
      <c r="I10" s="57">
        <v>-191467.26</v>
      </c>
      <c r="J10" s="57">
        <v>23693.49</v>
      </c>
      <c r="K10" s="57">
        <v>-136931.07</v>
      </c>
      <c r="L10" s="57">
        <v>57684.24</v>
      </c>
      <c r="M10" s="57">
        <v>-152525.41</v>
      </c>
      <c r="N10" s="57">
        <v>-12976.61</v>
      </c>
      <c r="O10" s="57">
        <v>782.54</v>
      </c>
      <c r="P10" s="57">
        <v>89680.76</v>
      </c>
      <c r="Q10" s="57">
        <v>8743.3799999999992</v>
      </c>
      <c r="R10" s="51" t="s">
        <v>31</v>
      </c>
      <c r="S10" s="51" t="s">
        <v>31</v>
      </c>
      <c r="T10" s="51" t="s">
        <v>31</v>
      </c>
      <c r="U10" s="51" t="s">
        <v>31</v>
      </c>
      <c r="V10" s="45"/>
    </row>
    <row r="11" spans="2:22" ht="15">
      <c r="B11" s="15" t="s">
        <v>66</v>
      </c>
      <c r="C11" s="53" t="str">
        <f t="shared" si="0"/>
        <v>8040</v>
      </c>
      <c r="D11" s="57">
        <v>3766390.75</v>
      </c>
      <c r="E11" s="57">
        <v>3220599.78</v>
      </c>
      <c r="F11" s="57">
        <v>3247511.05</v>
      </c>
      <c r="G11" s="57">
        <v>4482573.17</v>
      </c>
      <c r="H11" s="57">
        <v>4401694.4000000004</v>
      </c>
      <c r="I11" s="57">
        <v>4790131.49</v>
      </c>
      <c r="J11" s="57">
        <v>5272051.08</v>
      </c>
      <c r="K11" s="57">
        <v>1470385.36</v>
      </c>
      <c r="L11" s="57">
        <v>5580129.1200000001</v>
      </c>
      <c r="M11" s="57">
        <v>4547179.47</v>
      </c>
      <c r="N11" s="57">
        <v>392720.54</v>
      </c>
      <c r="O11" s="57">
        <v>809711.68</v>
      </c>
      <c r="P11" s="57">
        <v>5862114.7199999997</v>
      </c>
      <c r="Q11" s="57">
        <v>4135046.33</v>
      </c>
      <c r="R11" s="17" t="s">
        <v>31</v>
      </c>
      <c r="S11" s="17" t="s">
        <v>31</v>
      </c>
      <c r="T11" s="17" t="s">
        <v>31</v>
      </c>
      <c r="U11" s="17" t="s">
        <v>31</v>
      </c>
    </row>
    <row r="12" spans="2:22" ht="15">
      <c r="B12" s="15" t="s">
        <v>67</v>
      </c>
      <c r="C12" s="53" t="str">
        <f t="shared" si="0"/>
        <v>8040</v>
      </c>
      <c r="D12" s="57">
        <v>-42125</v>
      </c>
      <c r="E12" s="57">
        <v>-42125</v>
      </c>
      <c r="F12" s="57">
        <v>-42125</v>
      </c>
      <c r="G12" s="57">
        <v>-42125</v>
      </c>
      <c r="H12" s="57">
        <v>-42125</v>
      </c>
      <c r="I12" s="57">
        <v>-42125</v>
      </c>
      <c r="J12" s="57">
        <v>-42125</v>
      </c>
      <c r="K12" s="57">
        <v>-42125</v>
      </c>
      <c r="L12" s="57">
        <v>-42125</v>
      </c>
      <c r="M12" s="57">
        <v>-42125</v>
      </c>
      <c r="N12" s="57">
        <v>-42125</v>
      </c>
      <c r="O12" s="57">
        <v>-42125</v>
      </c>
      <c r="P12" s="57">
        <v>-28666.67</v>
      </c>
      <c r="Q12" s="57">
        <v>-28666.67</v>
      </c>
      <c r="R12" s="17" t="s">
        <v>31</v>
      </c>
      <c r="S12" s="17" t="s">
        <v>31</v>
      </c>
      <c r="T12" s="17" t="s">
        <v>31</v>
      </c>
      <c r="U12" s="17" t="s">
        <v>31</v>
      </c>
    </row>
    <row r="13" spans="2:22" ht="15">
      <c r="B13" s="15" t="s">
        <v>68</v>
      </c>
      <c r="C13" s="53" t="str">
        <f t="shared" si="0"/>
        <v>8050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17" t="s">
        <v>31</v>
      </c>
      <c r="S13" s="17" t="s">
        <v>31</v>
      </c>
      <c r="T13" s="17" t="s">
        <v>31</v>
      </c>
      <c r="U13" s="17" t="s">
        <v>31</v>
      </c>
    </row>
    <row r="14" spans="2:22" ht="15">
      <c r="B14" s="15" t="s">
        <v>69</v>
      </c>
      <c r="C14" s="53" t="str">
        <f t="shared" si="0"/>
        <v>8050</v>
      </c>
      <c r="D14" s="57">
        <v>-1524.91</v>
      </c>
      <c r="E14" s="57">
        <v>-412.85</v>
      </c>
      <c r="F14" s="57">
        <v>-622.28</v>
      </c>
      <c r="G14" s="57">
        <v>-666.62</v>
      </c>
      <c r="H14" s="57">
        <v>-688.84</v>
      </c>
      <c r="I14" s="57">
        <v>-3344.72</v>
      </c>
      <c r="J14" s="57">
        <v>-439.13</v>
      </c>
      <c r="K14" s="57">
        <v>-5128.04</v>
      </c>
      <c r="L14" s="57">
        <v>-885.57</v>
      </c>
      <c r="M14" s="57">
        <v>-310.92</v>
      </c>
      <c r="N14" s="57">
        <v>-228.3</v>
      </c>
      <c r="O14" s="57">
        <v>-69.099999999999994</v>
      </c>
      <c r="P14" s="57">
        <v>-1817.86</v>
      </c>
      <c r="Q14" s="57">
        <v>-783.41</v>
      </c>
      <c r="R14" s="17" t="s">
        <v>31</v>
      </c>
      <c r="S14" s="17" t="s">
        <v>31</v>
      </c>
      <c r="T14" s="17" t="s">
        <v>31</v>
      </c>
      <c r="U14" s="17" t="s">
        <v>31</v>
      </c>
    </row>
    <row r="15" spans="2:22" ht="15">
      <c r="B15" s="15" t="s">
        <v>70</v>
      </c>
      <c r="C15" s="53" t="str">
        <f t="shared" si="0"/>
        <v>8060</v>
      </c>
      <c r="D15" s="57">
        <v>-866778.07</v>
      </c>
      <c r="E15" s="57">
        <v>-572137.86</v>
      </c>
      <c r="F15" s="57">
        <v>-1029414.11</v>
      </c>
      <c r="G15" s="57">
        <v>-425018.69</v>
      </c>
      <c r="H15" s="57">
        <v>-1402218.98</v>
      </c>
      <c r="I15" s="57">
        <v>-1227408.02</v>
      </c>
      <c r="J15" s="57">
        <v>-1126904.5900000001</v>
      </c>
      <c r="K15" s="57">
        <v>1520028.11</v>
      </c>
      <c r="L15" s="57">
        <v>994734.2</v>
      </c>
      <c r="M15" s="57">
        <v>3043458.35</v>
      </c>
      <c r="N15" s="57">
        <v>3568544.23</v>
      </c>
      <c r="O15" s="57">
        <v>2130910.9</v>
      </c>
      <c r="P15" s="57">
        <v>-1903716.98</v>
      </c>
      <c r="Q15" s="57">
        <v>-551572.89</v>
      </c>
      <c r="R15" s="17" t="s">
        <v>31</v>
      </c>
      <c r="S15" s="17" t="s">
        <v>31</v>
      </c>
      <c r="T15" s="17" t="s">
        <v>31</v>
      </c>
      <c r="U15" s="17" t="s">
        <v>31</v>
      </c>
    </row>
    <row r="16" spans="2:22" ht="15">
      <c r="B16" s="15" t="s">
        <v>71</v>
      </c>
      <c r="C16" s="53" t="str">
        <f t="shared" si="0"/>
        <v>8081</v>
      </c>
      <c r="D16" s="57">
        <v>36946.32</v>
      </c>
      <c r="E16" s="57">
        <v>965.55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1084518.28</v>
      </c>
      <c r="L16" s="57">
        <v>2255744.84</v>
      </c>
      <c r="M16" s="57">
        <v>2376725.7999999998</v>
      </c>
      <c r="N16" s="57">
        <v>2699947.65</v>
      </c>
      <c r="O16" s="57">
        <v>2442279.3199999998</v>
      </c>
      <c r="P16" s="57">
        <v>9857.76</v>
      </c>
      <c r="Q16" s="57">
        <v>10008.9</v>
      </c>
      <c r="R16" s="17" t="s">
        <v>31</v>
      </c>
      <c r="S16" s="17" t="s">
        <v>31</v>
      </c>
      <c r="T16" s="17" t="s">
        <v>31</v>
      </c>
      <c r="U16" s="17" t="s">
        <v>31</v>
      </c>
    </row>
    <row r="17" spans="2:21" ht="15">
      <c r="B17" s="15" t="s">
        <v>72</v>
      </c>
      <c r="C17" s="53" t="str">
        <f t="shared" si="0"/>
        <v>8082</v>
      </c>
      <c r="D17" s="57">
        <v>-1326696.78</v>
      </c>
      <c r="E17" s="57">
        <v>-1379785.27</v>
      </c>
      <c r="F17" s="57">
        <v>-1439088</v>
      </c>
      <c r="G17" s="57">
        <v>-2104238.73</v>
      </c>
      <c r="H17" s="57">
        <v>-1899938.05</v>
      </c>
      <c r="I17" s="57">
        <v>-2055782.6</v>
      </c>
      <c r="J17" s="57">
        <v>-2446214.94</v>
      </c>
      <c r="K17" s="57">
        <v>-2059.9299999999998</v>
      </c>
      <c r="L17" s="57">
        <v>-22774.57</v>
      </c>
      <c r="M17" s="57">
        <v>-5573.91</v>
      </c>
      <c r="N17" s="57">
        <v>-10704.99</v>
      </c>
      <c r="O17" s="57">
        <v>-98792.27</v>
      </c>
      <c r="P17" s="57">
        <v>-1863094.7</v>
      </c>
      <c r="Q17" s="57">
        <v>-1635911.13</v>
      </c>
      <c r="R17" s="17" t="s">
        <v>31</v>
      </c>
      <c r="S17" s="17" t="s">
        <v>31</v>
      </c>
      <c r="T17" s="17" t="s">
        <v>31</v>
      </c>
      <c r="U17" s="17" t="s">
        <v>31</v>
      </c>
    </row>
    <row r="18" spans="2:21" ht="15">
      <c r="B18" s="15" t="s">
        <v>73</v>
      </c>
      <c r="C18" s="53" t="str">
        <f t="shared" si="0"/>
        <v>8120</v>
      </c>
      <c r="D18" s="57">
        <v>-2398.81</v>
      </c>
      <c r="E18" s="57">
        <v>-2504.25</v>
      </c>
      <c r="F18" s="57">
        <v>258.47000000000003</v>
      </c>
      <c r="G18" s="57">
        <v>-1580.28</v>
      </c>
      <c r="H18" s="57">
        <v>-273.11</v>
      </c>
      <c r="I18" s="57">
        <v>-697.58</v>
      </c>
      <c r="J18" s="57">
        <v>-2083.2600000000002</v>
      </c>
      <c r="K18" s="57">
        <v>-12913.87</v>
      </c>
      <c r="L18" s="57">
        <v>-13441.9</v>
      </c>
      <c r="M18" s="57">
        <v>-10465.700000000001</v>
      </c>
      <c r="N18" s="57">
        <v>-9005.57</v>
      </c>
      <c r="O18" s="57">
        <v>-6522.66</v>
      </c>
      <c r="P18" s="57">
        <v>-5528.83</v>
      </c>
      <c r="Q18" s="57">
        <v>-2847.61</v>
      </c>
      <c r="R18" s="17" t="s">
        <v>31</v>
      </c>
      <c r="S18" s="17" t="s">
        <v>31</v>
      </c>
      <c r="T18" s="17" t="s">
        <v>31</v>
      </c>
      <c r="U18" s="17" t="s">
        <v>31</v>
      </c>
    </row>
    <row r="19" spans="2:21" ht="15">
      <c r="B19" s="15" t="s">
        <v>74</v>
      </c>
      <c r="C19" s="53" t="str">
        <f t="shared" si="0"/>
        <v>8120</v>
      </c>
      <c r="D19" s="57">
        <v>1613.32</v>
      </c>
      <c r="E19" s="57">
        <v>2842.76</v>
      </c>
      <c r="F19" s="57">
        <v>668.77</v>
      </c>
      <c r="G19" s="57">
        <v>-62.03</v>
      </c>
      <c r="H19" s="57">
        <v>935.75</v>
      </c>
      <c r="I19" s="57">
        <v>769</v>
      </c>
      <c r="J19" s="57">
        <v>804.32</v>
      </c>
      <c r="K19" s="57">
        <v>4080.67</v>
      </c>
      <c r="L19" s="57">
        <v>8178.91</v>
      </c>
      <c r="M19" s="57">
        <v>9431.3700000000008</v>
      </c>
      <c r="N19" s="57">
        <v>10058.34</v>
      </c>
      <c r="O19" s="57">
        <v>4184.87</v>
      </c>
      <c r="P19" s="57">
        <v>5421.51</v>
      </c>
      <c r="Q19" s="57">
        <v>1327.88</v>
      </c>
      <c r="R19" s="17" t="s">
        <v>31</v>
      </c>
      <c r="S19" s="17" t="s">
        <v>31</v>
      </c>
      <c r="T19" s="17" t="s">
        <v>31</v>
      </c>
      <c r="U19" s="17" t="s">
        <v>31</v>
      </c>
    </row>
    <row r="20" spans="2:21" ht="15">
      <c r="B20" s="15" t="s">
        <v>75</v>
      </c>
      <c r="C20" s="53" t="str">
        <f t="shared" si="0"/>
        <v>8580</v>
      </c>
      <c r="D20" s="57">
        <v>65186.67</v>
      </c>
      <c r="E20" s="57">
        <v>50663.23</v>
      </c>
      <c r="F20" s="57">
        <v>41726.370000000003</v>
      </c>
      <c r="G20" s="57">
        <v>42014.239999999998</v>
      </c>
      <c r="H20" s="57">
        <v>39744.519999999997</v>
      </c>
      <c r="I20" s="57">
        <v>44406.7</v>
      </c>
      <c r="J20" s="57">
        <v>48984.959999999999</v>
      </c>
      <c r="K20" s="57">
        <v>48650.720000000001</v>
      </c>
      <c r="L20" s="57">
        <v>117406.06</v>
      </c>
      <c r="M20" s="57">
        <v>173262.27</v>
      </c>
      <c r="N20" s="57">
        <v>62495.45</v>
      </c>
      <c r="O20" s="57">
        <v>57421.35</v>
      </c>
      <c r="P20" s="57">
        <v>52617.13</v>
      </c>
      <c r="Q20" s="57">
        <v>49244.66</v>
      </c>
      <c r="R20" s="17" t="s">
        <v>31</v>
      </c>
      <c r="S20" s="17" t="s">
        <v>31</v>
      </c>
      <c r="T20" s="17" t="s">
        <v>31</v>
      </c>
      <c r="U20" s="17" t="s">
        <v>31</v>
      </c>
    </row>
    <row r="21" spans="2:21" ht="15">
      <c r="B21" s="15" t="s">
        <v>76</v>
      </c>
      <c r="C21" s="53" t="str">
        <f t="shared" si="0"/>
        <v>8580</v>
      </c>
      <c r="D21" s="57">
        <v>463381.4</v>
      </c>
      <c r="E21" s="57">
        <v>374612.99</v>
      </c>
      <c r="F21" s="57">
        <v>356770.4</v>
      </c>
      <c r="G21" s="57">
        <v>363951.89</v>
      </c>
      <c r="H21" s="57">
        <v>363951.89</v>
      </c>
      <c r="I21" s="57">
        <v>356770.4</v>
      </c>
      <c r="J21" s="57">
        <v>385274.09</v>
      </c>
      <c r="K21" s="57">
        <v>605989.25</v>
      </c>
      <c r="L21" s="57">
        <v>656060.27</v>
      </c>
      <c r="M21" s="57">
        <v>665372.97</v>
      </c>
      <c r="N21" s="57">
        <v>637360.71</v>
      </c>
      <c r="O21" s="57">
        <v>654710.67000000004</v>
      </c>
      <c r="P21" s="57">
        <v>463838</v>
      </c>
      <c r="Q21" s="57">
        <v>375073.05</v>
      </c>
      <c r="R21" s="17" t="s">
        <v>31</v>
      </c>
      <c r="S21" s="17" t="s">
        <v>31</v>
      </c>
      <c r="T21" s="17" t="s">
        <v>31</v>
      </c>
      <c r="U21" s="17" t="s">
        <v>31</v>
      </c>
    </row>
    <row r="22" spans="2:21" ht="15">
      <c r="B22" s="15" t="s">
        <v>77</v>
      </c>
      <c r="C22" s="53" t="str">
        <f t="shared" si="0"/>
        <v>8580</v>
      </c>
      <c r="D22" s="57">
        <v>1495025.44</v>
      </c>
      <c r="E22" s="57">
        <v>1199150.3500000001</v>
      </c>
      <c r="F22" s="57">
        <v>1166435.44</v>
      </c>
      <c r="G22" s="57">
        <v>1199150.3500000001</v>
      </c>
      <c r="H22" s="57">
        <v>1199150.3500000001</v>
      </c>
      <c r="I22" s="57">
        <v>1205594.44</v>
      </c>
      <c r="J22" s="57">
        <v>1629328.78</v>
      </c>
      <c r="K22" s="57">
        <v>1677667.84</v>
      </c>
      <c r="L22" s="57">
        <v>1726118.53</v>
      </c>
      <c r="M22" s="57">
        <v>1726118.53</v>
      </c>
      <c r="N22" s="57">
        <v>1580766.46</v>
      </c>
      <c r="O22" s="57">
        <v>1726118.53</v>
      </c>
      <c r="P22" s="57">
        <v>1534184.44</v>
      </c>
      <c r="Q22" s="57">
        <v>1238309.3500000001</v>
      </c>
      <c r="R22" s="17" t="s">
        <v>31</v>
      </c>
      <c r="S22" s="17" t="s">
        <v>31</v>
      </c>
      <c r="T22" s="17" t="s">
        <v>31</v>
      </c>
      <c r="U22" s="17" t="s">
        <v>31</v>
      </c>
    </row>
    <row r="23" spans="2:21" ht="15">
      <c r="B23" s="15" t="s">
        <v>78</v>
      </c>
      <c r="C23" s="53" t="str">
        <f t="shared" si="0"/>
        <v>8059</v>
      </c>
      <c r="D23" s="57">
        <v>-3632806.61</v>
      </c>
      <c r="E23" s="57">
        <v>-2857431.55</v>
      </c>
      <c r="F23" s="57">
        <v>-2325934.2599999998</v>
      </c>
      <c r="G23" s="57">
        <v>-3432475.8</v>
      </c>
      <c r="H23" s="57">
        <v>-2637976.9900000002</v>
      </c>
      <c r="I23" s="57">
        <v>-2881682.88</v>
      </c>
      <c r="J23" s="57">
        <v>-3748346.8</v>
      </c>
      <c r="K23" s="57">
        <v>-6224973.1299999999</v>
      </c>
      <c r="L23" s="57">
        <v>-11327380.869999999</v>
      </c>
      <c r="M23" s="57">
        <v>-12335696.460000001</v>
      </c>
      <c r="N23" s="57">
        <v>-8878999.3000000007</v>
      </c>
      <c r="O23" s="57">
        <v>-7684524.04</v>
      </c>
      <c r="P23" s="57">
        <v>-4221491.87</v>
      </c>
      <c r="Q23" s="57">
        <v>-3604184.26</v>
      </c>
      <c r="R23" s="17" t="s">
        <v>31</v>
      </c>
      <c r="S23" s="17" t="s">
        <v>31</v>
      </c>
      <c r="T23" s="17" t="s">
        <v>31</v>
      </c>
      <c r="U23" s="17" t="s">
        <v>31</v>
      </c>
    </row>
    <row r="24" spans="2:21" ht="15">
      <c r="B24" s="15" t="s">
        <v>79</v>
      </c>
      <c r="C24" s="53" t="str">
        <f t="shared" si="0"/>
        <v>8051</v>
      </c>
      <c r="D24" s="57">
        <v>1199906.04</v>
      </c>
      <c r="E24" s="57">
        <v>817343.68</v>
      </c>
      <c r="F24" s="57">
        <v>627156.79</v>
      </c>
      <c r="G24" s="57">
        <v>577917.18999999994</v>
      </c>
      <c r="H24" s="57">
        <v>677964.29</v>
      </c>
      <c r="I24" s="57">
        <v>787702.3</v>
      </c>
      <c r="J24" s="57">
        <v>1677139.36</v>
      </c>
      <c r="K24" s="57">
        <v>5847991.3499999996</v>
      </c>
      <c r="L24" s="57">
        <v>8024574.0700000003</v>
      </c>
      <c r="M24" s="57">
        <v>6235593.46</v>
      </c>
      <c r="N24" s="57">
        <v>4547479.01</v>
      </c>
      <c r="O24" s="57">
        <v>3361821.54</v>
      </c>
      <c r="P24" s="57">
        <v>1534503.17</v>
      </c>
      <c r="Q24" s="57">
        <v>1025911.25</v>
      </c>
      <c r="R24" s="17" t="s">
        <v>31</v>
      </c>
      <c r="S24" s="17" t="s">
        <v>31</v>
      </c>
      <c r="T24" s="17" t="s">
        <v>31</v>
      </c>
      <c r="U24" s="17" t="s">
        <v>31</v>
      </c>
    </row>
    <row r="25" spans="2:21" ht="15">
      <c r="B25" s="15" t="s">
        <v>80</v>
      </c>
      <c r="C25" s="53" t="str">
        <f t="shared" si="0"/>
        <v>8052</v>
      </c>
      <c r="D25" s="57">
        <v>745453.02</v>
      </c>
      <c r="E25" s="57">
        <v>565811.56000000006</v>
      </c>
      <c r="F25" s="57">
        <v>606478.49</v>
      </c>
      <c r="G25" s="57">
        <v>571154.09</v>
      </c>
      <c r="H25" s="57">
        <v>726681.15</v>
      </c>
      <c r="I25" s="57">
        <v>866282.01</v>
      </c>
      <c r="J25" s="57">
        <v>839355.38</v>
      </c>
      <c r="K25" s="57">
        <v>2494411.46</v>
      </c>
      <c r="L25" s="57">
        <v>3677985.7</v>
      </c>
      <c r="M25" s="57">
        <v>2844532.57</v>
      </c>
      <c r="N25" s="57">
        <v>2136550.7599999998</v>
      </c>
      <c r="O25" s="57">
        <v>1547231.7</v>
      </c>
      <c r="P25" s="57">
        <v>990664.23</v>
      </c>
      <c r="Q25" s="57">
        <v>790859.4</v>
      </c>
      <c r="R25" s="17" t="s">
        <v>31</v>
      </c>
      <c r="S25" s="17" t="s">
        <v>31</v>
      </c>
      <c r="T25" s="17" t="s">
        <v>31</v>
      </c>
      <c r="U25" s="17" t="s">
        <v>31</v>
      </c>
    </row>
    <row r="26" spans="2:21" ht="15">
      <c r="B26" s="15" t="s">
        <v>81</v>
      </c>
      <c r="C26" s="53" t="str">
        <f t="shared" si="0"/>
        <v>8053</v>
      </c>
      <c r="D26" s="57">
        <v>244951.23</v>
      </c>
      <c r="E26" s="57">
        <v>123110.52</v>
      </c>
      <c r="F26" s="57">
        <v>223749.19</v>
      </c>
      <c r="G26" s="57">
        <v>169742.69</v>
      </c>
      <c r="H26" s="57">
        <v>207051.24</v>
      </c>
      <c r="I26" s="57">
        <v>157206.96</v>
      </c>
      <c r="J26" s="57">
        <v>215877.67</v>
      </c>
      <c r="K26" s="57">
        <v>376446.24</v>
      </c>
      <c r="L26" s="57">
        <v>672134.52</v>
      </c>
      <c r="M26" s="57">
        <v>664048.25</v>
      </c>
      <c r="N26" s="57">
        <v>769253.16</v>
      </c>
      <c r="O26" s="57">
        <v>453327.3</v>
      </c>
      <c r="P26" s="57">
        <v>452238.11</v>
      </c>
      <c r="Q26" s="57">
        <v>558552.21</v>
      </c>
      <c r="R26" s="17" t="s">
        <v>31</v>
      </c>
      <c r="S26" s="17" t="s">
        <v>31</v>
      </c>
      <c r="T26" s="17" t="s">
        <v>31</v>
      </c>
      <c r="U26" s="17" t="s">
        <v>31</v>
      </c>
    </row>
    <row r="27" spans="2:21" ht="15">
      <c r="B27" s="15" t="s">
        <v>82</v>
      </c>
      <c r="C27" s="53" t="str">
        <f t="shared" si="0"/>
        <v>8054</v>
      </c>
      <c r="D27" s="57">
        <v>162937.07</v>
      </c>
      <c r="E27" s="57">
        <v>112947.17</v>
      </c>
      <c r="F27" s="57">
        <v>83941.74</v>
      </c>
      <c r="G27" s="57">
        <v>91210.67</v>
      </c>
      <c r="H27" s="57">
        <v>126650.45</v>
      </c>
      <c r="I27" s="57">
        <v>123879.92</v>
      </c>
      <c r="J27" s="57">
        <v>195577.60000000001</v>
      </c>
      <c r="K27" s="57">
        <v>519204.41</v>
      </c>
      <c r="L27" s="57">
        <v>701686</v>
      </c>
      <c r="M27" s="57">
        <v>553678.14</v>
      </c>
      <c r="N27" s="57">
        <v>435084.35</v>
      </c>
      <c r="O27" s="57">
        <v>330096.84999999998</v>
      </c>
      <c r="P27" s="57">
        <v>195997.58</v>
      </c>
      <c r="Q27" s="57">
        <v>141164.19</v>
      </c>
      <c r="R27" s="17" t="s">
        <v>31</v>
      </c>
      <c r="S27" s="17" t="s">
        <v>31</v>
      </c>
      <c r="T27" s="17" t="s">
        <v>31</v>
      </c>
      <c r="U27" s="17" t="s">
        <v>31</v>
      </c>
    </row>
    <row r="28" spans="2:21" ht="15">
      <c r="B28" s="15" t="s">
        <v>83</v>
      </c>
      <c r="C28" s="53" t="str">
        <f t="shared" si="0"/>
        <v>8058</v>
      </c>
      <c r="D28" s="57">
        <v>-184345</v>
      </c>
      <c r="E28" s="57">
        <v>-102665</v>
      </c>
      <c r="F28" s="57">
        <v>-11474</v>
      </c>
      <c r="G28" s="57">
        <v>-28719</v>
      </c>
      <c r="H28" s="57">
        <v>-11609</v>
      </c>
      <c r="I28" s="57">
        <v>199772</v>
      </c>
      <c r="J28" s="57">
        <v>1076381</v>
      </c>
      <c r="K28" s="57">
        <v>1644658</v>
      </c>
      <c r="L28" s="57">
        <v>46055</v>
      </c>
      <c r="M28" s="57">
        <v>-1161879</v>
      </c>
      <c r="N28" s="57">
        <v>-431567</v>
      </c>
      <c r="O28" s="57">
        <v>-718283</v>
      </c>
      <c r="P28" s="57">
        <v>-428451</v>
      </c>
      <c r="Q28" s="57">
        <v>-107511</v>
      </c>
      <c r="R28" s="17" t="s">
        <v>31</v>
      </c>
      <c r="S28" s="17" t="s">
        <v>31</v>
      </c>
      <c r="T28" s="17" t="s">
        <v>31</v>
      </c>
      <c r="U28" s="17" t="s">
        <v>31</v>
      </c>
    </row>
    <row r="29" spans="2:21" ht="15">
      <c r="B29" s="15" t="s">
        <v>84</v>
      </c>
      <c r="C29" s="53" t="str">
        <f t="shared" si="0"/>
        <v>8058</v>
      </c>
      <c r="D29" s="57">
        <v>-1950</v>
      </c>
      <c r="E29" s="57">
        <v>-37703</v>
      </c>
      <c r="F29" s="57">
        <v>86143</v>
      </c>
      <c r="G29" s="57">
        <v>-21691</v>
      </c>
      <c r="H29" s="57">
        <v>13684</v>
      </c>
      <c r="I29" s="57">
        <v>228547</v>
      </c>
      <c r="J29" s="57">
        <v>238463</v>
      </c>
      <c r="K29" s="57">
        <v>586548</v>
      </c>
      <c r="L29" s="57">
        <v>123895</v>
      </c>
      <c r="M29" s="57">
        <v>-536302</v>
      </c>
      <c r="N29" s="57">
        <v>-175661</v>
      </c>
      <c r="O29" s="57">
        <v>-346540</v>
      </c>
      <c r="P29" s="57">
        <v>-95700</v>
      </c>
      <c r="Q29" s="57">
        <v>-22255</v>
      </c>
      <c r="R29" s="17" t="s">
        <v>31</v>
      </c>
      <c r="S29" s="17" t="s">
        <v>31</v>
      </c>
      <c r="T29" s="17" t="s">
        <v>31</v>
      </c>
      <c r="U29" s="17" t="s">
        <v>31</v>
      </c>
    </row>
    <row r="30" spans="2:21" ht="15">
      <c r="B30" s="15" t="s">
        <v>85</v>
      </c>
      <c r="C30" s="53" t="str">
        <f t="shared" si="0"/>
        <v>8058</v>
      </c>
      <c r="D30" s="57">
        <v>-66495.13</v>
      </c>
      <c r="E30" s="57">
        <v>15002.8</v>
      </c>
      <c r="F30" s="57">
        <v>-17860.87</v>
      </c>
      <c r="G30" s="57">
        <v>6459.25</v>
      </c>
      <c r="H30" s="57">
        <v>-9550.82</v>
      </c>
      <c r="I30" s="57">
        <v>11607.11</v>
      </c>
      <c r="J30" s="57">
        <v>-226.12</v>
      </c>
      <c r="K30" s="57">
        <v>87560.47</v>
      </c>
      <c r="L30" s="57">
        <v>154108.84</v>
      </c>
      <c r="M30" s="57">
        <v>177092.36</v>
      </c>
      <c r="N30" s="57">
        <v>-199280.85</v>
      </c>
      <c r="O30" s="57">
        <v>-26713.55</v>
      </c>
      <c r="P30" s="57">
        <v>159479.39000000001</v>
      </c>
      <c r="Q30" s="57">
        <v>-339162.64</v>
      </c>
      <c r="R30" s="17" t="s">
        <v>31</v>
      </c>
      <c r="S30" s="17" t="s">
        <v>31</v>
      </c>
      <c r="T30" s="17" t="s">
        <v>31</v>
      </c>
      <c r="U30" s="17" t="s">
        <v>31</v>
      </c>
    </row>
    <row r="31" spans="2:21" ht="15">
      <c r="B31" s="15" t="s">
        <v>86</v>
      </c>
      <c r="C31" s="53" t="str">
        <f t="shared" si="0"/>
        <v>8058</v>
      </c>
      <c r="D31" s="57">
        <v>-2076</v>
      </c>
      <c r="E31" s="57">
        <v>-13036</v>
      </c>
      <c r="F31" s="57">
        <v>-3036</v>
      </c>
      <c r="G31" s="57">
        <v>3770</v>
      </c>
      <c r="H31" s="57">
        <v>6766</v>
      </c>
      <c r="I31" s="57">
        <v>22547</v>
      </c>
      <c r="J31" s="57">
        <v>105276</v>
      </c>
      <c r="K31" s="57">
        <v>102247</v>
      </c>
      <c r="L31" s="57">
        <v>-168</v>
      </c>
      <c r="M31" s="57">
        <v>-98894</v>
      </c>
      <c r="N31" s="57">
        <v>-26775</v>
      </c>
      <c r="O31" s="57">
        <v>-66471</v>
      </c>
      <c r="P31" s="57">
        <v>-26080</v>
      </c>
      <c r="Q31" s="57">
        <v>-9991</v>
      </c>
      <c r="R31" s="17" t="s">
        <v>31</v>
      </c>
      <c r="S31" s="17" t="s">
        <v>31</v>
      </c>
      <c r="T31" s="17" t="s">
        <v>31</v>
      </c>
      <c r="U31" s="17" t="s">
        <v>31</v>
      </c>
    </row>
    <row r="32" spans="2:21">
      <c r="B32" s="15"/>
      <c r="C32" s="15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7"/>
      <c r="S32" s="17"/>
      <c r="T32" s="17"/>
      <c r="U32" s="17"/>
    </row>
    <row r="33" spans="2:21" ht="15">
      <c r="B33" s="15" t="s">
        <v>87</v>
      </c>
      <c r="C33" s="15"/>
      <c r="D33" s="57">
        <v>2097595.7399999998</v>
      </c>
      <c r="E33" s="57">
        <v>1481150.24</v>
      </c>
      <c r="F33" s="57">
        <v>1596025.58</v>
      </c>
      <c r="G33" s="57">
        <v>1368201.58</v>
      </c>
      <c r="H33" s="57">
        <v>1738299.9500000004</v>
      </c>
      <c r="I33" s="57">
        <v>2397615.7200000007</v>
      </c>
      <c r="J33" s="57">
        <v>4346564.95</v>
      </c>
      <c r="K33" s="57">
        <v>11650233.73</v>
      </c>
      <c r="L33" s="57">
        <v>13395008.139999999</v>
      </c>
      <c r="M33" s="57">
        <v>8676835.4499999993</v>
      </c>
      <c r="N33" s="57">
        <v>7056136.1999999993</v>
      </c>
      <c r="O33" s="57">
        <v>4532132.05</v>
      </c>
      <c r="P33" s="57">
        <v>2782544.1599999988</v>
      </c>
      <c r="Q33" s="57">
        <v>2036047.6799999992</v>
      </c>
      <c r="R33" s="17" t="s">
        <v>31</v>
      </c>
      <c r="S33" s="17" t="s">
        <v>31</v>
      </c>
      <c r="T33" s="17" t="s">
        <v>31</v>
      </c>
      <c r="U33" s="17" t="s">
        <v>31</v>
      </c>
    </row>
    <row r="36" spans="2:21">
      <c r="C36" s="16" t="s">
        <v>33</v>
      </c>
      <c r="D36" s="18">
        <f>SUMIF($C$8:$C$31,$C36,D$8:D$31)</f>
        <v>0</v>
      </c>
      <c r="E36" s="18">
        <f t="shared" ref="E36:Q36" si="1">SUMIF($C$8:$C$31,$C36,E$8:E$31)</f>
        <v>0</v>
      </c>
      <c r="F36" s="18">
        <f t="shared" si="1"/>
        <v>0</v>
      </c>
      <c r="G36" s="18">
        <f t="shared" si="1"/>
        <v>0</v>
      </c>
      <c r="H36" s="18">
        <f t="shared" si="1"/>
        <v>0</v>
      </c>
      <c r="I36" s="18">
        <f t="shared" si="1"/>
        <v>0</v>
      </c>
      <c r="J36" s="18">
        <f t="shared" si="1"/>
        <v>0</v>
      </c>
      <c r="K36" s="18">
        <f t="shared" si="1"/>
        <v>0</v>
      </c>
      <c r="L36" s="18">
        <f t="shared" si="1"/>
        <v>0</v>
      </c>
      <c r="M36" s="18">
        <f t="shared" si="1"/>
        <v>0</v>
      </c>
      <c r="N36" s="18">
        <f t="shared" si="1"/>
        <v>0</v>
      </c>
      <c r="O36" s="18">
        <f t="shared" si="1"/>
        <v>0</v>
      </c>
      <c r="P36" s="18">
        <f t="shared" si="1"/>
        <v>0</v>
      </c>
      <c r="Q36" s="18">
        <f t="shared" si="1"/>
        <v>0</v>
      </c>
    </row>
    <row r="37" spans="2:21">
      <c r="C37" s="16" t="s">
        <v>34</v>
      </c>
      <c r="D37" s="18">
        <f t="shared" ref="D37:Q50" si="2">SUMIF($C$8:$C$31,$C37,D$8:D$31)</f>
        <v>3264.44</v>
      </c>
      <c r="E37" s="18">
        <f t="shared" si="2"/>
        <v>7396.16</v>
      </c>
      <c r="F37" s="18">
        <f t="shared" si="2"/>
        <v>4594.1499999999996</v>
      </c>
      <c r="G37" s="18">
        <f t="shared" si="2"/>
        <v>10346.14</v>
      </c>
      <c r="H37" s="18">
        <f t="shared" si="2"/>
        <v>7197.51</v>
      </c>
      <c r="I37" s="18">
        <f t="shared" si="2"/>
        <v>4907.45</v>
      </c>
      <c r="J37" s="18">
        <f t="shared" si="2"/>
        <v>4698.0600000000004</v>
      </c>
      <c r="K37" s="18">
        <f t="shared" si="2"/>
        <v>3977.61</v>
      </c>
      <c r="L37" s="18">
        <f t="shared" si="2"/>
        <v>5288.75</v>
      </c>
      <c r="M37" s="18">
        <f t="shared" si="2"/>
        <v>4114.3100000000004</v>
      </c>
      <c r="N37" s="18">
        <f t="shared" si="2"/>
        <v>3199.16</v>
      </c>
      <c r="O37" s="18">
        <f t="shared" si="2"/>
        <v>3575.42</v>
      </c>
      <c r="P37" s="18">
        <f t="shared" si="2"/>
        <v>6495.27</v>
      </c>
      <c r="Q37" s="18">
        <f t="shared" si="2"/>
        <v>4692.6899999999996</v>
      </c>
    </row>
    <row r="38" spans="2:21">
      <c r="C38" s="16" t="s">
        <v>35</v>
      </c>
      <c r="D38" s="18">
        <f t="shared" si="2"/>
        <v>3764002.1</v>
      </c>
      <c r="E38" s="18">
        <f t="shared" si="2"/>
        <v>3176979.25</v>
      </c>
      <c r="F38" s="18">
        <f t="shared" si="2"/>
        <v>3225532.29</v>
      </c>
      <c r="G38" s="18">
        <f t="shared" si="2"/>
        <v>4346937.22</v>
      </c>
      <c r="H38" s="18">
        <f t="shared" si="2"/>
        <v>4330778.5900000008</v>
      </c>
      <c r="I38" s="18">
        <f t="shared" si="2"/>
        <v>4556539.2300000004</v>
      </c>
      <c r="J38" s="18">
        <f t="shared" si="2"/>
        <v>5253619.57</v>
      </c>
      <c r="K38" s="18">
        <f t="shared" si="2"/>
        <v>1291329.29</v>
      </c>
      <c r="L38" s="18">
        <f t="shared" si="2"/>
        <v>5595688.3600000003</v>
      </c>
      <c r="M38" s="18">
        <f t="shared" si="2"/>
        <v>4352529.0599999996</v>
      </c>
      <c r="N38" s="18">
        <f t="shared" si="2"/>
        <v>337618.93</v>
      </c>
      <c r="O38" s="18">
        <f t="shared" si="2"/>
        <v>768369.22000000009</v>
      </c>
      <c r="P38" s="18">
        <f t="shared" si="2"/>
        <v>5923128.8099999996</v>
      </c>
      <c r="Q38" s="18">
        <f t="shared" si="2"/>
        <v>4115123.04</v>
      </c>
    </row>
    <row r="39" spans="2:21">
      <c r="C39" s="16" t="s">
        <v>36</v>
      </c>
      <c r="D39" s="18">
        <f t="shared" si="2"/>
        <v>-1524.91</v>
      </c>
      <c r="E39" s="18">
        <f t="shared" si="2"/>
        <v>-412.85</v>
      </c>
      <c r="F39" s="18">
        <f t="shared" si="2"/>
        <v>-622.28</v>
      </c>
      <c r="G39" s="18">
        <f t="shared" si="2"/>
        <v>-666.62</v>
      </c>
      <c r="H39" s="18">
        <f t="shared" si="2"/>
        <v>-688.84</v>
      </c>
      <c r="I39" s="18">
        <f t="shared" si="2"/>
        <v>-3344.72</v>
      </c>
      <c r="J39" s="18">
        <f t="shared" si="2"/>
        <v>-439.13</v>
      </c>
      <c r="K39" s="18">
        <f t="shared" si="2"/>
        <v>-5128.04</v>
      </c>
      <c r="L39" s="18">
        <f t="shared" si="2"/>
        <v>-885.57</v>
      </c>
      <c r="M39" s="18">
        <f t="shared" si="2"/>
        <v>-310.92</v>
      </c>
      <c r="N39" s="18">
        <f t="shared" si="2"/>
        <v>-228.3</v>
      </c>
      <c r="O39" s="18">
        <f t="shared" si="2"/>
        <v>-69.099999999999994</v>
      </c>
      <c r="P39" s="18">
        <f t="shared" si="2"/>
        <v>-1817.86</v>
      </c>
      <c r="Q39" s="18">
        <f t="shared" si="2"/>
        <v>-783.41</v>
      </c>
    </row>
    <row r="40" spans="2:21">
      <c r="C40" s="16" t="s">
        <v>37</v>
      </c>
      <c r="D40" s="18">
        <f t="shared" si="2"/>
        <v>1199906.04</v>
      </c>
      <c r="E40" s="18">
        <f t="shared" si="2"/>
        <v>817343.68</v>
      </c>
      <c r="F40" s="18">
        <f t="shared" si="2"/>
        <v>627156.79</v>
      </c>
      <c r="G40" s="18">
        <f t="shared" si="2"/>
        <v>577917.18999999994</v>
      </c>
      <c r="H40" s="18">
        <f t="shared" si="2"/>
        <v>677964.29</v>
      </c>
      <c r="I40" s="18">
        <f t="shared" si="2"/>
        <v>787702.3</v>
      </c>
      <c r="J40" s="18">
        <f t="shared" si="2"/>
        <v>1677139.36</v>
      </c>
      <c r="K40" s="18">
        <f t="shared" si="2"/>
        <v>5847991.3499999996</v>
      </c>
      <c r="L40" s="18">
        <f t="shared" si="2"/>
        <v>8024574.0700000003</v>
      </c>
      <c r="M40" s="18">
        <f t="shared" si="2"/>
        <v>6235593.46</v>
      </c>
      <c r="N40" s="18">
        <f t="shared" si="2"/>
        <v>4547479.01</v>
      </c>
      <c r="O40" s="18">
        <f t="shared" si="2"/>
        <v>3361821.54</v>
      </c>
      <c r="P40" s="18">
        <f t="shared" si="2"/>
        <v>1534503.17</v>
      </c>
      <c r="Q40" s="18">
        <f t="shared" si="2"/>
        <v>1025911.25</v>
      </c>
    </row>
    <row r="41" spans="2:21">
      <c r="C41" s="16" t="s">
        <v>38</v>
      </c>
      <c r="D41" s="18">
        <f t="shared" si="2"/>
        <v>745453.02</v>
      </c>
      <c r="E41" s="18">
        <f t="shared" si="2"/>
        <v>565811.56000000006</v>
      </c>
      <c r="F41" s="18">
        <f t="shared" si="2"/>
        <v>606478.49</v>
      </c>
      <c r="G41" s="18">
        <f t="shared" si="2"/>
        <v>571154.09</v>
      </c>
      <c r="H41" s="18">
        <f t="shared" si="2"/>
        <v>726681.15</v>
      </c>
      <c r="I41" s="18">
        <f t="shared" si="2"/>
        <v>866282.01</v>
      </c>
      <c r="J41" s="18">
        <f t="shared" si="2"/>
        <v>839355.38</v>
      </c>
      <c r="K41" s="18">
        <f t="shared" si="2"/>
        <v>2494411.46</v>
      </c>
      <c r="L41" s="18">
        <f t="shared" si="2"/>
        <v>3677985.7</v>
      </c>
      <c r="M41" s="18">
        <f t="shared" si="2"/>
        <v>2844532.57</v>
      </c>
      <c r="N41" s="18">
        <f t="shared" si="2"/>
        <v>2136550.7599999998</v>
      </c>
      <c r="O41" s="18">
        <f t="shared" si="2"/>
        <v>1547231.7</v>
      </c>
      <c r="P41" s="18">
        <f t="shared" si="2"/>
        <v>990664.23</v>
      </c>
      <c r="Q41" s="18">
        <f t="shared" si="2"/>
        <v>790859.4</v>
      </c>
    </row>
    <row r="42" spans="2:21">
      <c r="C42" s="16" t="s">
        <v>39</v>
      </c>
      <c r="D42" s="18">
        <f t="shared" si="2"/>
        <v>244951.23</v>
      </c>
      <c r="E42" s="18">
        <f t="shared" si="2"/>
        <v>123110.52</v>
      </c>
      <c r="F42" s="18">
        <f t="shared" si="2"/>
        <v>223749.19</v>
      </c>
      <c r="G42" s="18">
        <f t="shared" si="2"/>
        <v>169742.69</v>
      </c>
      <c r="H42" s="18">
        <f t="shared" si="2"/>
        <v>207051.24</v>
      </c>
      <c r="I42" s="18">
        <f t="shared" si="2"/>
        <v>157206.96</v>
      </c>
      <c r="J42" s="18">
        <f t="shared" si="2"/>
        <v>215877.67</v>
      </c>
      <c r="K42" s="18">
        <f t="shared" si="2"/>
        <v>376446.24</v>
      </c>
      <c r="L42" s="18">
        <f t="shared" si="2"/>
        <v>672134.52</v>
      </c>
      <c r="M42" s="18">
        <f t="shared" si="2"/>
        <v>664048.25</v>
      </c>
      <c r="N42" s="18">
        <f t="shared" si="2"/>
        <v>769253.16</v>
      </c>
      <c r="O42" s="18">
        <f t="shared" si="2"/>
        <v>453327.3</v>
      </c>
      <c r="P42" s="18">
        <f t="shared" si="2"/>
        <v>452238.11</v>
      </c>
      <c r="Q42" s="18">
        <f t="shared" si="2"/>
        <v>558552.21</v>
      </c>
    </row>
    <row r="43" spans="2:21">
      <c r="C43" s="16" t="s">
        <v>40</v>
      </c>
      <c r="D43" s="18">
        <f t="shared" si="2"/>
        <v>162937.07</v>
      </c>
      <c r="E43" s="18">
        <f t="shared" si="2"/>
        <v>112947.17</v>
      </c>
      <c r="F43" s="18">
        <f t="shared" si="2"/>
        <v>83941.74</v>
      </c>
      <c r="G43" s="18">
        <f t="shared" si="2"/>
        <v>91210.67</v>
      </c>
      <c r="H43" s="18">
        <f t="shared" si="2"/>
        <v>126650.45</v>
      </c>
      <c r="I43" s="18">
        <f t="shared" si="2"/>
        <v>123879.92</v>
      </c>
      <c r="J43" s="18">
        <f t="shared" si="2"/>
        <v>195577.60000000001</v>
      </c>
      <c r="K43" s="18">
        <f t="shared" si="2"/>
        <v>519204.41</v>
      </c>
      <c r="L43" s="18">
        <f t="shared" si="2"/>
        <v>701686</v>
      </c>
      <c r="M43" s="18">
        <f t="shared" si="2"/>
        <v>553678.14</v>
      </c>
      <c r="N43" s="18">
        <f t="shared" si="2"/>
        <v>435084.35</v>
      </c>
      <c r="O43" s="18">
        <f t="shared" si="2"/>
        <v>330096.84999999998</v>
      </c>
      <c r="P43" s="18">
        <f t="shared" si="2"/>
        <v>195997.58</v>
      </c>
      <c r="Q43" s="18">
        <f t="shared" si="2"/>
        <v>141164.19</v>
      </c>
    </row>
    <row r="44" spans="2:21">
      <c r="C44" s="16" t="s">
        <v>41</v>
      </c>
      <c r="D44" s="18">
        <f t="shared" si="2"/>
        <v>-254866.13</v>
      </c>
      <c r="E44" s="18">
        <f t="shared" si="2"/>
        <v>-138401.20000000001</v>
      </c>
      <c r="F44" s="18">
        <f t="shared" si="2"/>
        <v>53772.130000000005</v>
      </c>
      <c r="G44" s="18">
        <f t="shared" si="2"/>
        <v>-40180.75</v>
      </c>
      <c r="H44" s="18">
        <f t="shared" si="2"/>
        <v>-709.81999999999971</v>
      </c>
      <c r="I44" s="18">
        <f t="shared" si="2"/>
        <v>462473.11</v>
      </c>
      <c r="J44" s="18">
        <f t="shared" si="2"/>
        <v>1419893.88</v>
      </c>
      <c r="K44" s="18">
        <f t="shared" si="2"/>
        <v>2421013.4700000002</v>
      </c>
      <c r="L44" s="18">
        <f t="shared" si="2"/>
        <v>323890.83999999997</v>
      </c>
      <c r="M44" s="18">
        <f t="shared" si="2"/>
        <v>-1619982.6400000001</v>
      </c>
      <c r="N44" s="18">
        <f t="shared" si="2"/>
        <v>-833283.85</v>
      </c>
      <c r="O44" s="18">
        <f t="shared" si="2"/>
        <v>-1158007.55</v>
      </c>
      <c r="P44" s="18">
        <f t="shared" si="2"/>
        <v>-390751.61</v>
      </c>
      <c r="Q44" s="18">
        <f t="shared" si="2"/>
        <v>-478919.64</v>
      </c>
    </row>
    <row r="45" spans="2:21">
      <c r="C45" s="16" t="s">
        <v>42</v>
      </c>
      <c r="D45" s="18">
        <f t="shared" si="2"/>
        <v>-3632806.61</v>
      </c>
      <c r="E45" s="18">
        <f t="shared" si="2"/>
        <v>-2857431.55</v>
      </c>
      <c r="F45" s="18">
        <f t="shared" si="2"/>
        <v>-2325934.2599999998</v>
      </c>
      <c r="G45" s="18">
        <f t="shared" si="2"/>
        <v>-3432475.8</v>
      </c>
      <c r="H45" s="18">
        <f t="shared" si="2"/>
        <v>-2637976.9900000002</v>
      </c>
      <c r="I45" s="18">
        <f t="shared" si="2"/>
        <v>-2881682.88</v>
      </c>
      <c r="J45" s="18">
        <f t="shared" si="2"/>
        <v>-3748346.8</v>
      </c>
      <c r="K45" s="18">
        <f t="shared" si="2"/>
        <v>-6224973.1299999999</v>
      </c>
      <c r="L45" s="18">
        <f t="shared" si="2"/>
        <v>-11327380.869999999</v>
      </c>
      <c r="M45" s="18">
        <f t="shared" si="2"/>
        <v>-12335696.460000001</v>
      </c>
      <c r="N45" s="18">
        <f t="shared" si="2"/>
        <v>-8878999.3000000007</v>
      </c>
      <c r="O45" s="18">
        <f t="shared" si="2"/>
        <v>-7684524.04</v>
      </c>
      <c r="P45" s="18">
        <f t="shared" si="2"/>
        <v>-4221491.87</v>
      </c>
      <c r="Q45" s="18">
        <f t="shared" si="2"/>
        <v>-3604184.26</v>
      </c>
    </row>
    <row r="46" spans="2:21">
      <c r="C46" s="16" t="s">
        <v>43</v>
      </c>
      <c r="D46" s="18">
        <f t="shared" si="2"/>
        <v>-866778.07</v>
      </c>
      <c r="E46" s="18">
        <f t="shared" si="2"/>
        <v>-572137.86</v>
      </c>
      <c r="F46" s="18">
        <f t="shared" si="2"/>
        <v>-1029414.11</v>
      </c>
      <c r="G46" s="18">
        <f t="shared" si="2"/>
        <v>-425018.69</v>
      </c>
      <c r="H46" s="18">
        <f t="shared" si="2"/>
        <v>-1402218.98</v>
      </c>
      <c r="I46" s="18">
        <f t="shared" si="2"/>
        <v>-1227408.02</v>
      </c>
      <c r="J46" s="18">
        <f t="shared" si="2"/>
        <v>-1126904.5900000001</v>
      </c>
      <c r="K46" s="18">
        <f t="shared" si="2"/>
        <v>1520028.11</v>
      </c>
      <c r="L46" s="18">
        <f t="shared" si="2"/>
        <v>994734.2</v>
      </c>
      <c r="M46" s="18">
        <f t="shared" si="2"/>
        <v>3043458.35</v>
      </c>
      <c r="N46" s="18">
        <f t="shared" si="2"/>
        <v>3568544.23</v>
      </c>
      <c r="O46" s="18">
        <f t="shared" si="2"/>
        <v>2130910.9</v>
      </c>
      <c r="P46" s="18">
        <f t="shared" si="2"/>
        <v>-1903716.98</v>
      </c>
      <c r="Q46" s="18">
        <f t="shared" si="2"/>
        <v>-551572.89</v>
      </c>
    </row>
    <row r="47" spans="2:21">
      <c r="C47" s="16" t="s">
        <v>44</v>
      </c>
      <c r="D47" s="18">
        <f t="shared" si="2"/>
        <v>36946.32</v>
      </c>
      <c r="E47" s="18">
        <f t="shared" si="2"/>
        <v>965.55</v>
      </c>
      <c r="F47" s="18">
        <f t="shared" si="2"/>
        <v>0</v>
      </c>
      <c r="G47" s="18">
        <f t="shared" si="2"/>
        <v>0</v>
      </c>
      <c r="H47" s="18">
        <f t="shared" si="2"/>
        <v>0</v>
      </c>
      <c r="I47" s="18">
        <f t="shared" si="2"/>
        <v>0</v>
      </c>
      <c r="J47" s="18">
        <f t="shared" si="2"/>
        <v>0</v>
      </c>
      <c r="K47" s="18">
        <f t="shared" si="2"/>
        <v>1084518.28</v>
      </c>
      <c r="L47" s="18">
        <f t="shared" si="2"/>
        <v>2255744.84</v>
      </c>
      <c r="M47" s="18">
        <f t="shared" si="2"/>
        <v>2376725.7999999998</v>
      </c>
      <c r="N47" s="18">
        <f t="shared" si="2"/>
        <v>2699947.65</v>
      </c>
      <c r="O47" s="18">
        <f t="shared" si="2"/>
        <v>2442279.3199999998</v>
      </c>
      <c r="P47" s="18">
        <f t="shared" si="2"/>
        <v>9857.76</v>
      </c>
      <c r="Q47" s="18">
        <f t="shared" si="2"/>
        <v>10008.9</v>
      </c>
    </row>
    <row r="48" spans="2:21">
      <c r="C48" s="16" t="s">
        <v>45</v>
      </c>
      <c r="D48" s="18">
        <f t="shared" si="2"/>
        <v>-1326696.78</v>
      </c>
      <c r="E48" s="18">
        <f t="shared" si="2"/>
        <v>-1379785.27</v>
      </c>
      <c r="F48" s="18">
        <f t="shared" si="2"/>
        <v>-1439088</v>
      </c>
      <c r="G48" s="18">
        <f t="shared" si="2"/>
        <v>-2104238.73</v>
      </c>
      <c r="H48" s="18">
        <f t="shared" si="2"/>
        <v>-1899938.05</v>
      </c>
      <c r="I48" s="18">
        <f t="shared" si="2"/>
        <v>-2055782.6</v>
      </c>
      <c r="J48" s="18">
        <f t="shared" si="2"/>
        <v>-2446214.94</v>
      </c>
      <c r="K48" s="18">
        <f t="shared" si="2"/>
        <v>-2059.9299999999998</v>
      </c>
      <c r="L48" s="18">
        <f t="shared" si="2"/>
        <v>-22774.57</v>
      </c>
      <c r="M48" s="18">
        <f t="shared" si="2"/>
        <v>-5573.91</v>
      </c>
      <c r="N48" s="18">
        <f t="shared" si="2"/>
        <v>-10704.99</v>
      </c>
      <c r="O48" s="18">
        <f t="shared" si="2"/>
        <v>-98792.27</v>
      </c>
      <c r="P48" s="18">
        <f t="shared" si="2"/>
        <v>-1863094.7</v>
      </c>
      <c r="Q48" s="18">
        <f t="shared" si="2"/>
        <v>-1635911.13</v>
      </c>
    </row>
    <row r="49" spans="3:17">
      <c r="C49" s="16" t="s">
        <v>46</v>
      </c>
      <c r="D49" s="18">
        <f t="shared" si="2"/>
        <v>-785.49</v>
      </c>
      <c r="E49" s="18">
        <f t="shared" si="2"/>
        <v>338.51000000000022</v>
      </c>
      <c r="F49" s="18">
        <f t="shared" si="2"/>
        <v>927.24</v>
      </c>
      <c r="G49" s="18">
        <f t="shared" si="2"/>
        <v>-1642.31</v>
      </c>
      <c r="H49" s="18">
        <f t="shared" si="2"/>
        <v>662.64</v>
      </c>
      <c r="I49" s="18">
        <f t="shared" si="2"/>
        <v>71.419999999999959</v>
      </c>
      <c r="J49" s="18">
        <f t="shared" si="2"/>
        <v>-1278.94</v>
      </c>
      <c r="K49" s="18">
        <f t="shared" si="2"/>
        <v>-8833.2000000000007</v>
      </c>
      <c r="L49" s="18">
        <f t="shared" si="2"/>
        <v>-5262.99</v>
      </c>
      <c r="M49" s="18">
        <f t="shared" si="2"/>
        <v>-1034.33</v>
      </c>
      <c r="N49" s="18">
        <f t="shared" si="2"/>
        <v>1052.7700000000004</v>
      </c>
      <c r="O49" s="18">
        <f t="shared" si="2"/>
        <v>-2337.79</v>
      </c>
      <c r="P49" s="18">
        <f t="shared" si="2"/>
        <v>-107.31999999999971</v>
      </c>
      <c r="Q49" s="18">
        <f t="shared" si="2"/>
        <v>-1519.73</v>
      </c>
    </row>
    <row r="50" spans="3:17">
      <c r="C50" s="16" t="s">
        <v>47</v>
      </c>
      <c r="D50" s="18">
        <f t="shared" si="2"/>
        <v>2023593.51</v>
      </c>
      <c r="E50" s="18">
        <f t="shared" si="2"/>
        <v>1624426.57</v>
      </c>
      <c r="F50" s="18">
        <f t="shared" si="2"/>
        <v>1564932.21</v>
      </c>
      <c r="G50" s="18">
        <f t="shared" si="2"/>
        <v>1605116.48</v>
      </c>
      <c r="H50" s="18">
        <f t="shared" si="2"/>
        <v>1602846.7600000002</v>
      </c>
      <c r="I50" s="18">
        <f t="shared" si="2"/>
        <v>1606771.54</v>
      </c>
      <c r="J50" s="18">
        <f t="shared" si="2"/>
        <v>2063587.83</v>
      </c>
      <c r="K50" s="18">
        <f t="shared" si="2"/>
        <v>2332307.81</v>
      </c>
      <c r="L50" s="18">
        <f t="shared" si="2"/>
        <v>2499584.8600000003</v>
      </c>
      <c r="M50" s="18">
        <f t="shared" si="2"/>
        <v>2564753.77</v>
      </c>
      <c r="N50" s="18">
        <f t="shared" si="2"/>
        <v>2280622.62</v>
      </c>
      <c r="O50" s="18">
        <f t="shared" si="2"/>
        <v>2438250.5499999998</v>
      </c>
      <c r="P50" s="18">
        <f t="shared" si="2"/>
        <v>2050639.5699999998</v>
      </c>
      <c r="Q50" s="18">
        <f t="shared" si="2"/>
        <v>1662627.06</v>
      </c>
    </row>
    <row r="51" spans="3:17">
      <c r="C51"/>
    </row>
    <row r="52" spans="3:17">
      <c r="C52"/>
      <c r="D52" s="18">
        <f>SUM(D36:D50)</f>
        <v>2097595.7400000007</v>
      </c>
      <c r="E52" s="18">
        <f t="shared" ref="E52:Q52" si="3">SUM(E36:E50)</f>
        <v>1481150.2400000005</v>
      </c>
      <c r="F52" s="18">
        <f t="shared" si="3"/>
        <v>1596025.5800000012</v>
      </c>
      <c r="G52" s="18">
        <f t="shared" si="3"/>
        <v>1368201.58</v>
      </c>
      <c r="H52" s="18">
        <f t="shared" si="3"/>
        <v>1738299.9500000011</v>
      </c>
      <c r="I52" s="18">
        <f t="shared" si="3"/>
        <v>2397615.7200000007</v>
      </c>
      <c r="J52" s="18">
        <f t="shared" si="3"/>
        <v>4346564.9500000011</v>
      </c>
      <c r="K52" s="18">
        <f t="shared" si="3"/>
        <v>11650233.730000002</v>
      </c>
      <c r="L52" s="18">
        <f t="shared" si="3"/>
        <v>13395008.139999997</v>
      </c>
      <c r="M52" s="18">
        <f t="shared" si="3"/>
        <v>8676835.4499999993</v>
      </c>
      <c r="N52" s="18">
        <f t="shared" si="3"/>
        <v>7056136.1999999983</v>
      </c>
      <c r="O52" s="18">
        <f t="shared" si="3"/>
        <v>4532132.0499999989</v>
      </c>
      <c r="P52" s="18">
        <f t="shared" si="3"/>
        <v>2782544.1599999988</v>
      </c>
      <c r="Q52" s="18">
        <f t="shared" si="3"/>
        <v>2036047.6800000016</v>
      </c>
    </row>
    <row r="53" spans="3:17">
      <c r="C53"/>
      <c r="D53" s="18">
        <f t="shared" ref="D53:Q53" si="4">D33-D52</f>
        <v>0</v>
      </c>
      <c r="E53" s="18">
        <f t="shared" si="4"/>
        <v>0</v>
      </c>
      <c r="F53" s="18">
        <f t="shared" si="4"/>
        <v>0</v>
      </c>
      <c r="G53" s="18">
        <f t="shared" si="4"/>
        <v>0</v>
      </c>
      <c r="H53" s="18">
        <f t="shared" si="4"/>
        <v>0</v>
      </c>
      <c r="I53" s="18">
        <f t="shared" si="4"/>
        <v>0</v>
      </c>
      <c r="J53" s="18">
        <f t="shared" si="4"/>
        <v>0</v>
      </c>
      <c r="K53" s="18">
        <f t="shared" si="4"/>
        <v>0</v>
      </c>
      <c r="L53" s="18">
        <f t="shared" si="4"/>
        <v>0</v>
      </c>
      <c r="M53" s="18">
        <f t="shared" si="4"/>
        <v>0</v>
      </c>
      <c r="N53" s="18">
        <f t="shared" si="4"/>
        <v>0</v>
      </c>
      <c r="O53" s="18">
        <f t="shared" si="4"/>
        <v>0</v>
      </c>
      <c r="P53" s="18">
        <f t="shared" si="4"/>
        <v>0</v>
      </c>
      <c r="Q53" s="18">
        <f t="shared" si="4"/>
        <v>-2.3283064365386963E-9</v>
      </c>
    </row>
    <row r="54" spans="3:17">
      <c r="C54"/>
    </row>
    <row r="55" spans="3:17">
      <c r="C55"/>
    </row>
    <row r="56" spans="3:17">
      <c r="C56"/>
    </row>
    <row r="57" spans="3:17">
      <c r="C57"/>
    </row>
    <row r="58" spans="3:17">
      <c r="C58"/>
    </row>
    <row r="59" spans="3:17">
      <c r="C59"/>
    </row>
  </sheetData>
  <sortState ref="C42:C65">
    <sortCondition ref="C42:C65"/>
  </sortState>
  <printOptions horizontalCentered="1"/>
  <pageMargins left="0.5" right="0.46" top="0.72" bottom="0.56000000000000005" header="0.25" footer="0.25"/>
  <pageSetup scale="28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case</vt:lpstr>
      <vt:lpstr>Div 9 gas cost</vt:lpstr>
      <vt:lpstr>'Div 9 gas cost'!Print_Area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Harrington</dc:creator>
  <cp:lastModifiedBy>Brannon C Taylor</cp:lastModifiedBy>
  <dcterms:created xsi:type="dcterms:W3CDTF">2009-09-25T12:53:01Z</dcterms:created>
  <dcterms:modified xsi:type="dcterms:W3CDTF">2017-09-13T12:29:51Z</dcterms:modified>
</cp:coreProperties>
</file>