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120" yWindow="150" windowWidth="25035" windowHeight="12075"/>
  </bookViews>
  <sheets>
    <sheet name="Budget FY17" sheetId="1" r:id="rId1"/>
    <sheet name="Worker's Comp from PlanIt FY17" sheetId="2" r:id="rId2"/>
  </sheets>
  <externalReferences>
    <externalReference r:id="rId3"/>
    <externalReference r:id="rId4"/>
    <externalReference r:id="rId5"/>
    <externalReference r:id="rId6"/>
  </externalReferences>
  <definedNames>
    <definedName name="__dkm101">#REF!</definedName>
    <definedName name="_1860">[1]DEFRET98!#REF!</definedName>
    <definedName name="_dkm101">#REF!</definedName>
    <definedName name="a">#REF!</definedName>
    <definedName name="csDesignMode">1</definedName>
    <definedName name="CurrentMedicalTrend">#REF!</definedName>
    <definedName name="CurrentRXTrend">#REF!</definedName>
    <definedName name="Data">#REF!</definedName>
    <definedName name="Data2">[2]Data!$A$1:$H$74</definedName>
    <definedName name="data3">[2]Sheet3!$A$1:$AY$8</definedName>
    <definedName name="_xlnm.Database">#REF!</definedName>
    <definedName name="DP0001TB1">#REF!</definedName>
    <definedName name="DP1813TB1">#REF!</definedName>
    <definedName name="DP1814TB1">#REF!</definedName>
    <definedName name="EligibleClaim">'[3]Current Contrib Strat'!$B$5</definedName>
    <definedName name="EPOLoad">#REF!</definedName>
    <definedName name="GAM94F">#REF!</definedName>
    <definedName name="GAM94M">#REF!</definedName>
    <definedName name="GAR94_UNISEX">#REF!</definedName>
    <definedName name="HSATrend">#REF!</definedName>
    <definedName name="HSAUtilizationFactor">#REF!</definedName>
    <definedName name="ImportedData">#REF!</definedName>
    <definedName name="LCFPD">#REF!</definedName>
    <definedName name="MedFactor2007">'[3]Plan Factors'!$H$23</definedName>
    <definedName name="MedicalTrend">#REF!</definedName>
    <definedName name="Migration">#REF!</definedName>
    <definedName name="Name">[3]Medical!$A$1</definedName>
    <definedName name="PCL">[3]PEPM!$B$9</definedName>
    <definedName name="PopCache_GL_INTERFACE_REFERENCE7" hidden="1">[4]PopCache!$A$1:$A$2</definedName>
    <definedName name="Print_Area_MI">#REF!</definedName>
    <definedName name="_xlnm.Print_Titles" localSheetId="0">'Budget FY17'!$1:$1</definedName>
    <definedName name="Print_Titles_MI">#REF!</definedName>
    <definedName name="ProposedMedicalTrend">#REF!</definedName>
    <definedName name="ProposedRXTrend">#REF!</definedName>
    <definedName name="RxFactor2007">'[3]Plan Factors'!$K$23</definedName>
    <definedName name="RXTrend">#REF!</definedName>
    <definedName name="SelectionFactor">#REF!</definedName>
    <definedName name="SLAttach">'[3]Medical Summary'!#REF!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end">#REF!</definedName>
    <definedName name="trend2">#REF!</definedName>
    <definedName name="WaitingPeriod">'[3]Medical Summary'!#REF!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</definedNames>
  <calcPr calcId="152511"/>
</workbook>
</file>

<file path=xl/calcChain.xml><?xml version="1.0" encoding="utf-8"?>
<calcChain xmlns="http://schemas.openxmlformats.org/spreadsheetml/2006/main">
  <c r="K78" i="1" l="1"/>
  <c r="F78" i="1"/>
  <c r="K77" i="1"/>
  <c r="F77" i="1"/>
  <c r="P2" i="1" l="1"/>
  <c r="P3" i="1"/>
  <c r="P4" i="1"/>
  <c r="P5" i="1"/>
  <c r="P141" i="1" s="1"/>
  <c r="P6" i="1"/>
  <c r="P7" i="1"/>
  <c r="P8" i="1"/>
  <c r="P9" i="1"/>
  <c r="P13" i="1"/>
  <c r="P14" i="1"/>
  <c r="P15" i="1"/>
  <c r="P16" i="1"/>
  <c r="P56" i="1" s="1"/>
  <c r="Q16" i="1"/>
  <c r="P17" i="1"/>
  <c r="Q17" i="1"/>
  <c r="P18" i="1"/>
  <c r="Q18" i="1"/>
  <c r="P19" i="1"/>
  <c r="Q19" i="1"/>
  <c r="P20" i="1"/>
  <c r="Q20" i="1"/>
  <c r="P21" i="1"/>
  <c r="P22" i="1"/>
  <c r="P62" i="1" s="1"/>
  <c r="Q22" i="1"/>
  <c r="P23" i="1"/>
  <c r="Q23" i="1"/>
  <c r="P24" i="1"/>
  <c r="P25" i="1"/>
  <c r="Q25" i="1"/>
  <c r="P26" i="1"/>
  <c r="Q26" i="1"/>
  <c r="P27" i="1"/>
  <c r="P28" i="1"/>
  <c r="Q28" i="1"/>
  <c r="P29" i="1"/>
  <c r="P69" i="1" s="1"/>
  <c r="Q29" i="1"/>
  <c r="P30" i="1"/>
  <c r="Q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73" i="1" s="1"/>
  <c r="P48" i="1"/>
  <c r="P49" i="1"/>
  <c r="P50" i="1"/>
  <c r="P51" i="1"/>
  <c r="P52" i="1"/>
  <c r="P53" i="1"/>
  <c r="C56" i="1"/>
  <c r="D56" i="1"/>
  <c r="E56" i="1"/>
  <c r="F56" i="1"/>
  <c r="G56" i="1"/>
  <c r="H56" i="1"/>
  <c r="I56" i="1"/>
  <c r="J56" i="1"/>
  <c r="K56" i="1"/>
  <c r="L56" i="1"/>
  <c r="L133" i="1" s="1"/>
  <c r="M56" i="1"/>
  <c r="M133" i="1" s="1"/>
  <c r="N56" i="1"/>
  <c r="C57" i="1"/>
  <c r="D57" i="1"/>
  <c r="E57" i="1"/>
  <c r="F57" i="1"/>
  <c r="F76" i="1" s="1"/>
  <c r="G57" i="1"/>
  <c r="G134" i="1" s="1"/>
  <c r="H57" i="1"/>
  <c r="I57" i="1"/>
  <c r="I134" i="1" s="1"/>
  <c r="J57" i="1"/>
  <c r="K57" i="1"/>
  <c r="L57" i="1"/>
  <c r="M57" i="1"/>
  <c r="M134" i="1" s="1"/>
  <c r="N57" i="1"/>
  <c r="C58" i="1"/>
  <c r="D58" i="1"/>
  <c r="E58" i="1"/>
  <c r="F58" i="1"/>
  <c r="G58" i="1"/>
  <c r="G135" i="1" s="1"/>
  <c r="H58" i="1"/>
  <c r="I58" i="1"/>
  <c r="I135" i="1" s="1"/>
  <c r="J58" i="1"/>
  <c r="K58" i="1"/>
  <c r="K135" i="1" s="1"/>
  <c r="L58" i="1"/>
  <c r="M58" i="1"/>
  <c r="M135" i="1" s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G137" i="1" s="1"/>
  <c r="H60" i="1"/>
  <c r="I60" i="1"/>
  <c r="J60" i="1"/>
  <c r="K60" i="1"/>
  <c r="K137" i="1" s="1"/>
  <c r="L60" i="1"/>
  <c r="M60" i="1"/>
  <c r="M137" i="1" s="1"/>
  <c r="N60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G140" i="1" s="1"/>
  <c r="H63" i="1"/>
  <c r="I63" i="1"/>
  <c r="J63" i="1"/>
  <c r="K63" i="1"/>
  <c r="K140" i="1" s="1"/>
  <c r="L63" i="1"/>
  <c r="M63" i="1"/>
  <c r="N63" i="1"/>
  <c r="C65" i="1"/>
  <c r="D65" i="1"/>
  <c r="E65" i="1"/>
  <c r="F65" i="1"/>
  <c r="G65" i="1"/>
  <c r="H65" i="1"/>
  <c r="I65" i="1"/>
  <c r="J65" i="1"/>
  <c r="K65" i="1"/>
  <c r="K142" i="1" s="1"/>
  <c r="L65" i="1"/>
  <c r="M65" i="1"/>
  <c r="N65" i="1"/>
  <c r="C66" i="1"/>
  <c r="D66" i="1"/>
  <c r="E66" i="1"/>
  <c r="F66" i="1"/>
  <c r="G66" i="1"/>
  <c r="G143" i="1" s="1"/>
  <c r="H66" i="1"/>
  <c r="I66" i="1"/>
  <c r="J66" i="1"/>
  <c r="K66" i="1"/>
  <c r="K143" i="1" s="1"/>
  <c r="L66" i="1"/>
  <c r="M66" i="1"/>
  <c r="N66" i="1"/>
  <c r="P66" i="1"/>
  <c r="C68" i="1"/>
  <c r="D68" i="1"/>
  <c r="E68" i="1"/>
  <c r="F68" i="1"/>
  <c r="G68" i="1"/>
  <c r="H68" i="1"/>
  <c r="I68" i="1"/>
  <c r="J68" i="1"/>
  <c r="K68" i="1"/>
  <c r="L68" i="1"/>
  <c r="L145" i="1" s="1"/>
  <c r="M68" i="1"/>
  <c r="N68" i="1"/>
  <c r="C69" i="1"/>
  <c r="D69" i="1"/>
  <c r="E69" i="1"/>
  <c r="F69" i="1"/>
  <c r="F146" i="1" s="1"/>
  <c r="G69" i="1"/>
  <c r="H69" i="1"/>
  <c r="I69" i="1"/>
  <c r="J69" i="1"/>
  <c r="J146" i="1" s="1"/>
  <c r="K69" i="1"/>
  <c r="L69" i="1"/>
  <c r="M69" i="1"/>
  <c r="N69" i="1"/>
  <c r="N146" i="1" s="1"/>
  <c r="C70" i="1"/>
  <c r="D70" i="1"/>
  <c r="E70" i="1"/>
  <c r="F70" i="1"/>
  <c r="F147" i="1" s="1"/>
  <c r="G70" i="1"/>
  <c r="H70" i="1"/>
  <c r="I70" i="1"/>
  <c r="J70" i="1"/>
  <c r="J147" i="1" s="1"/>
  <c r="K70" i="1"/>
  <c r="L70" i="1"/>
  <c r="L147" i="1" s="1"/>
  <c r="M70" i="1"/>
  <c r="N70" i="1"/>
  <c r="N147" i="1" s="1"/>
  <c r="C73" i="1"/>
  <c r="D73" i="1"/>
  <c r="E73" i="1"/>
  <c r="F73" i="1"/>
  <c r="G73" i="1"/>
  <c r="H73" i="1"/>
  <c r="I73" i="1"/>
  <c r="J73" i="1"/>
  <c r="K73" i="1"/>
  <c r="L73" i="1"/>
  <c r="M73" i="1"/>
  <c r="N73" i="1"/>
  <c r="F82" i="1"/>
  <c r="G82" i="1"/>
  <c r="G83" i="1" s="1"/>
  <c r="H82" i="1"/>
  <c r="H83" i="1" s="1"/>
  <c r="I82" i="1"/>
  <c r="J82" i="1"/>
  <c r="K82" i="1"/>
  <c r="K83" i="1" s="1"/>
  <c r="L82" i="1"/>
  <c r="L83" i="1" s="1"/>
  <c r="M82" i="1"/>
  <c r="N82" i="1"/>
  <c r="F83" i="1"/>
  <c r="I83" i="1"/>
  <c r="J83" i="1"/>
  <c r="M83" i="1"/>
  <c r="N83" i="1"/>
  <c r="C107" i="1"/>
  <c r="D107" i="1"/>
  <c r="F107" i="1"/>
  <c r="G107" i="1"/>
  <c r="H107" i="1"/>
  <c r="I107" i="1"/>
  <c r="J107" i="1"/>
  <c r="K107" i="1"/>
  <c r="L107" i="1"/>
  <c r="M107" i="1"/>
  <c r="N107" i="1"/>
  <c r="P107" i="1"/>
  <c r="C128" i="1"/>
  <c r="D128" i="1"/>
  <c r="F128" i="1"/>
  <c r="G128" i="1"/>
  <c r="H128" i="1"/>
  <c r="I128" i="1"/>
  <c r="J128" i="1"/>
  <c r="K128" i="1"/>
  <c r="L128" i="1"/>
  <c r="M128" i="1"/>
  <c r="N128" i="1"/>
  <c r="P128" i="1"/>
  <c r="F133" i="1"/>
  <c r="H133" i="1"/>
  <c r="I133" i="1"/>
  <c r="J133" i="1"/>
  <c r="N133" i="1"/>
  <c r="H134" i="1"/>
  <c r="L134" i="1"/>
  <c r="H135" i="1"/>
  <c r="L135" i="1"/>
  <c r="N135" i="1"/>
  <c r="F136" i="1"/>
  <c r="G136" i="1"/>
  <c r="H136" i="1"/>
  <c r="I136" i="1"/>
  <c r="J136" i="1"/>
  <c r="K136" i="1"/>
  <c r="L136" i="1"/>
  <c r="M136" i="1"/>
  <c r="N136" i="1"/>
  <c r="F137" i="1"/>
  <c r="H137" i="1"/>
  <c r="I137" i="1"/>
  <c r="J137" i="1"/>
  <c r="L137" i="1"/>
  <c r="N137" i="1"/>
  <c r="F138" i="1"/>
  <c r="G138" i="1"/>
  <c r="H138" i="1"/>
  <c r="I138" i="1"/>
  <c r="J138" i="1"/>
  <c r="K138" i="1"/>
  <c r="L138" i="1"/>
  <c r="M138" i="1"/>
  <c r="N138" i="1"/>
  <c r="F139" i="1"/>
  <c r="G139" i="1"/>
  <c r="D139" i="1" s="1"/>
  <c r="C139" i="1" s="1"/>
  <c r="H139" i="1"/>
  <c r="I139" i="1"/>
  <c r="J139" i="1"/>
  <c r="K139" i="1"/>
  <c r="L139" i="1"/>
  <c r="M139" i="1"/>
  <c r="N139" i="1"/>
  <c r="P139" i="1"/>
  <c r="F140" i="1"/>
  <c r="H140" i="1"/>
  <c r="I140" i="1"/>
  <c r="J140" i="1"/>
  <c r="L140" i="1"/>
  <c r="M140" i="1"/>
  <c r="N140" i="1"/>
  <c r="F141" i="1"/>
  <c r="G141" i="1"/>
  <c r="H141" i="1"/>
  <c r="I141" i="1"/>
  <c r="J141" i="1"/>
  <c r="K141" i="1"/>
  <c r="L141" i="1"/>
  <c r="M141" i="1"/>
  <c r="N141" i="1"/>
  <c r="F142" i="1"/>
  <c r="H142" i="1"/>
  <c r="I142" i="1"/>
  <c r="J142" i="1"/>
  <c r="L142" i="1"/>
  <c r="M142" i="1"/>
  <c r="N142" i="1"/>
  <c r="F143" i="1"/>
  <c r="H143" i="1"/>
  <c r="I143" i="1"/>
  <c r="J143" i="1"/>
  <c r="L143" i="1"/>
  <c r="M143" i="1"/>
  <c r="N143" i="1"/>
  <c r="F144" i="1"/>
  <c r="G144" i="1"/>
  <c r="H144" i="1"/>
  <c r="I144" i="1"/>
  <c r="J144" i="1"/>
  <c r="K144" i="1"/>
  <c r="L144" i="1"/>
  <c r="M144" i="1"/>
  <c r="N144" i="1"/>
  <c r="G145" i="1"/>
  <c r="H145" i="1"/>
  <c r="I145" i="1"/>
  <c r="K145" i="1"/>
  <c r="M145" i="1"/>
  <c r="G146" i="1"/>
  <c r="H146" i="1"/>
  <c r="I146" i="1"/>
  <c r="K146" i="1"/>
  <c r="L146" i="1"/>
  <c r="M146" i="1"/>
  <c r="G147" i="1"/>
  <c r="H147" i="1"/>
  <c r="I147" i="1"/>
  <c r="K147" i="1"/>
  <c r="M147" i="1"/>
  <c r="C150" i="1"/>
  <c r="D150" i="1"/>
  <c r="F150" i="1"/>
  <c r="G150" i="1"/>
  <c r="H150" i="1"/>
  <c r="I150" i="1"/>
  <c r="J150" i="1"/>
  <c r="K150" i="1"/>
  <c r="L150" i="1"/>
  <c r="M150" i="1"/>
  <c r="P150" i="1"/>
  <c r="D71" i="1" l="1"/>
  <c r="D74" i="1" s="1"/>
  <c r="H71" i="1"/>
  <c r="H120" i="1" s="1"/>
  <c r="K134" i="1"/>
  <c r="K76" i="1"/>
  <c r="P57" i="1"/>
  <c r="P134" i="1" s="1"/>
  <c r="P146" i="1"/>
  <c r="P138" i="1"/>
  <c r="P143" i="1"/>
  <c r="D143" i="1" s="1"/>
  <c r="C143" i="1" s="1"/>
  <c r="P144" i="1"/>
  <c r="D144" i="1" s="1"/>
  <c r="C144" i="1" s="1"/>
  <c r="H122" i="1"/>
  <c r="H119" i="1"/>
  <c r="M148" i="1"/>
  <c r="M151" i="1" s="1"/>
  <c r="G142" i="1"/>
  <c r="D141" i="1"/>
  <c r="C141" i="1" s="1"/>
  <c r="G71" i="1"/>
  <c r="G118" i="1" s="1"/>
  <c r="H148" i="1"/>
  <c r="H151" i="1" s="1"/>
  <c r="Q31" i="1"/>
  <c r="I148" i="1"/>
  <c r="I151" i="1" s="1"/>
  <c r="D146" i="1"/>
  <c r="C146" i="1" s="1"/>
  <c r="D138" i="1"/>
  <c r="C138" i="1" s="1"/>
  <c r="L148" i="1"/>
  <c r="L151" i="1" s="1"/>
  <c r="G100" i="1"/>
  <c r="N145" i="1"/>
  <c r="J145" i="1"/>
  <c r="F145" i="1"/>
  <c r="G123" i="1"/>
  <c r="H91" i="1"/>
  <c r="H95" i="1"/>
  <c r="H96" i="1"/>
  <c r="H97" i="1"/>
  <c r="H98" i="1"/>
  <c r="H101" i="1"/>
  <c r="H102" i="1"/>
  <c r="H103" i="1"/>
  <c r="H112" i="1"/>
  <c r="H113" i="1"/>
  <c r="H116" i="1"/>
  <c r="H117" i="1"/>
  <c r="J135" i="1"/>
  <c r="F135" i="1"/>
  <c r="G91" i="1"/>
  <c r="G112" i="1"/>
  <c r="L71" i="1"/>
  <c r="L99" i="1" s="1"/>
  <c r="H90" i="1"/>
  <c r="H111" i="1"/>
  <c r="P65" i="1"/>
  <c r="P60" i="1"/>
  <c r="P58" i="1"/>
  <c r="G74" i="1"/>
  <c r="G92" i="1"/>
  <c r="G93" i="1"/>
  <c r="G95" i="1"/>
  <c r="G97" i="1"/>
  <c r="G98" i="1"/>
  <c r="G99" i="1"/>
  <c r="G101" i="1"/>
  <c r="G103" i="1"/>
  <c r="G104" i="1"/>
  <c r="G113" i="1"/>
  <c r="G114" i="1"/>
  <c r="G116" i="1"/>
  <c r="G87" i="1"/>
  <c r="M71" i="1"/>
  <c r="I71" i="1"/>
  <c r="I125" i="1" s="1"/>
  <c r="E71" i="1"/>
  <c r="N71" i="1"/>
  <c r="N134" i="1"/>
  <c r="N148" i="1" s="1"/>
  <c r="N151" i="1" s="1"/>
  <c r="J71" i="1"/>
  <c r="J123" i="1" s="1"/>
  <c r="J134" i="1"/>
  <c r="F71" i="1"/>
  <c r="F91" i="1" s="1"/>
  <c r="F134" i="1"/>
  <c r="K71" i="1"/>
  <c r="K100" i="1" s="1"/>
  <c r="G90" i="1"/>
  <c r="G111" i="1"/>
  <c r="C71" i="1"/>
  <c r="P63" i="1"/>
  <c r="P59" i="1"/>
  <c r="P70" i="1"/>
  <c r="P133" i="1"/>
  <c r="K133" i="1"/>
  <c r="K148" i="1" s="1"/>
  <c r="K151" i="1" s="1"/>
  <c r="G133" i="1"/>
  <c r="G125" i="1"/>
  <c r="G121" i="1"/>
  <c r="E82" i="1"/>
  <c r="P68" i="1"/>
  <c r="G102" i="1"/>
  <c r="L100" i="1"/>
  <c r="H100" i="1"/>
  <c r="H99" i="1"/>
  <c r="L104" i="1"/>
  <c r="H104" i="1"/>
  <c r="K96" i="1"/>
  <c r="G96" i="1"/>
  <c r="G117" i="1"/>
  <c r="H94" i="1"/>
  <c r="H115" i="1"/>
  <c r="H93" i="1"/>
  <c r="H114" i="1"/>
  <c r="K94" i="1"/>
  <c r="G94" i="1"/>
  <c r="G115" i="1"/>
  <c r="J124" i="1" l="1"/>
  <c r="J112" i="1"/>
  <c r="H87" i="1"/>
  <c r="H121" i="1"/>
  <c r="H123" i="1"/>
  <c r="H92" i="1"/>
  <c r="H124" i="1"/>
  <c r="H125" i="1"/>
  <c r="H74" i="1"/>
  <c r="H118" i="1"/>
  <c r="K115" i="1"/>
  <c r="K117" i="1"/>
  <c r="K102" i="1"/>
  <c r="K90" i="1"/>
  <c r="F103" i="1"/>
  <c r="L114" i="1"/>
  <c r="L115" i="1"/>
  <c r="I92" i="1"/>
  <c r="L111" i="1"/>
  <c r="K112" i="1"/>
  <c r="L93" i="1"/>
  <c r="L90" i="1"/>
  <c r="K91" i="1"/>
  <c r="I103" i="1"/>
  <c r="L94" i="1"/>
  <c r="K111" i="1"/>
  <c r="I114" i="1"/>
  <c r="G119" i="1"/>
  <c r="G124" i="1"/>
  <c r="G122" i="1"/>
  <c r="G120" i="1"/>
  <c r="M74" i="1"/>
  <c r="M91" i="1"/>
  <c r="M95" i="1"/>
  <c r="M97" i="1"/>
  <c r="M87" i="1"/>
  <c r="M117" i="1"/>
  <c r="M96" i="1"/>
  <c r="M115" i="1"/>
  <c r="M116" i="1"/>
  <c r="M120" i="1"/>
  <c r="M90" i="1"/>
  <c r="M94" i="1"/>
  <c r="M98" i="1"/>
  <c r="M99" i="1"/>
  <c r="M100" i="1"/>
  <c r="M111" i="1"/>
  <c r="M112" i="1"/>
  <c r="M118" i="1"/>
  <c r="M122" i="1"/>
  <c r="M102" i="1"/>
  <c r="M113" i="1"/>
  <c r="M114" i="1"/>
  <c r="M119" i="1"/>
  <c r="M123" i="1"/>
  <c r="M101" i="1"/>
  <c r="M121" i="1"/>
  <c r="M125" i="1"/>
  <c r="P135" i="1"/>
  <c r="P71" i="1"/>
  <c r="P94" i="1" s="1"/>
  <c r="M92" i="1"/>
  <c r="M124" i="1"/>
  <c r="J87" i="1"/>
  <c r="J90" i="1"/>
  <c r="J94" i="1"/>
  <c r="J98" i="1"/>
  <c r="J100" i="1"/>
  <c r="J104" i="1"/>
  <c r="J114" i="1"/>
  <c r="J116" i="1"/>
  <c r="J118" i="1"/>
  <c r="J119" i="1"/>
  <c r="J120" i="1"/>
  <c r="J121" i="1"/>
  <c r="J122" i="1"/>
  <c r="J125" i="1"/>
  <c r="J117" i="1"/>
  <c r="J91" i="1"/>
  <c r="J95" i="1"/>
  <c r="J99" i="1"/>
  <c r="J111" i="1"/>
  <c r="J74" i="1"/>
  <c r="J101" i="1"/>
  <c r="J113" i="1"/>
  <c r="J93" i="1"/>
  <c r="J97" i="1"/>
  <c r="J103" i="1"/>
  <c r="J115" i="1"/>
  <c r="E74" i="1"/>
  <c r="M93" i="1"/>
  <c r="P115" i="1"/>
  <c r="P137" i="1"/>
  <c r="D137" i="1" s="1"/>
  <c r="C137" i="1" s="1"/>
  <c r="H126" i="1"/>
  <c r="H129" i="1" s="1"/>
  <c r="J92" i="1"/>
  <c r="J102" i="1"/>
  <c r="M103" i="1"/>
  <c r="E83" i="1"/>
  <c r="E87" i="1" s="1"/>
  <c r="D82" i="1"/>
  <c r="P97" i="1"/>
  <c r="P140" i="1"/>
  <c r="D140" i="1" s="1"/>
  <c r="C140" i="1" s="1"/>
  <c r="P118" i="1"/>
  <c r="C74" i="1"/>
  <c r="D134" i="1"/>
  <c r="C134" i="1" s="1"/>
  <c r="F148" i="1"/>
  <c r="F151" i="1" s="1"/>
  <c r="N87" i="1"/>
  <c r="N74" i="1"/>
  <c r="N93" i="1"/>
  <c r="N95" i="1"/>
  <c r="N97" i="1"/>
  <c r="N99" i="1"/>
  <c r="N101" i="1"/>
  <c r="N111" i="1"/>
  <c r="N115" i="1"/>
  <c r="N118" i="1"/>
  <c r="N119" i="1"/>
  <c r="N120" i="1"/>
  <c r="N121" i="1"/>
  <c r="N122" i="1"/>
  <c r="N125" i="1"/>
  <c r="N114" i="1"/>
  <c r="N92" i="1"/>
  <c r="N96" i="1"/>
  <c r="N104" i="1"/>
  <c r="N117" i="1"/>
  <c r="N90" i="1"/>
  <c r="N94" i="1"/>
  <c r="N98" i="1"/>
  <c r="N116" i="1"/>
  <c r="N100" i="1"/>
  <c r="N112" i="1"/>
  <c r="P102" i="1"/>
  <c r="P123" i="1"/>
  <c r="P145" i="1"/>
  <c r="D145" i="1" s="1"/>
  <c r="C145" i="1" s="1"/>
  <c r="N124" i="1"/>
  <c r="N102" i="1"/>
  <c r="P104" i="1"/>
  <c r="P125" i="1"/>
  <c r="P147" i="1"/>
  <c r="D147" i="1" s="1"/>
  <c r="C147" i="1" s="1"/>
  <c r="G105" i="1"/>
  <c r="G108" i="1" s="1"/>
  <c r="F87" i="1"/>
  <c r="F74" i="1"/>
  <c r="F93" i="1"/>
  <c r="F95" i="1"/>
  <c r="F97" i="1"/>
  <c r="F99" i="1"/>
  <c r="F101" i="1"/>
  <c r="F111" i="1"/>
  <c r="F115" i="1"/>
  <c r="F117" i="1"/>
  <c r="F118" i="1"/>
  <c r="F119" i="1"/>
  <c r="F120" i="1"/>
  <c r="F121" i="1"/>
  <c r="F122" i="1"/>
  <c r="F125" i="1"/>
  <c r="F100" i="1"/>
  <c r="F90" i="1"/>
  <c r="F94" i="1"/>
  <c r="F98" i="1"/>
  <c r="F102" i="1"/>
  <c r="F114" i="1"/>
  <c r="F104" i="1"/>
  <c r="F116" i="1"/>
  <c r="F92" i="1"/>
  <c r="F96" i="1"/>
  <c r="P99" i="1"/>
  <c r="P142" i="1"/>
  <c r="D142" i="1" s="1"/>
  <c r="C142" i="1" s="1"/>
  <c r="P120" i="1"/>
  <c r="H105" i="1"/>
  <c r="H108" i="1" s="1"/>
  <c r="D135" i="1"/>
  <c r="C135" i="1" s="1"/>
  <c r="N113" i="1"/>
  <c r="N123" i="1"/>
  <c r="F124" i="1"/>
  <c r="N103" i="1"/>
  <c r="F112" i="1"/>
  <c r="D133" i="1"/>
  <c r="G148" i="1"/>
  <c r="G151" i="1" s="1"/>
  <c r="P93" i="1"/>
  <c r="P114" i="1"/>
  <c r="P136" i="1"/>
  <c r="D136" i="1" s="1"/>
  <c r="C136" i="1" s="1"/>
  <c r="K74" i="1"/>
  <c r="K92" i="1"/>
  <c r="K93" i="1"/>
  <c r="K95" i="1"/>
  <c r="K97" i="1"/>
  <c r="K98" i="1"/>
  <c r="K99" i="1"/>
  <c r="K101" i="1"/>
  <c r="K103" i="1"/>
  <c r="K104" i="1"/>
  <c r="K113" i="1"/>
  <c r="K114" i="1"/>
  <c r="K116" i="1"/>
  <c r="K87" i="1"/>
  <c r="K118" i="1"/>
  <c r="K122" i="1"/>
  <c r="K120" i="1"/>
  <c r="K124" i="1"/>
  <c r="K119" i="1"/>
  <c r="K123" i="1"/>
  <c r="K121" i="1"/>
  <c r="K125" i="1"/>
  <c r="J148" i="1"/>
  <c r="J151" i="1" s="1"/>
  <c r="N91" i="1"/>
  <c r="I90" i="1"/>
  <c r="I94" i="1"/>
  <c r="I96" i="1"/>
  <c r="I98" i="1"/>
  <c r="I91" i="1"/>
  <c r="I95" i="1"/>
  <c r="I99" i="1"/>
  <c r="I111" i="1"/>
  <c r="I119" i="1"/>
  <c r="I123" i="1"/>
  <c r="I74" i="1"/>
  <c r="I100" i="1"/>
  <c r="I101" i="1"/>
  <c r="I112" i="1"/>
  <c r="I113" i="1"/>
  <c r="I97" i="1"/>
  <c r="I102" i="1"/>
  <c r="I115" i="1"/>
  <c r="I121" i="1"/>
  <c r="I87" i="1"/>
  <c r="I116" i="1"/>
  <c r="I120" i="1"/>
  <c r="I124" i="1"/>
  <c r="I104" i="1"/>
  <c r="I117" i="1"/>
  <c r="I118" i="1"/>
  <c r="I122" i="1"/>
  <c r="L74" i="1"/>
  <c r="L91" i="1"/>
  <c r="L92" i="1"/>
  <c r="L95" i="1"/>
  <c r="L96" i="1"/>
  <c r="L97" i="1"/>
  <c r="L98" i="1"/>
  <c r="L101" i="1"/>
  <c r="L102" i="1"/>
  <c r="L103" i="1"/>
  <c r="L112" i="1"/>
  <c r="L113" i="1"/>
  <c r="L116" i="1"/>
  <c r="L87" i="1"/>
  <c r="L121" i="1"/>
  <c r="L125" i="1"/>
  <c r="L119" i="1"/>
  <c r="L123" i="1"/>
  <c r="L118" i="1"/>
  <c r="L122" i="1"/>
  <c r="L120" i="1"/>
  <c r="L124" i="1"/>
  <c r="L117" i="1"/>
  <c r="F113" i="1"/>
  <c r="J96" i="1"/>
  <c r="F123" i="1"/>
  <c r="I93" i="1"/>
  <c r="M104" i="1"/>
  <c r="P113" i="1" l="1"/>
  <c r="G126" i="1"/>
  <c r="G129" i="1" s="1"/>
  <c r="K105" i="1"/>
  <c r="K108" i="1" s="1"/>
  <c r="L126" i="1"/>
  <c r="L129" i="1" s="1"/>
  <c r="L105" i="1"/>
  <c r="L108" i="1" s="1"/>
  <c r="K126" i="1"/>
  <c r="K129" i="1" s="1"/>
  <c r="D102" i="1"/>
  <c r="C102" i="1" s="1"/>
  <c r="D104" i="1"/>
  <c r="C104" i="1" s="1"/>
  <c r="D94" i="1"/>
  <c r="C94" i="1" s="1"/>
  <c r="D118" i="1"/>
  <c r="C118" i="1" s="1"/>
  <c r="D93" i="1"/>
  <c r="C93" i="1" s="1"/>
  <c r="J105" i="1"/>
  <c r="J108" i="1" s="1"/>
  <c r="P148" i="1"/>
  <c r="P151" i="1" s="1"/>
  <c r="M105" i="1"/>
  <c r="M108" i="1" s="1"/>
  <c r="D123" i="1"/>
  <c r="C123" i="1" s="1"/>
  <c r="I105" i="1"/>
  <c r="I108" i="1" s="1"/>
  <c r="D114" i="1"/>
  <c r="C114" i="1" s="1"/>
  <c r="F105" i="1"/>
  <c r="F108" i="1" s="1"/>
  <c r="D99" i="1"/>
  <c r="C99" i="1" s="1"/>
  <c r="N105" i="1"/>
  <c r="N108" i="1" s="1"/>
  <c r="C82" i="1"/>
  <c r="C83" i="1" s="1"/>
  <c r="C87" i="1" s="1"/>
  <c r="D83" i="1"/>
  <c r="D87" i="1" s="1"/>
  <c r="I126" i="1"/>
  <c r="I129" i="1" s="1"/>
  <c r="C133" i="1"/>
  <c r="C148" i="1" s="1"/>
  <c r="C151" i="1" s="1"/>
  <c r="D148" i="1"/>
  <c r="D151" i="1" s="1"/>
  <c r="D120" i="1"/>
  <c r="C120" i="1" s="1"/>
  <c r="D115" i="1"/>
  <c r="C115" i="1" s="1"/>
  <c r="D97" i="1"/>
  <c r="C97" i="1" s="1"/>
  <c r="N126" i="1"/>
  <c r="N129" i="1" s="1"/>
  <c r="D113" i="1"/>
  <c r="C113" i="1" s="1"/>
  <c r="D125" i="1"/>
  <c r="C125" i="1" s="1"/>
  <c r="F126" i="1"/>
  <c r="F129" i="1" s="1"/>
  <c r="J126" i="1"/>
  <c r="J129" i="1" s="1"/>
  <c r="P74" i="1"/>
  <c r="P95" i="1"/>
  <c r="D95" i="1" s="1"/>
  <c r="C95" i="1" s="1"/>
  <c r="P98" i="1"/>
  <c r="D98" i="1" s="1"/>
  <c r="C98" i="1" s="1"/>
  <c r="P101" i="1"/>
  <c r="D101" i="1" s="1"/>
  <c r="C101" i="1" s="1"/>
  <c r="P116" i="1"/>
  <c r="D116" i="1" s="1"/>
  <c r="C116" i="1" s="1"/>
  <c r="P119" i="1"/>
  <c r="D119" i="1" s="1"/>
  <c r="C119" i="1" s="1"/>
  <c r="P122" i="1"/>
  <c r="D122" i="1" s="1"/>
  <c r="C122" i="1" s="1"/>
  <c r="P124" i="1"/>
  <c r="D124" i="1" s="1"/>
  <c r="C124" i="1" s="1"/>
  <c r="P121" i="1"/>
  <c r="D121" i="1" s="1"/>
  <c r="C121" i="1" s="1"/>
  <c r="P90" i="1"/>
  <c r="D90" i="1" s="1"/>
  <c r="P103" i="1"/>
  <c r="D103" i="1" s="1"/>
  <c r="C103" i="1" s="1"/>
  <c r="P91" i="1"/>
  <c r="D91" i="1" s="1"/>
  <c r="C91" i="1" s="1"/>
  <c r="P100" i="1"/>
  <c r="D100" i="1" s="1"/>
  <c r="C100" i="1" s="1"/>
  <c r="P111" i="1"/>
  <c r="P96" i="1"/>
  <c r="D96" i="1" s="1"/>
  <c r="C96" i="1" s="1"/>
  <c r="P112" i="1"/>
  <c r="D112" i="1" s="1"/>
  <c r="C112" i="1" s="1"/>
  <c r="P117" i="1"/>
  <c r="D117" i="1" s="1"/>
  <c r="C117" i="1" s="1"/>
  <c r="P92" i="1"/>
  <c r="D92" i="1" s="1"/>
  <c r="C92" i="1" s="1"/>
  <c r="M126" i="1"/>
  <c r="M129" i="1" s="1"/>
  <c r="C90" i="1" l="1"/>
  <c r="C105" i="1" s="1"/>
  <c r="C108" i="1" s="1"/>
  <c r="D105" i="1"/>
  <c r="D108" i="1" s="1"/>
  <c r="P126" i="1"/>
  <c r="P129" i="1" s="1"/>
  <c r="P105" i="1"/>
  <c r="P108" i="1" s="1"/>
  <c r="D111" i="1"/>
  <c r="C111" i="1" l="1"/>
  <c r="C126" i="1" s="1"/>
  <c r="C129" i="1" s="1"/>
  <c r="D126" i="1"/>
  <c r="D129" i="1" s="1"/>
</calcChain>
</file>

<file path=xl/sharedStrings.xml><?xml version="1.0" encoding="utf-8"?>
<sst xmlns="http://schemas.openxmlformats.org/spreadsheetml/2006/main" count="192" uniqueCount="102">
  <si>
    <t>s/b = 0</t>
  </si>
  <si>
    <t>Check Amt</t>
  </si>
  <si>
    <t>Total</t>
  </si>
  <si>
    <t>RSPFACC</t>
  </si>
  <si>
    <t>H SA</t>
  </si>
  <si>
    <t>FAS 106 (Retiree Medical)</t>
  </si>
  <si>
    <t>PAP Total</t>
  </si>
  <si>
    <t>PAP Other (Admin Costs)</t>
  </si>
  <si>
    <t>FAS 87 (PAP Expense)</t>
  </si>
  <si>
    <t>RSP Total</t>
  </si>
  <si>
    <t>RSP Other</t>
  </si>
  <si>
    <t>RSP Match</t>
  </si>
  <si>
    <t>LTD FMLA STD Total</t>
  </si>
  <si>
    <t>STD Administration (Per EE Per Month)</t>
  </si>
  <si>
    <t>FMLA Administration (Per EE Per Month)</t>
  </si>
  <si>
    <t>LTD Annual Rate</t>
  </si>
  <si>
    <t>Basic Life Rate Per Month</t>
  </si>
  <si>
    <t>Medical and Dental</t>
  </si>
  <si>
    <t>combine MTX and APT benefit's plans and salary</t>
  </si>
  <si>
    <t>Merch &amp; Oth Bal Sh Benefits</t>
  </si>
  <si>
    <t>Capital Benefit's</t>
  </si>
  <si>
    <t>Expense Benefit's</t>
  </si>
  <si>
    <t>Total Benefit's</t>
  </si>
  <si>
    <t>Payroll Tax Rate</t>
  </si>
  <si>
    <t>Worker's Comp Rate</t>
  </si>
  <si>
    <t>Worker's Comp</t>
  </si>
  <si>
    <t>Check Rate</t>
  </si>
  <si>
    <t>Benefit's Loading Rate</t>
  </si>
  <si>
    <t>Benefit's Loading Rates</t>
  </si>
  <si>
    <t>Salary &amp; Benefits - Total</t>
  </si>
  <si>
    <t>Benefits - Total</t>
  </si>
  <si>
    <t>Benefits - Merch &amp; Oth Bal Sh</t>
  </si>
  <si>
    <t>Benefits - Capitalized</t>
  </si>
  <si>
    <t>Benefits - Expense</t>
  </si>
  <si>
    <t>TESTBENRATE</t>
  </si>
  <si>
    <t>Calc Benefits Rate Total</t>
  </si>
  <si>
    <t>Calc RSPFACC Rate</t>
  </si>
  <si>
    <t>Calc H SA Rate</t>
  </si>
  <si>
    <t>Calc FAS 106 Rate</t>
  </si>
  <si>
    <t>Calc PAP Total Rate</t>
  </si>
  <si>
    <t>Calc PAP Other Rate</t>
  </si>
  <si>
    <t>Calc FAS 87 PAP Rate</t>
  </si>
  <si>
    <t>Calc RSP Total Rate</t>
  </si>
  <si>
    <t>Calc RSP Other Rate</t>
  </si>
  <si>
    <t>Calc RSP Match Rate</t>
  </si>
  <si>
    <t>Calc LTD FMLA STD Rate</t>
  </si>
  <si>
    <t>Calc STD Rate</t>
  </si>
  <si>
    <t>Calc FMLA Rate</t>
  </si>
  <si>
    <t>Calc LTD Rate</t>
  </si>
  <si>
    <t>Calc Basic Life Rate</t>
  </si>
  <si>
    <t>Calc Med Dent Rate</t>
  </si>
  <si>
    <t>Sub-Total (Benefit Plan Details)</t>
  </si>
  <si>
    <t>Internal Actual Calculation - Kim Smith</t>
  </si>
  <si>
    <t>Towers Watson</t>
  </si>
  <si>
    <t>Met Life</t>
  </si>
  <si>
    <t>Holmes Murphy Calculation</t>
  </si>
  <si>
    <t>Percent of Employees</t>
  </si>
  <si>
    <t>FTE</t>
  </si>
  <si>
    <t>Headcount</t>
  </si>
  <si>
    <t>Percent Mchndising Labor</t>
  </si>
  <si>
    <t>Percent Capitalized Labor</t>
  </si>
  <si>
    <t>Percent Expensed Labor</t>
  </si>
  <si>
    <t>Total Salary Difference from Exp/Cap Split</t>
  </si>
  <si>
    <t>Salary Check Amount</t>
  </si>
  <si>
    <t>Salary - Total</t>
  </si>
  <si>
    <t>Salary - Merchandising</t>
  </si>
  <si>
    <t>Salary - Other Balance Sheet</t>
  </si>
  <si>
    <t>Salary - Overhead</t>
  </si>
  <si>
    <t>Salary - Direct Capital</t>
  </si>
  <si>
    <t>Salary - Expense</t>
  </si>
  <si>
    <t>Source</t>
  </si>
  <si>
    <t>MDTX + NPTX</t>
  </si>
  <si>
    <t>NUDI Total Non-Utility Cost Center</t>
  </si>
  <si>
    <t>NPTX Atmos Pipeline - Texas CC Rollup</t>
  </si>
  <si>
    <t>TXUD MDTX-Gas Division</t>
  </si>
  <si>
    <t>MDDI Mid States Division</t>
  </si>
  <si>
    <t>MSDI Mississippi Division</t>
  </si>
  <si>
    <t>LACO LA - Louisiana Division</t>
  </si>
  <si>
    <t>CKDI Colorado/Kansas Division</t>
  </si>
  <si>
    <t>TXDI West Texas Division</t>
  </si>
  <si>
    <t>SSDI Shared Services w/Blueflame</t>
  </si>
  <si>
    <t>TUCC Total Utility Cost Centers</t>
  </si>
  <si>
    <t>TRCC Total Regulated Operations CC Rollup</t>
  </si>
  <si>
    <t>TTCC Total Cost Centers - Reporting</t>
  </si>
  <si>
    <t>Global Values</t>
  </si>
  <si>
    <t>Workers Comp Benefits Cap Credit - 01225</t>
  </si>
  <si>
    <t>Workers Comp Benefits Load - 01221</t>
  </si>
  <si>
    <t>ZZZZ No Access</t>
  </si>
  <si>
    <t>0000 Default</t>
  </si>
  <si>
    <t>Disabled Cost Centers</t>
  </si>
  <si>
    <t>9891 AEC Elim</t>
  </si>
  <si>
    <t>1909 SS Dallas I/C Billing &amp; Other</t>
  </si>
  <si>
    <t>Working Budget</t>
  </si>
  <si>
    <t>ATMSRV Atmos Consolidated Service Area</t>
  </si>
  <si>
    <t>Total Year FY2017</t>
  </si>
  <si>
    <t>Version</t>
  </si>
  <si>
    <t>Service Area</t>
  </si>
  <si>
    <t>Period Year</t>
  </si>
  <si>
    <t>Employee Insurance Plan</t>
  </si>
  <si>
    <t>Pension Load Rate</t>
  </si>
  <si>
    <t>Plant Contributions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</si>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</sst>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%;\-#,##0.00%"/>
    <numFmt numFmtId="166" formatCode="#,##0;\(#,##0\);0"/>
    <numFmt numFmtId="167" formatCode="#.######"/>
    <numFmt numFmtId="168" formatCode="0.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name val="Book Antiqua"/>
      <family val="1"/>
    </font>
    <font>
      <sz val="8"/>
      <color theme="1"/>
      <name val="Arial"/>
      <family val="2"/>
    </font>
    <font>
      <sz val="11"/>
      <color indexed="8"/>
      <name val="Tahoma"/>
      <family val="2"/>
    </font>
    <font>
      <sz val="8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rgb="FF000000"/>
      <name val="Arial"/>
      <family val="2"/>
    </font>
    <font>
      <b/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008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7" borderId="0" applyNumberFormat="0" applyBorder="0" applyAlignment="0" applyProtection="0"/>
    <xf numFmtId="3" fontId="10" fillId="8" borderId="0" applyBorder="0">
      <alignment horizontal="right"/>
      <protection locked="0"/>
    </xf>
    <xf numFmtId="43" fontId="11" fillId="0" borderId="0" applyFont="0" applyFill="0" applyBorder="0" applyAlignment="0" applyProtection="0"/>
    <xf numFmtId="37" fontId="12" fillId="0" borderId="0" applyFont="0" applyFill="0" applyBorder="0" applyProtection="0">
      <alignment horizontal="center"/>
    </xf>
    <xf numFmtId="37" fontId="12" fillId="0" borderId="0" applyFont="0" applyFill="0" applyBorder="0" applyProtection="0">
      <alignment horizontal="center"/>
    </xf>
    <xf numFmtId="37" fontId="12" fillId="0" borderId="0" applyFont="0" applyFill="0" applyBorder="0" applyProtection="0">
      <alignment horizontal="center"/>
    </xf>
    <xf numFmtId="37" fontId="12" fillId="0" borderId="0" applyFont="0" applyFill="0" applyBorder="0" applyProtection="0">
      <alignment horizontal="center"/>
    </xf>
    <xf numFmtId="37" fontId="12" fillId="0" borderId="0" applyFont="0" applyFill="0" applyBorder="0" applyProtection="0">
      <alignment horizontal="center"/>
    </xf>
    <xf numFmtId="37" fontId="12" fillId="0" borderId="0" applyFont="0" applyFill="0" applyBorder="0" applyProtection="0">
      <alignment horizontal="center"/>
    </xf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7" fontId="12" fillId="0" borderId="0" applyFont="0" applyFill="0" applyBorder="0" applyProtection="0">
      <alignment horizontal="center"/>
    </xf>
    <xf numFmtId="0" fontId="15" fillId="0" borderId="0" applyNumberFormat="0">
      <protection locked="0"/>
    </xf>
    <xf numFmtId="3" fontId="15" fillId="9" borderId="0" applyNumberFormat="0"/>
    <xf numFmtId="168" fontId="16" fillId="0" borderId="0"/>
    <xf numFmtId="0" fontId="14" fillId="0" borderId="0"/>
    <xf numFmtId="37" fontId="12" fillId="0" borderId="0"/>
    <xf numFmtId="37" fontId="12" fillId="0" borderId="0"/>
    <xf numFmtId="0" fontId="12" fillId="0" borderId="0"/>
    <xf numFmtId="37" fontId="12" fillId="0" borderId="0"/>
    <xf numFmtId="37" fontId="12" fillId="0" borderId="0"/>
    <xf numFmtId="0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4" fontId="17" fillId="10" borderId="0">
      <alignment horizontal="right"/>
    </xf>
    <xf numFmtId="0" fontId="18" fillId="10" borderId="0">
      <alignment horizontal="right"/>
    </xf>
    <xf numFmtId="0" fontId="19" fillId="10" borderId="7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164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49" fontId="4" fillId="3" borderId="0" xfId="0" applyNumberFormat="1" applyFont="1" applyFill="1" applyBorder="1" applyAlignment="1">
      <alignment horizontal="left" vertical="center"/>
    </xf>
    <xf numFmtId="10" fontId="5" fillId="2" borderId="0" xfId="3" applyNumberFormat="1" applyBorder="1"/>
    <xf numFmtId="10" fontId="6" fillId="2" borderId="0" xfId="3" applyNumberFormat="1" applyFont="1" applyBorder="1"/>
    <xf numFmtId="10" fontId="5" fillId="2" borderId="1" xfId="3" applyNumberFormat="1" applyBorder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0" fontId="0" fillId="0" borderId="0" xfId="2" applyNumberFormat="1" applyFont="1"/>
    <xf numFmtId="166" fontId="7" fillId="4" borderId="2" xfId="0" applyNumberFormat="1" applyFont="1" applyFill="1" applyBorder="1" applyAlignment="1">
      <alignment horizontal="right" vertical="center" wrapText="1"/>
    </xf>
    <xf numFmtId="167" fontId="7" fillId="4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/>
    </xf>
    <xf numFmtId="165" fontId="7" fillId="4" borderId="3" xfId="0" applyNumberFormat="1" applyFont="1" applyFill="1" applyBorder="1" applyAlignment="1">
      <alignment horizontal="right" vertical="center" wrapText="1"/>
    </xf>
    <xf numFmtId="165" fontId="7" fillId="4" borderId="2" xfId="0" applyNumberFormat="1" applyFont="1" applyFill="1" applyBorder="1" applyAlignment="1">
      <alignment horizontal="right" vertical="center" wrapText="1"/>
    </xf>
    <xf numFmtId="0" fontId="0" fillId="0" borderId="0" xfId="0" applyBorder="1"/>
    <xf numFmtId="167" fontId="7" fillId="4" borderId="3" xfId="0" applyNumberFormat="1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9" fontId="0" fillId="0" borderId="0" xfId="0" applyNumberFormat="1"/>
    <xf numFmtId="166" fontId="7" fillId="4" borderId="4" xfId="0" applyNumberFormat="1" applyFont="1" applyFill="1" applyBorder="1" applyAlignment="1">
      <alignment horizontal="right" vertical="center" wrapText="1"/>
    </xf>
    <xf numFmtId="167" fontId="7" fillId="4" borderId="4" xfId="0" applyNumberFormat="1" applyFont="1" applyFill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left" vertical="center"/>
    </xf>
    <xf numFmtId="9" fontId="0" fillId="0" borderId="0" xfId="2" applyNumberFormat="1" applyFont="1"/>
    <xf numFmtId="167" fontId="7" fillId="5" borderId="2" xfId="0" applyNumberFormat="1" applyFont="1" applyFill="1" applyBorder="1" applyAlignment="1">
      <alignment horizontal="right" vertical="center" wrapText="1"/>
    </xf>
    <xf numFmtId="166" fontId="7" fillId="4" borderId="5" xfId="0" applyNumberFormat="1" applyFont="1" applyFill="1" applyBorder="1" applyAlignment="1">
      <alignment horizontal="right" vertical="center" wrapText="1"/>
    </xf>
    <xf numFmtId="167" fontId="7" fillId="5" borderId="5" xfId="0" applyNumberFormat="1" applyFont="1" applyFill="1" applyBorder="1" applyAlignment="1">
      <alignment horizontal="right" vertical="center" wrapText="1"/>
    </xf>
    <xf numFmtId="49" fontId="4" fillId="3" borderId="5" xfId="0" applyNumberFormat="1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right" vertical="center" wrapText="1"/>
    </xf>
    <xf numFmtId="167" fontId="7" fillId="4" borderId="6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66" fontId="7" fillId="5" borderId="0" xfId="0" applyNumberFormat="1" applyFont="1" applyFill="1" applyAlignment="1">
      <alignment horizontal="right" vertical="center" wrapText="1"/>
    </xf>
    <xf numFmtId="49" fontId="7" fillId="5" borderId="0" xfId="0" applyNumberFormat="1" applyFont="1" applyFill="1" applyAlignment="1">
      <alignment horizontal="left" vertical="center"/>
    </xf>
    <xf numFmtId="49" fontId="21" fillId="5" borderId="8" xfId="0" applyNumberFormat="1" applyFont="1" applyFill="1" applyBorder="1" applyAlignment="1">
      <alignment horizontal="center" vertical="center" wrapText="1"/>
    </xf>
    <xf numFmtId="49" fontId="22" fillId="5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10" fontId="0" fillId="11" borderId="0" xfId="0" applyNumberFormat="1" applyFill="1"/>
    <xf numFmtId="0" fontId="0" fillId="11" borderId="0" xfId="0" applyFill="1"/>
    <xf numFmtId="10" fontId="0" fillId="12" borderId="0" xfId="0" applyNumberFormat="1" applyFill="1"/>
    <xf numFmtId="0" fontId="0" fillId="12" borderId="0" xfId="0" applyFill="1"/>
    <xf numFmtId="10" fontId="0" fillId="13" borderId="0" xfId="0" applyNumberFormat="1" applyFill="1"/>
    <xf numFmtId="0" fontId="0" fillId="13" borderId="0" xfId="0" applyFill="1"/>
    <xf numFmtId="10" fontId="0" fillId="12" borderId="0" xfId="2" applyNumberFormat="1" applyFont="1" applyFill="1"/>
    <xf numFmtId="10" fontId="0" fillId="13" borderId="0" xfId="2" applyNumberFormat="1" applyFont="1" applyFill="1"/>
    <xf numFmtId="10" fontId="0" fillId="11" borderId="0" xfId="2" applyNumberFormat="1" applyFont="1" applyFill="1"/>
  </cellXfs>
  <cellStyles count="77">
    <cellStyle name="Accent2" xfId="3" builtinId="33"/>
    <cellStyle name="Accent2 2" xfId="4"/>
    <cellStyle name="Affinity Input" xfId="5"/>
    <cellStyle name="Comma" xfId="1" builtinId="3"/>
    <cellStyle name="Comma 2" xfId="6"/>
    <cellStyle name="Comma 2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urrency 10" xfId="14"/>
    <cellStyle name="Currency 2" xfId="15"/>
    <cellStyle name="Currency 2 2" xfId="16"/>
    <cellStyle name="Currency 2 2 2" xfId="17"/>
    <cellStyle name="Currency 2 3" xfId="18"/>
    <cellStyle name="Currency 3" xfId="19"/>
    <cellStyle name="Currency 3 2" xfId="20"/>
    <cellStyle name="Currency 4" xfId="21"/>
    <cellStyle name="Currency 4 2" xfId="22"/>
    <cellStyle name="Currency 5" xfId="23"/>
    <cellStyle name="Currency 5 2" xfId="24"/>
    <cellStyle name="Currency 6" xfId="25"/>
    <cellStyle name="Currency 6 2" xfId="26"/>
    <cellStyle name="Currency 7" xfId="27"/>
    <cellStyle name="Currency 9" xfId="28"/>
    <cellStyle name="Currency 9 2" xfId="29"/>
    <cellStyle name="Edit" xfId="30"/>
    <cellStyle name="No Edit" xfId="31"/>
    <cellStyle name="Normal" xfId="0" builtinId="0"/>
    <cellStyle name="Normal - Style1" xfId="32"/>
    <cellStyle name="Normal 10" xfId="33"/>
    <cellStyle name="Normal 2" xfId="34"/>
    <cellStyle name="Normal 2 2" xfId="35"/>
    <cellStyle name="Normal 2 2 2" xfId="36"/>
    <cellStyle name="Normal 2 2 2 2" xfId="37"/>
    <cellStyle name="Normal 2 2 2 2 2" xfId="38"/>
    <cellStyle name="Normal 2 2 2 2 3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2_Atmos FY 2012 Budget Reforecast Summary -AEH emailed 1-9-12" xfId="47"/>
    <cellStyle name="Normal 3" xfId="48"/>
    <cellStyle name="Normal 3 2" xfId="49"/>
    <cellStyle name="Normal 4" xfId="50"/>
    <cellStyle name="Normal 4 2" xfId="51"/>
    <cellStyle name="Normal 5" xfId="52"/>
    <cellStyle name="Normal 6" xfId="53"/>
    <cellStyle name="Normal 7" xfId="54"/>
    <cellStyle name="Normal 8" xfId="55"/>
    <cellStyle name="Normal 9" xfId="56"/>
    <cellStyle name="Output Amounts" xfId="57"/>
    <cellStyle name="Output Column Headings" xfId="58"/>
    <cellStyle name="Output Line Items" xfId="59"/>
    <cellStyle name="Output Report Heading" xfId="60"/>
    <cellStyle name="Output Report Title" xfId="61"/>
    <cellStyle name="Percent" xfId="2" builtinId="5"/>
    <cellStyle name="Percent 10" xfId="62"/>
    <cellStyle name="Percent 2" xfId="63"/>
    <cellStyle name="Percent 2 2" xfId="64"/>
    <cellStyle name="Percent 2 2 2" xfId="65"/>
    <cellStyle name="Percent 2 3" xfId="66"/>
    <cellStyle name="Percent 3" xfId="67"/>
    <cellStyle name="Percent 3 2" xfId="68"/>
    <cellStyle name="Percent 4" xfId="69"/>
    <cellStyle name="Percent 5" xfId="70"/>
    <cellStyle name="Percent 5 2" xfId="71"/>
    <cellStyle name="Percent 6" xfId="72"/>
    <cellStyle name="Percent 6 2" xfId="73"/>
    <cellStyle name="Percent 7" xfId="74"/>
    <cellStyle name="Percent 8" xfId="75"/>
    <cellStyle name="Percent 9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efits%20Accounting%20Department/Benefits%20ADI%20Vouchers/FY%202012%20Vouchers/Oct11/Pending/Combined%20JE05%20-%20072-030-SEBP%20Qualified%20Plan%20Accrual%20and%20COLI-Oct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Pearson\Local%20Settings\Temporary%20Internet%20Files\OLK4\Benefits%20Fee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mccumbe\LOCALS~1\Temp\notesFFF692\2010-2011%20Plan%20Change%20Model%20thru%20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efits%20Accounting%20Department/Benefits%20and%20Payroll%20ADI%20Vouchers/FY%202014%20Vouchers/Oct13/Pending/JE10%20-%20072-060%20-%20General%20Benefit%20Accrual%20Oct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2"/>
      <sheetName val="CRITERIA3"/>
      <sheetName val="Journal 1"/>
      <sheetName val="010 Atmos-APR Policies"/>
      <sheetName val="010 Atmos-JUN Policies"/>
      <sheetName val="010 Atmos-OCT Policies"/>
      <sheetName val="020 AEL Policies"/>
      <sheetName val="050 UCG-MAY Policies"/>
      <sheetName val="050 UCG-JUN Policies"/>
      <sheetName val="060 GGC Policies"/>
      <sheetName val=" FY2012 - Acctg Accruals - FAS"/>
      <sheetName val="GL"/>
      <sheetName val="Oct11 (Sep11 Stmt) Rabbi"/>
      <sheetName val="Oct11 (Sep11 Stmt) Perfor Bas"/>
      <sheetName val="FY 2011"/>
      <sheetName val="SEBP Pmts Detail"/>
      <sheetName val="PERF Pmts Detail"/>
      <sheetName val="FY 2010"/>
      <sheetName val="FY 2009(Oct08)"/>
      <sheetName val="FY 2008 "/>
      <sheetName val="FY 2007"/>
      <sheetName val="FY 2006"/>
      <sheetName val="FY 2004"/>
      <sheetName val="FY 2002"/>
      <sheetName val="FY 2001"/>
      <sheetName val="FY 2000"/>
      <sheetName val="True up Entry 6-2000"/>
      <sheetName val="DEFRET99"/>
      <sheetName val="Banker's Trust Recon 2 "/>
      <sheetName val="Banker's Trust Reconciliation"/>
      <sheetName val="Rabbi Trust Report"/>
      <sheetName val="DEFRET9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 refreshError="1"/>
      <sheetData sheetId="2" refreshError="1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l"/>
      <sheetName val="Dental"/>
      <sheetName val="Look Back"/>
      <sheetName val="HMO"/>
      <sheetName val="Look Forward"/>
      <sheetName val="PEPM"/>
      <sheetName val="PEPM Dental"/>
      <sheetName val="PEPM Ancillary"/>
      <sheetName val="Design 2010"/>
      <sheetName val="Current Contrib Strat"/>
      <sheetName val="Balance Contrib Strat"/>
      <sheetName val="Design 20a09"/>
      <sheetName val="Rates"/>
      <sheetName val="Medical Summary"/>
      <sheetName val="Rates D-V"/>
      <sheetName val="3-Yr Strategy"/>
      <sheetName val="Dental Summary"/>
      <sheetName val="Total Summary"/>
      <sheetName val="Plan Factors"/>
      <sheetName val="Admin"/>
      <sheetName val="HMA LOGO"/>
      <sheetName val="RX step therapy calc"/>
      <sheetName val="Sheet1"/>
    </sheetNames>
    <sheetDataSet>
      <sheetData sheetId="0">
        <row r="1">
          <cell r="A1" t="str">
            <v>Atmos Energy</v>
          </cell>
        </row>
      </sheetData>
      <sheetData sheetId="1"/>
      <sheetData sheetId="2"/>
      <sheetData sheetId="3"/>
      <sheetData sheetId="4"/>
      <sheetData sheetId="5">
        <row r="9">
          <cell r="B9">
            <v>0.75</v>
          </cell>
        </row>
      </sheetData>
      <sheetData sheetId="6"/>
      <sheetData sheetId="7"/>
      <sheetData sheetId="8"/>
      <sheetData sheetId="9">
        <row r="5">
          <cell r="B5">
            <v>2500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3">
          <cell r="H23">
            <v>-6.4559794756936295E-2</v>
          </cell>
          <cell r="K23">
            <v>-4.4681012615355065E-2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  <sheetName val=" FY2013 - Acctg Accruals - FAS"/>
      <sheetName val=" FY 2013 - Acctg Accruals - Ben"/>
      <sheetName val="Budget FY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showGridLines="0" tabSelected="1" view="pageBreakPreview" zoomScaleNormal="70" zoomScaleSheetLayoutView="100" workbookViewId="0">
      <pane xSplit="1" ySplit="1" topLeftCell="B56" activePane="bottomRight" state="frozen"/>
      <selection activeCell="C57" sqref="C57"/>
      <selection pane="topRight" activeCell="C57" sqref="C57"/>
      <selection pane="bottomLeft" activeCell="C57" sqref="C57"/>
      <selection pane="bottomRight"/>
    </sheetView>
  </sheetViews>
  <sheetFormatPr defaultRowHeight="15" outlineLevelCol="1" x14ac:dyDescent="0.25"/>
  <cols>
    <col min="1" max="1" width="35.5703125" bestFit="1" customWidth="1"/>
    <col min="2" max="2" width="13.5703125" bestFit="1" customWidth="1"/>
    <col min="3" max="14" width="16.28515625" customWidth="1"/>
    <col min="15" max="15" width="5" customWidth="1"/>
    <col min="16" max="16" width="12.85546875" customWidth="1" outlineLevel="1"/>
    <col min="17" max="17" width="6.28515625" bestFit="1" customWidth="1"/>
    <col min="18" max="18" width="35.7109375" bestFit="1" customWidth="1"/>
  </cols>
  <sheetData>
    <row r="1" spans="1:18" s="33" customFormat="1" ht="48" x14ac:dyDescent="0.25">
      <c r="A1" s="38"/>
      <c r="B1" s="37" t="s">
        <v>84</v>
      </c>
      <c r="C1" s="37" t="s">
        <v>83</v>
      </c>
      <c r="D1" s="37" t="s">
        <v>82</v>
      </c>
      <c r="E1" s="37" t="s">
        <v>81</v>
      </c>
      <c r="F1" s="37" t="s">
        <v>80</v>
      </c>
      <c r="G1" s="37" t="s">
        <v>79</v>
      </c>
      <c r="H1" s="37" t="s">
        <v>78</v>
      </c>
      <c r="I1" s="37" t="s">
        <v>77</v>
      </c>
      <c r="J1" s="37" t="s">
        <v>76</v>
      </c>
      <c r="K1" s="37" t="s">
        <v>75</v>
      </c>
      <c r="L1" s="37" t="s">
        <v>74</v>
      </c>
      <c r="M1" s="37" t="s">
        <v>73</v>
      </c>
      <c r="N1" s="37" t="s">
        <v>72</v>
      </c>
      <c r="O1" s="36"/>
      <c r="P1" s="35" t="s">
        <v>71</v>
      </c>
      <c r="R1" s="34" t="s">
        <v>70</v>
      </c>
    </row>
    <row r="2" spans="1:18" x14ac:dyDescent="0.25">
      <c r="A2" s="15" t="s">
        <v>69</v>
      </c>
      <c r="B2" s="14"/>
      <c r="C2" s="13">
        <v>199282288.385979</v>
      </c>
      <c r="D2" s="13">
        <v>185650768.50077999</v>
      </c>
      <c r="E2" s="13">
        <v>179807043.82866001</v>
      </c>
      <c r="F2" s="13">
        <v>79109873.351032704</v>
      </c>
      <c r="G2" s="13">
        <v>9933238.2333293799</v>
      </c>
      <c r="H2" s="13">
        <v>9516664.0020597</v>
      </c>
      <c r="I2" s="13">
        <v>11921889.4333895</v>
      </c>
      <c r="J2" s="13">
        <v>9804919.6853605397</v>
      </c>
      <c r="K2" s="13">
        <v>11511843.4969103</v>
      </c>
      <c r="L2" s="13">
        <v>48008615.626577698</v>
      </c>
      <c r="M2" s="13">
        <v>5843724.6721199704</v>
      </c>
      <c r="N2" s="13">
        <v>13631519.8851988</v>
      </c>
      <c r="P2" s="13">
        <f t="shared" ref="P2:P9" si="0">+L2+M2</f>
        <v>53852340.298697665</v>
      </c>
    </row>
    <row r="3" spans="1:18" x14ac:dyDescent="0.25">
      <c r="A3" s="15" t="s">
        <v>68</v>
      </c>
      <c r="B3" s="14"/>
      <c r="C3" s="13">
        <v>74005011.476503104</v>
      </c>
      <c r="D3" s="13">
        <v>73849791.082101896</v>
      </c>
      <c r="E3" s="13">
        <v>73749193.253166899</v>
      </c>
      <c r="F3" s="13">
        <v>2311258.5930479998</v>
      </c>
      <c r="G3" s="13">
        <v>7974320.5825119503</v>
      </c>
      <c r="H3" s="13">
        <v>6997994.7333704801</v>
      </c>
      <c r="I3" s="13">
        <v>8629841.0458467696</v>
      </c>
      <c r="J3" s="13">
        <v>5925225.9994791402</v>
      </c>
      <c r="K3" s="13">
        <v>9300202.87977276</v>
      </c>
      <c r="L3" s="13">
        <v>32610349.419137798</v>
      </c>
      <c r="M3" s="13">
        <v>100597.828934989</v>
      </c>
      <c r="N3" s="13">
        <v>155220.3944012</v>
      </c>
      <c r="P3" s="13">
        <f t="shared" si="0"/>
        <v>32710947.248072788</v>
      </c>
    </row>
    <row r="4" spans="1:18" x14ac:dyDescent="0.25">
      <c r="A4" s="15" t="s">
        <v>67</v>
      </c>
      <c r="B4" s="14"/>
      <c r="C4" s="13">
        <v>65499797.326146603</v>
      </c>
      <c r="D4" s="13">
        <v>65499797.326146603</v>
      </c>
      <c r="E4" s="13">
        <v>64128828.1143016</v>
      </c>
      <c r="F4" s="13"/>
      <c r="G4" s="13">
        <v>6363847.2474587299</v>
      </c>
      <c r="H4" s="13">
        <v>4691346.1222878201</v>
      </c>
      <c r="I4" s="13">
        <v>7190865.5830435203</v>
      </c>
      <c r="J4" s="13">
        <v>6799211.8661595304</v>
      </c>
      <c r="K4" s="13">
        <v>6376933.3979944596</v>
      </c>
      <c r="L4" s="13">
        <v>32706623.897356398</v>
      </c>
      <c r="M4" s="13">
        <v>1370969.21184497</v>
      </c>
      <c r="N4" s="13"/>
      <c r="P4" s="13">
        <f t="shared" si="0"/>
        <v>34077593.109201372</v>
      </c>
    </row>
    <row r="5" spans="1:18" x14ac:dyDescent="0.25">
      <c r="A5" s="15" t="s">
        <v>66</v>
      </c>
      <c r="B5" s="14"/>
      <c r="C5" s="13">
        <v>1543051.68229348</v>
      </c>
      <c r="D5" s="13">
        <v>1543051.68229348</v>
      </c>
      <c r="E5" s="13">
        <v>1522316.0992934799</v>
      </c>
      <c r="F5" s="13">
        <v>257865.61085999999</v>
      </c>
      <c r="G5" s="13">
        <v>89644.710999999996</v>
      </c>
      <c r="H5" s="13">
        <v>191773.94838199901</v>
      </c>
      <c r="I5" s="13">
        <v>80384.561919999993</v>
      </c>
      <c r="J5" s="13"/>
      <c r="K5" s="13">
        <v>181926.55572</v>
      </c>
      <c r="L5" s="13">
        <v>720720.71141148102</v>
      </c>
      <c r="M5" s="13">
        <v>20735.582999999999</v>
      </c>
      <c r="N5" s="13"/>
      <c r="P5" s="13">
        <f t="shared" si="0"/>
        <v>741456.29441148101</v>
      </c>
    </row>
    <row r="6" spans="1:18" x14ac:dyDescent="0.25">
      <c r="A6" s="15" t="s">
        <v>65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3">
        <f t="shared" si="0"/>
        <v>0</v>
      </c>
    </row>
    <row r="7" spans="1:18" x14ac:dyDescent="0.25">
      <c r="A7" s="15" t="s">
        <v>64</v>
      </c>
      <c r="B7" s="14"/>
      <c r="C7" s="13">
        <v>340330148.87650001</v>
      </c>
      <c r="D7" s="13">
        <v>326543408.59689999</v>
      </c>
      <c r="E7" s="13">
        <v>319207381.30080003</v>
      </c>
      <c r="F7" s="13">
        <v>81678997.556299999</v>
      </c>
      <c r="G7" s="13">
        <v>24361050.775699999</v>
      </c>
      <c r="H7" s="13">
        <v>21397778.8068</v>
      </c>
      <c r="I7" s="13">
        <v>27822980.622200001</v>
      </c>
      <c r="J7" s="13">
        <v>22529357.550299998</v>
      </c>
      <c r="K7" s="13">
        <v>27370906.332199998</v>
      </c>
      <c r="L7" s="13">
        <v>114046309.6573</v>
      </c>
      <c r="M7" s="13">
        <v>7336027.2960999999</v>
      </c>
      <c r="N7" s="13">
        <v>13786740.2796</v>
      </c>
      <c r="P7" s="13">
        <f t="shared" si="0"/>
        <v>121382336.9534</v>
      </c>
    </row>
    <row r="8" spans="1:18" x14ac:dyDescent="0.25">
      <c r="A8" s="15" t="s">
        <v>63</v>
      </c>
      <c r="B8" s="14"/>
      <c r="C8" s="13">
        <v>340330148.870938</v>
      </c>
      <c r="D8" s="13">
        <v>326543408.59133798</v>
      </c>
      <c r="E8" s="13">
        <v>319207381.29543799</v>
      </c>
      <c r="F8" s="13">
        <v>81678997.554940701</v>
      </c>
      <c r="G8" s="13">
        <v>24361050.774300002</v>
      </c>
      <c r="H8" s="13">
        <v>21397778.8061</v>
      </c>
      <c r="I8" s="13">
        <v>27822980.624200001</v>
      </c>
      <c r="J8" s="13">
        <v>22529357.550999999</v>
      </c>
      <c r="K8" s="13">
        <v>27370906.3303973</v>
      </c>
      <c r="L8" s="13">
        <v>114046309.65449999</v>
      </c>
      <c r="M8" s="13">
        <v>7336027.2959000003</v>
      </c>
      <c r="N8" s="13">
        <v>13786740.2796</v>
      </c>
      <c r="P8" s="13">
        <f t="shared" si="0"/>
        <v>121382336.95039999</v>
      </c>
    </row>
    <row r="9" spans="1:18" x14ac:dyDescent="0.25">
      <c r="A9" s="15" t="s">
        <v>62</v>
      </c>
      <c r="B9" s="14"/>
      <c r="C9" s="13">
        <v>-9.5999999999999992E-3</v>
      </c>
      <c r="D9" s="13">
        <v>-8.3999999999999995E-3</v>
      </c>
      <c r="E9" s="13">
        <v>-8.0999999999999996E-3</v>
      </c>
      <c r="F9" s="13">
        <v>-2.5000000000000001E-3</v>
      </c>
      <c r="G9" s="13">
        <v>-2E-3</v>
      </c>
      <c r="H9" s="13">
        <v>0</v>
      </c>
      <c r="I9" s="13">
        <v>0</v>
      </c>
      <c r="J9" s="13">
        <v>0</v>
      </c>
      <c r="K9" s="13">
        <v>0</v>
      </c>
      <c r="L9" s="13">
        <v>-3.5999999999999999E-3</v>
      </c>
      <c r="M9" s="13">
        <v>-2.9999999999999997E-4</v>
      </c>
      <c r="N9" s="13">
        <v>-1.1999999999999999E-3</v>
      </c>
      <c r="P9" s="13">
        <f t="shared" si="0"/>
        <v>-3.8999999999999998E-3</v>
      </c>
    </row>
    <row r="10" spans="1:18" x14ac:dyDescent="0.25">
      <c r="A10" s="15" t="s">
        <v>61</v>
      </c>
      <c r="B10" s="14"/>
      <c r="C10" s="17">
        <v>0.58555599999999997</v>
      </c>
      <c r="D10" s="17">
        <v>0.56853299999999996</v>
      </c>
      <c r="E10" s="17">
        <v>0.56329200000000001</v>
      </c>
      <c r="F10" s="17">
        <v>0.96854600000000002</v>
      </c>
      <c r="G10" s="17">
        <v>0.40775099999999997</v>
      </c>
      <c r="H10" s="17">
        <v>0.44474999999999998</v>
      </c>
      <c r="I10" s="17">
        <v>0.42849100000000001</v>
      </c>
      <c r="J10" s="17">
        <v>0.43520599999999998</v>
      </c>
      <c r="K10" s="17">
        <v>0.42058699999999999</v>
      </c>
      <c r="L10" s="17">
        <v>0.42095700000000003</v>
      </c>
      <c r="M10" s="17">
        <v>0.79657900000000004</v>
      </c>
      <c r="N10" s="17">
        <v>0.98874099999999998</v>
      </c>
      <c r="P10" s="17"/>
    </row>
    <row r="11" spans="1:18" x14ac:dyDescent="0.25">
      <c r="A11" s="15" t="s">
        <v>60</v>
      </c>
      <c r="B11" s="14"/>
      <c r="C11" s="17">
        <v>0.411777</v>
      </c>
      <c r="D11" s="17">
        <v>0.42876700000000001</v>
      </c>
      <c r="E11" s="17">
        <v>0.43400899999999998</v>
      </c>
      <c r="F11" s="17">
        <v>2.8386000000000002E-2</v>
      </c>
      <c r="G11" s="17">
        <v>0.59074300000000002</v>
      </c>
      <c r="H11" s="17">
        <v>0.55122800000000005</v>
      </c>
      <c r="I11" s="17">
        <v>0.570268</v>
      </c>
      <c r="J11" s="17">
        <v>0.56479400000000002</v>
      </c>
      <c r="K11" s="17">
        <v>0.57659899999999997</v>
      </c>
      <c r="L11" s="17">
        <v>0.57636600000000004</v>
      </c>
      <c r="M11" s="17">
        <v>0.20116300000000001</v>
      </c>
      <c r="N11" s="17">
        <v>1.1259E-2</v>
      </c>
      <c r="P11" s="17"/>
    </row>
    <row r="12" spans="1:18" x14ac:dyDescent="0.25">
      <c r="A12" s="15" t="s">
        <v>59</v>
      </c>
      <c r="B12" s="14"/>
      <c r="C12" s="17"/>
      <c r="D12" s="17"/>
      <c r="E12" s="17"/>
      <c r="F12" s="17"/>
      <c r="G12" s="17"/>
      <c r="H12" s="17">
        <v>0</v>
      </c>
      <c r="I12" s="17"/>
      <c r="J12" s="17"/>
      <c r="K12" s="17"/>
      <c r="L12" s="17"/>
      <c r="M12" s="17"/>
      <c r="N12" s="17"/>
      <c r="P12" s="17"/>
    </row>
    <row r="13" spans="1:18" x14ac:dyDescent="0.25">
      <c r="A13" s="15" t="s">
        <v>58</v>
      </c>
      <c r="B13" s="14"/>
      <c r="C13" s="13">
        <v>4855</v>
      </c>
      <c r="D13" s="13">
        <v>4744</v>
      </c>
      <c r="E13" s="13">
        <v>4681</v>
      </c>
      <c r="F13" s="13">
        <v>1119</v>
      </c>
      <c r="G13" s="13">
        <v>355</v>
      </c>
      <c r="H13" s="13">
        <v>297</v>
      </c>
      <c r="I13" s="13">
        <v>431</v>
      </c>
      <c r="J13" s="13">
        <v>342</v>
      </c>
      <c r="K13" s="13">
        <v>396</v>
      </c>
      <c r="L13" s="13">
        <v>1741</v>
      </c>
      <c r="M13" s="13">
        <v>63</v>
      </c>
      <c r="N13" s="13">
        <v>111</v>
      </c>
      <c r="P13" s="13">
        <f t="shared" ref="P13:P31" si="1">+L13+M13</f>
        <v>1804</v>
      </c>
    </row>
    <row r="14" spans="1:18" x14ac:dyDescent="0.25">
      <c r="A14" s="15" t="s">
        <v>57</v>
      </c>
      <c r="B14" s="14"/>
      <c r="C14" s="13">
        <v>4855</v>
      </c>
      <c r="D14" s="13">
        <v>4744</v>
      </c>
      <c r="E14" s="13">
        <v>4681</v>
      </c>
      <c r="F14" s="13">
        <v>1119</v>
      </c>
      <c r="G14" s="13">
        <v>355</v>
      </c>
      <c r="H14" s="13">
        <v>297</v>
      </c>
      <c r="I14" s="13">
        <v>431</v>
      </c>
      <c r="J14" s="13">
        <v>342</v>
      </c>
      <c r="K14" s="13">
        <v>396</v>
      </c>
      <c r="L14" s="13">
        <v>1741</v>
      </c>
      <c r="M14" s="13">
        <v>63</v>
      </c>
      <c r="N14" s="13">
        <v>111</v>
      </c>
      <c r="P14" s="13">
        <f t="shared" si="1"/>
        <v>1804</v>
      </c>
    </row>
    <row r="15" spans="1:18" ht="15.75" thickBot="1" x14ac:dyDescent="0.3">
      <c r="A15" s="32" t="s">
        <v>56</v>
      </c>
      <c r="B15" s="31"/>
      <c r="C15" s="30">
        <v>1</v>
      </c>
      <c r="D15" s="30">
        <v>0.97713696999999999</v>
      </c>
      <c r="E15" s="30">
        <v>0.96416066</v>
      </c>
      <c r="F15" s="30">
        <v>0.23048404</v>
      </c>
      <c r="G15" s="30">
        <v>7.3120489999999996E-2</v>
      </c>
      <c r="H15" s="30">
        <v>6.1174050000000001E-2</v>
      </c>
      <c r="I15" s="30">
        <v>8.8774459999999999E-2</v>
      </c>
      <c r="J15" s="30">
        <v>7.0442840000000007E-2</v>
      </c>
      <c r="K15" s="30">
        <v>8.1565399999999996E-2</v>
      </c>
      <c r="L15" s="30">
        <v>0.35859938000000002</v>
      </c>
      <c r="M15" s="30">
        <v>1.297631E-2</v>
      </c>
      <c r="N15" s="30">
        <v>2.2863029999999999E-2</v>
      </c>
      <c r="P15" s="30">
        <f t="shared" si="1"/>
        <v>0.37157569000000001</v>
      </c>
    </row>
    <row r="16" spans="1:18" ht="15.75" thickTop="1" x14ac:dyDescent="0.25">
      <c r="A16" s="29" t="s">
        <v>17</v>
      </c>
      <c r="B16" s="28">
        <v>13276</v>
      </c>
      <c r="C16" s="27">
        <v>64454980.005599998</v>
      </c>
      <c r="D16" s="27">
        <v>62981344.0044</v>
      </c>
      <c r="E16" s="27">
        <v>62144956.0044</v>
      </c>
      <c r="F16" s="27">
        <v>14855843.9988</v>
      </c>
      <c r="G16" s="27">
        <v>4712980.0032000002</v>
      </c>
      <c r="H16" s="27">
        <v>3942972</v>
      </c>
      <c r="I16" s="27">
        <v>5721955.9992000004</v>
      </c>
      <c r="J16" s="27">
        <v>4540391.9988000002</v>
      </c>
      <c r="K16" s="27">
        <v>5257296.0011999998</v>
      </c>
      <c r="L16" s="27">
        <v>23113516.003199998</v>
      </c>
      <c r="M16" s="27">
        <v>836388</v>
      </c>
      <c r="N16" s="27">
        <v>1473636.0012000001</v>
      </c>
      <c r="P16" s="27">
        <f t="shared" si="1"/>
        <v>23949904.003199998</v>
      </c>
      <c r="Q16" s="25">
        <f>+C16/C$31</f>
        <v>0.50851953407979134</v>
      </c>
      <c r="R16" t="s">
        <v>55</v>
      </c>
    </row>
    <row r="17" spans="1:18" x14ac:dyDescent="0.25">
      <c r="A17" s="15" t="s">
        <v>16</v>
      </c>
      <c r="B17" s="26">
        <v>1.48E-3</v>
      </c>
      <c r="C17" s="13">
        <v>1208853.0000000002</v>
      </c>
      <c r="D17" s="13">
        <v>1159882.4859197577</v>
      </c>
      <c r="E17" s="13">
        <v>1133824.9102563872</v>
      </c>
      <c r="F17" s="13">
        <v>290123.87400543434</v>
      </c>
      <c r="G17" s="13">
        <v>86530.474626956071</v>
      </c>
      <c r="H17" s="13">
        <v>76004.929886184589</v>
      </c>
      <c r="I17" s="13">
        <v>98827.252619517079</v>
      </c>
      <c r="J17" s="13">
        <v>80024.298622826682</v>
      </c>
      <c r="K17" s="13">
        <v>97221.484314536501</v>
      </c>
      <c r="L17" s="13">
        <v>405092.59618093178</v>
      </c>
      <c r="M17" s="13">
        <v>26057.57566337047</v>
      </c>
      <c r="N17" s="13">
        <v>48970.514080242508</v>
      </c>
      <c r="P17" s="13">
        <f t="shared" si="1"/>
        <v>431150.17184430227</v>
      </c>
      <c r="Q17" s="25">
        <f>+C17/C$31</f>
        <v>9.5372826781972356E-3</v>
      </c>
      <c r="R17" t="s">
        <v>54</v>
      </c>
    </row>
    <row r="18" spans="1:18" x14ac:dyDescent="0.25">
      <c r="A18" s="15" t="s">
        <v>15</v>
      </c>
      <c r="B18" s="26">
        <v>4.5999999999999999E-3</v>
      </c>
      <c r="C18" s="13">
        <v>1565518.684775</v>
      </c>
      <c r="D18" s="13">
        <v>1502099.6795049999</v>
      </c>
      <c r="E18" s="13">
        <v>1468353.9539330001</v>
      </c>
      <c r="F18" s="13">
        <v>375723.38875699998</v>
      </c>
      <c r="G18" s="13">
        <v>112060.83356699999</v>
      </c>
      <c r="H18" s="13">
        <v>98429.782491999998</v>
      </c>
      <c r="I18" s="13">
        <v>127985.71086200001</v>
      </c>
      <c r="J18" s="13">
        <v>103635.04475</v>
      </c>
      <c r="K18" s="13">
        <v>125906.169114</v>
      </c>
      <c r="L18" s="13">
        <v>524613.02439100004</v>
      </c>
      <c r="M18" s="13">
        <v>33745.725572000003</v>
      </c>
      <c r="N18" s="13">
        <v>63419.005270000001</v>
      </c>
      <c r="P18" s="13">
        <f t="shared" si="1"/>
        <v>558358.74996300007</v>
      </c>
      <c r="Q18" s="25">
        <f>+C18/C$31</f>
        <v>1.2351207495616691E-2</v>
      </c>
      <c r="R18" t="s">
        <v>54</v>
      </c>
    </row>
    <row r="19" spans="1:18" x14ac:dyDescent="0.25">
      <c r="A19" s="15" t="s">
        <v>14</v>
      </c>
      <c r="B19" s="26">
        <v>1.57</v>
      </c>
      <c r="C19" s="13">
        <v>91468.2</v>
      </c>
      <c r="D19" s="13">
        <v>89376.960000000006</v>
      </c>
      <c r="E19" s="13">
        <v>88190.04</v>
      </c>
      <c r="F19" s="13">
        <v>21081.96</v>
      </c>
      <c r="G19" s="13">
        <v>6688.2</v>
      </c>
      <c r="H19" s="13">
        <v>5595.48</v>
      </c>
      <c r="I19" s="13">
        <v>8120.04</v>
      </c>
      <c r="J19" s="13">
        <v>6443.28</v>
      </c>
      <c r="K19" s="13">
        <v>7460.64</v>
      </c>
      <c r="L19" s="13">
        <v>32800.44</v>
      </c>
      <c r="M19" s="13">
        <v>1186.92</v>
      </c>
      <c r="N19" s="13">
        <v>2091.2399999999998</v>
      </c>
      <c r="P19" s="13">
        <f t="shared" si="1"/>
        <v>33987.360000000001</v>
      </c>
      <c r="Q19" s="25">
        <f>+C19/C$31</f>
        <v>7.2164115857418587E-4</v>
      </c>
      <c r="R19" t="s">
        <v>54</v>
      </c>
    </row>
    <row r="20" spans="1:18" x14ac:dyDescent="0.25">
      <c r="A20" s="15" t="s">
        <v>13</v>
      </c>
      <c r="B20" s="26">
        <v>3.09</v>
      </c>
      <c r="C20" s="13">
        <v>180023.4</v>
      </c>
      <c r="D20" s="13">
        <v>175907.52</v>
      </c>
      <c r="E20" s="13">
        <v>173571.48</v>
      </c>
      <c r="F20" s="13">
        <v>41492.519999999997</v>
      </c>
      <c r="G20" s="13">
        <v>13163.4</v>
      </c>
      <c r="H20" s="13">
        <v>11012.76</v>
      </c>
      <c r="I20" s="13">
        <v>15981.48</v>
      </c>
      <c r="J20" s="13">
        <v>12681.36</v>
      </c>
      <c r="K20" s="13">
        <v>14683.68</v>
      </c>
      <c r="L20" s="13">
        <v>64556.28</v>
      </c>
      <c r="M20" s="13">
        <v>2336.04</v>
      </c>
      <c r="N20" s="13">
        <v>4115.88</v>
      </c>
      <c r="P20" s="13">
        <f t="shared" si="1"/>
        <v>66892.319999999992</v>
      </c>
      <c r="Q20" s="25">
        <f>+C20/C$31</f>
        <v>1.420300114646009E-3</v>
      </c>
      <c r="R20" t="s">
        <v>54</v>
      </c>
    </row>
    <row r="21" spans="1:18" x14ac:dyDescent="0.25">
      <c r="A21" s="15" t="s">
        <v>12</v>
      </c>
      <c r="B21" s="14"/>
      <c r="C21" s="13">
        <v>1837010.2897000001</v>
      </c>
      <c r="D21" s="13">
        <v>1767384.1654999999</v>
      </c>
      <c r="E21" s="13">
        <v>1730115.4797</v>
      </c>
      <c r="F21" s="13" t="s">
        <v>101</v>
      </c>
      <c r="G21" s="13">
        <v>131912.43460000001</v>
      </c>
      <c r="H21" s="13">
        <v>115038.0226</v>
      </c>
      <c r="I21" s="13">
        <v>152087.22949999999</v>
      </c>
      <c r="J21" s="13">
        <v>122759.6851</v>
      </c>
      <c r="K21" s="13">
        <v>148050.48989999999</v>
      </c>
      <c r="L21" s="13">
        <v>621969.74879999994</v>
      </c>
      <c r="M21" s="13">
        <v>37268.685799999999</v>
      </c>
      <c r="N21" s="13">
        <v>69626.124200000006</v>
      </c>
      <c r="P21" s="13">
        <f t="shared" si="1"/>
        <v>659238.43459999992</v>
      </c>
    </row>
    <row r="22" spans="1:18" x14ac:dyDescent="0.25">
      <c r="A22" s="15" t="s">
        <v>11</v>
      </c>
      <c r="B22" s="14"/>
      <c r="C22" s="13">
        <v>12800000</v>
      </c>
      <c r="D22" s="13">
        <v>12290000</v>
      </c>
      <c r="E22" s="13">
        <v>12010000</v>
      </c>
      <c r="F22" s="13">
        <v>2820000</v>
      </c>
      <c r="G22" s="13">
        <v>910000</v>
      </c>
      <c r="H22" s="13">
        <v>750000</v>
      </c>
      <c r="I22" s="13">
        <v>1050000</v>
      </c>
      <c r="J22" s="13">
        <v>840000</v>
      </c>
      <c r="K22" s="13">
        <v>1090000</v>
      </c>
      <c r="L22" s="13">
        <v>4550000</v>
      </c>
      <c r="M22" s="13">
        <v>280000</v>
      </c>
      <c r="N22" s="13">
        <v>510000</v>
      </c>
      <c r="P22" s="13">
        <f t="shared" si="1"/>
        <v>4830000</v>
      </c>
      <c r="Q22" s="25">
        <f>+C22/C$31</f>
        <v>0.10098599108487517</v>
      </c>
      <c r="R22" t="s">
        <v>52</v>
      </c>
    </row>
    <row r="23" spans="1:18" x14ac:dyDescent="0.25">
      <c r="A23" s="15" t="s">
        <v>10</v>
      </c>
      <c r="B23" s="26">
        <v>360000</v>
      </c>
      <c r="C23" s="13">
        <v>360000.0612</v>
      </c>
      <c r="D23" s="13">
        <v>351769.36680000002</v>
      </c>
      <c r="E23" s="13">
        <v>347097.89159999997</v>
      </c>
      <c r="F23" s="13">
        <v>82974.265199999994</v>
      </c>
      <c r="G23" s="13">
        <v>26323.394400000001</v>
      </c>
      <c r="H23" s="13">
        <v>22022.661599999999</v>
      </c>
      <c r="I23" s="13">
        <v>31958.802</v>
      </c>
      <c r="J23" s="13">
        <v>25359.429599999999</v>
      </c>
      <c r="K23" s="13">
        <v>29363.554800000002</v>
      </c>
      <c r="L23" s="13">
        <v>129095.784</v>
      </c>
      <c r="M23" s="13">
        <v>4671.4751999999999</v>
      </c>
      <c r="N23" s="13">
        <v>8230.6944000000003</v>
      </c>
      <c r="P23" s="13">
        <f t="shared" si="1"/>
        <v>133767.2592</v>
      </c>
      <c r="Q23" s="25">
        <f>+C23/C$31</f>
        <v>2.8402314821013839E-3</v>
      </c>
      <c r="R23" t="s">
        <v>52</v>
      </c>
    </row>
    <row r="24" spans="1:18" x14ac:dyDescent="0.25">
      <c r="A24" s="15" t="s">
        <v>9</v>
      </c>
      <c r="B24" s="14"/>
      <c r="C24" s="13">
        <v>13160000.0612</v>
      </c>
      <c r="D24" s="13">
        <v>12641769.366800001</v>
      </c>
      <c r="E24" s="13">
        <v>12357097.8916</v>
      </c>
      <c r="F24" s="13">
        <v>2902974.2651999998</v>
      </c>
      <c r="G24" s="13">
        <v>936323.39439999999</v>
      </c>
      <c r="H24" s="13">
        <v>772022.66159999999</v>
      </c>
      <c r="I24" s="13">
        <v>1081958.8019999999</v>
      </c>
      <c r="J24" s="13">
        <v>865359.42960000003</v>
      </c>
      <c r="K24" s="13">
        <v>1119363.5548</v>
      </c>
      <c r="L24" s="13">
        <v>4679095.7839999897</v>
      </c>
      <c r="M24" s="13">
        <v>284671.47519999999</v>
      </c>
      <c r="N24" s="13">
        <v>518230.69439999998</v>
      </c>
      <c r="P24" s="13">
        <f t="shared" si="1"/>
        <v>4963767.25919999</v>
      </c>
    </row>
    <row r="25" spans="1:18" x14ac:dyDescent="0.25">
      <c r="A25" s="15" t="s">
        <v>8</v>
      </c>
      <c r="B25" s="14"/>
      <c r="C25" s="13">
        <v>21930000</v>
      </c>
      <c r="D25" s="13">
        <v>21930000</v>
      </c>
      <c r="E25" s="13">
        <v>21390000</v>
      </c>
      <c r="F25" s="13">
        <v>4840000</v>
      </c>
      <c r="G25" s="13">
        <v>1580000</v>
      </c>
      <c r="H25" s="13">
        <v>1390000</v>
      </c>
      <c r="I25" s="13">
        <v>1910000</v>
      </c>
      <c r="J25" s="13">
        <v>1750000</v>
      </c>
      <c r="K25" s="13">
        <v>2040000</v>
      </c>
      <c r="L25" s="13">
        <v>7880000</v>
      </c>
      <c r="M25" s="13">
        <v>540000</v>
      </c>
      <c r="N25" s="13"/>
      <c r="P25" s="13">
        <f t="shared" si="1"/>
        <v>8420000</v>
      </c>
      <c r="Q25" s="25">
        <f>+C25/C$31</f>
        <v>0.17301740503838378</v>
      </c>
      <c r="R25" t="s">
        <v>53</v>
      </c>
    </row>
    <row r="26" spans="1:18" x14ac:dyDescent="0.25">
      <c r="A26" s="15" t="s">
        <v>7</v>
      </c>
      <c r="B26" s="26">
        <v>345000</v>
      </c>
      <c r="C26" s="13">
        <v>345000.00000023999</v>
      </c>
      <c r="D26" s="13">
        <v>345000.00000023999</v>
      </c>
      <c r="E26" s="13">
        <v>340418.42327399901</v>
      </c>
      <c r="F26" s="13">
        <v>81377.529512280002</v>
      </c>
      <c r="G26" s="13">
        <v>25816.8212484</v>
      </c>
      <c r="H26" s="13">
        <v>21598.861720320001</v>
      </c>
      <c r="I26" s="13">
        <v>31343.802698160001</v>
      </c>
      <c r="J26" s="13">
        <v>24871.416526199999</v>
      </c>
      <c r="K26" s="13">
        <v>28798.482293159999</v>
      </c>
      <c r="L26" s="13">
        <v>126611.50927548</v>
      </c>
      <c r="M26" s="13">
        <v>4581.5767286399996</v>
      </c>
      <c r="N26" s="13"/>
      <c r="P26" s="13">
        <f t="shared" si="1"/>
        <v>131193.08600412001</v>
      </c>
      <c r="Q26" s="25">
        <f>+C26/C$31</f>
        <v>2.7218880409614196E-3</v>
      </c>
      <c r="R26" t="s">
        <v>53</v>
      </c>
    </row>
    <row r="27" spans="1:18" x14ac:dyDescent="0.25">
      <c r="A27" s="15" t="s">
        <v>6</v>
      </c>
      <c r="B27" s="14"/>
      <c r="C27" s="13">
        <v>22275000.016800001</v>
      </c>
      <c r="D27" s="13">
        <v>22275000.016800001</v>
      </c>
      <c r="E27" s="13">
        <v>21730418.439599901</v>
      </c>
      <c r="F27" s="13">
        <v>4921377.5320000099</v>
      </c>
      <c r="G27" s="13">
        <v>1605816.8252000001</v>
      </c>
      <c r="H27" s="13">
        <v>1411598.8624</v>
      </c>
      <c r="I27" s="13">
        <v>1941343.8019999999</v>
      </c>
      <c r="J27" s="13">
        <v>1774871.4184000001</v>
      </c>
      <c r="K27" s="13">
        <v>2068798.4820000001</v>
      </c>
      <c r="L27" s="13">
        <v>8006611.5175999897</v>
      </c>
      <c r="M27" s="13">
        <v>544581.57720000006</v>
      </c>
      <c r="N27" s="13"/>
      <c r="P27" s="13">
        <f t="shared" si="1"/>
        <v>8551193.0947999898</v>
      </c>
    </row>
    <row r="28" spans="1:18" x14ac:dyDescent="0.25">
      <c r="A28" s="15" t="s">
        <v>5</v>
      </c>
      <c r="B28" s="14"/>
      <c r="C28" s="13">
        <v>15770000</v>
      </c>
      <c r="D28" s="13">
        <v>15770000</v>
      </c>
      <c r="E28" s="13">
        <v>16000000</v>
      </c>
      <c r="F28" s="13">
        <v>3370000</v>
      </c>
      <c r="G28" s="13">
        <v>1840000</v>
      </c>
      <c r="H28" s="13">
        <v>210000</v>
      </c>
      <c r="I28" s="13">
        <v>2530000</v>
      </c>
      <c r="J28" s="13">
        <v>1480000</v>
      </c>
      <c r="K28" s="13">
        <v>1370000</v>
      </c>
      <c r="L28" s="13">
        <v>5200000</v>
      </c>
      <c r="M28" s="13">
        <v>-230000</v>
      </c>
      <c r="N28" s="13"/>
      <c r="P28" s="13">
        <f t="shared" si="1"/>
        <v>4970000</v>
      </c>
      <c r="Q28" s="25">
        <f>+C28/C$31</f>
        <v>0.12441789682878761</v>
      </c>
      <c r="R28" t="s">
        <v>53</v>
      </c>
    </row>
    <row r="29" spans="1:18" x14ac:dyDescent="0.25">
      <c r="A29" s="15" t="s">
        <v>4</v>
      </c>
      <c r="B29" s="14"/>
      <c r="C29" s="13">
        <v>199000</v>
      </c>
      <c r="D29" s="13">
        <v>194000</v>
      </c>
      <c r="E29" s="13">
        <v>191000</v>
      </c>
      <c r="F29" s="13">
        <v>48000</v>
      </c>
      <c r="G29" s="13">
        <v>5000</v>
      </c>
      <c r="H29" s="13">
        <v>19000</v>
      </c>
      <c r="I29" s="13">
        <v>41000</v>
      </c>
      <c r="J29" s="13">
        <v>5000</v>
      </c>
      <c r="K29" s="13">
        <v>32000</v>
      </c>
      <c r="L29" s="13">
        <v>41000</v>
      </c>
      <c r="M29" s="13">
        <v>3000</v>
      </c>
      <c r="N29" s="13">
        <v>5000</v>
      </c>
      <c r="P29" s="13">
        <f t="shared" si="1"/>
        <v>44000</v>
      </c>
      <c r="Q29" s="25">
        <f>+C29/C$31</f>
        <v>1.5700165801476687E-3</v>
      </c>
      <c r="R29" t="s">
        <v>52</v>
      </c>
    </row>
    <row r="30" spans="1:18" x14ac:dyDescent="0.25">
      <c r="A30" s="15" t="s">
        <v>3</v>
      </c>
      <c r="B30" s="14"/>
      <c r="C30" s="13">
        <v>3010000</v>
      </c>
      <c r="D30" s="13">
        <v>2480000</v>
      </c>
      <c r="E30" s="13">
        <v>2440000</v>
      </c>
      <c r="F30" s="13">
        <v>800000</v>
      </c>
      <c r="G30" s="13">
        <v>220000</v>
      </c>
      <c r="H30" s="13">
        <v>120000</v>
      </c>
      <c r="I30" s="13">
        <v>180000</v>
      </c>
      <c r="J30" s="13">
        <v>30000</v>
      </c>
      <c r="K30" s="13">
        <v>160000</v>
      </c>
      <c r="L30" s="13">
        <v>930000</v>
      </c>
      <c r="M30" s="13">
        <v>40000</v>
      </c>
      <c r="N30" s="13">
        <v>530000</v>
      </c>
      <c r="P30" s="13">
        <f t="shared" si="1"/>
        <v>970000</v>
      </c>
      <c r="Q30" s="25">
        <f>+C30/C$31</f>
        <v>2.3747486966052677E-2</v>
      </c>
      <c r="R30" t="s">
        <v>52</v>
      </c>
    </row>
    <row r="31" spans="1:18" ht="15.75" thickBot="1" x14ac:dyDescent="0.3">
      <c r="A31" s="24" t="s">
        <v>51</v>
      </c>
      <c r="B31" s="23"/>
      <c r="C31" s="22">
        <v>126750253.7975</v>
      </c>
      <c r="D31" s="22">
        <v>123908908.4689</v>
      </c>
      <c r="E31" s="22">
        <v>122262710.88600001</v>
      </c>
      <c r="F31" s="22">
        <v>28787112.660799999</v>
      </c>
      <c r="G31" s="22">
        <v>9884684.9152000006</v>
      </c>
      <c r="H31" s="22">
        <v>6970656.0964000002</v>
      </c>
      <c r="I31" s="22">
        <v>12142481.970899999</v>
      </c>
      <c r="J31" s="22">
        <v>9218503.9191999994</v>
      </c>
      <c r="K31" s="22">
        <v>10641615.824100001</v>
      </c>
      <c r="L31" s="22">
        <v>44617655.499399997</v>
      </c>
      <c r="M31" s="22">
        <v>1646197.5829</v>
      </c>
      <c r="N31" s="22">
        <v>2841345.3286000001</v>
      </c>
      <c r="P31" s="22">
        <f t="shared" si="1"/>
        <v>46263853.0823</v>
      </c>
      <c r="Q31" s="21">
        <f>+SUM(Q16:Q30)</f>
        <v>0.96185088154813503</v>
      </c>
    </row>
    <row r="32" spans="1:18" ht="15.75" thickTop="1" x14ac:dyDescent="0.25">
      <c r="A32" s="20" t="s">
        <v>50</v>
      </c>
      <c r="B32" s="19"/>
      <c r="C32" s="16">
        <v>0.18939</v>
      </c>
      <c r="D32" s="16">
        <v>0.19287299999999999</v>
      </c>
      <c r="E32" s="16">
        <v>0.194685</v>
      </c>
      <c r="F32" s="16">
        <v>0.18188099999999999</v>
      </c>
      <c r="G32" s="16">
        <v>0.193464</v>
      </c>
      <c r="H32" s="16">
        <v>0.18426999999999999</v>
      </c>
      <c r="I32" s="16">
        <v>0.20565600000000001</v>
      </c>
      <c r="J32" s="16">
        <v>0.20153199999999999</v>
      </c>
      <c r="K32" s="16">
        <v>0.192076</v>
      </c>
      <c r="L32" s="16">
        <v>0.19731000000000001</v>
      </c>
      <c r="M32" s="16">
        <v>0.19731000000000001</v>
      </c>
      <c r="N32" s="16">
        <v>0.106888</v>
      </c>
      <c r="P32" s="16">
        <f t="shared" ref="P32:P48" si="2">+L32</f>
        <v>0.19731000000000001</v>
      </c>
    </row>
    <row r="33" spans="1:16" x14ac:dyDescent="0.25">
      <c r="A33" s="15" t="s">
        <v>49</v>
      </c>
      <c r="B33" s="14"/>
      <c r="C33" s="17">
        <v>1.7760000000000001E-2</v>
      </c>
      <c r="D33" s="17">
        <v>1.7760000000000001E-2</v>
      </c>
      <c r="E33" s="17">
        <v>1.7760000000000001E-2</v>
      </c>
      <c r="F33" s="17">
        <v>1.7760000000000001E-2</v>
      </c>
      <c r="G33" s="17">
        <v>1.7760000000000001E-2</v>
      </c>
      <c r="H33" s="17">
        <v>1.7760000000000001E-2</v>
      </c>
      <c r="I33" s="17">
        <v>1.7760000000000001E-2</v>
      </c>
      <c r="J33" s="17">
        <v>1.7760000000000001E-2</v>
      </c>
      <c r="K33" s="17">
        <v>1.7760000000000001E-2</v>
      </c>
      <c r="L33" s="17">
        <v>1.7760000000000001E-2</v>
      </c>
      <c r="M33" s="17">
        <v>1.7760000000000001E-2</v>
      </c>
      <c r="N33" s="17">
        <v>1.7760000000000001E-2</v>
      </c>
      <c r="O33" s="18"/>
      <c r="P33" s="16">
        <f t="shared" si="2"/>
        <v>1.7760000000000001E-2</v>
      </c>
    </row>
    <row r="34" spans="1:16" x14ac:dyDescent="0.25">
      <c r="A34" s="15" t="s">
        <v>48</v>
      </c>
      <c r="B34" s="14"/>
      <c r="C34" s="17">
        <v>4.5999999999999999E-3</v>
      </c>
      <c r="D34" s="17">
        <v>4.5999999999999999E-3</v>
      </c>
      <c r="E34" s="17">
        <v>4.5999999999999999E-3</v>
      </c>
      <c r="F34" s="17">
        <v>4.5999999999999999E-3</v>
      </c>
      <c r="G34" s="17">
        <v>4.5999999999999999E-3</v>
      </c>
      <c r="H34" s="17">
        <v>4.5999999999999999E-3</v>
      </c>
      <c r="I34" s="17">
        <v>4.5999999999999999E-3</v>
      </c>
      <c r="J34" s="17">
        <v>4.5999999999999999E-3</v>
      </c>
      <c r="K34" s="17">
        <v>4.5999999999999999E-3</v>
      </c>
      <c r="L34" s="17">
        <v>4.5999999999999999E-3</v>
      </c>
      <c r="M34" s="17">
        <v>4.5999999999999999E-3</v>
      </c>
      <c r="N34" s="17">
        <v>4.5999999999999999E-3</v>
      </c>
      <c r="O34" s="18"/>
      <c r="P34" s="16">
        <f t="shared" si="2"/>
        <v>4.5999999999999999E-3</v>
      </c>
    </row>
    <row r="35" spans="1:16" x14ac:dyDescent="0.25">
      <c r="A35" s="15" t="s">
        <v>47</v>
      </c>
      <c r="B35" s="14"/>
      <c r="C35" s="17">
        <v>2.6899999999999998E-4</v>
      </c>
      <c r="D35" s="17">
        <v>2.7399999999999999E-4</v>
      </c>
      <c r="E35" s="17">
        <v>2.7599999999999999E-4</v>
      </c>
      <c r="F35" s="17">
        <v>2.5799999999999998E-4</v>
      </c>
      <c r="G35" s="17">
        <v>2.7500000000000002E-4</v>
      </c>
      <c r="H35" s="17">
        <v>2.61E-4</v>
      </c>
      <c r="I35" s="17">
        <v>2.92E-4</v>
      </c>
      <c r="J35" s="17">
        <v>2.8600000000000001E-4</v>
      </c>
      <c r="K35" s="17">
        <v>2.7300000000000002E-4</v>
      </c>
      <c r="L35" s="17">
        <v>2.7999999999999998E-4</v>
      </c>
      <c r="M35" s="17">
        <v>2.7999999999999998E-4</v>
      </c>
      <c r="N35" s="17">
        <v>1.5200000000000001E-4</v>
      </c>
      <c r="O35" s="18"/>
      <c r="P35" s="16">
        <f t="shared" si="2"/>
        <v>2.7999999999999998E-4</v>
      </c>
    </row>
    <row r="36" spans="1:16" x14ac:dyDescent="0.25">
      <c r="A36" s="15" t="s">
        <v>46</v>
      </c>
      <c r="B36" s="14"/>
      <c r="C36" s="17">
        <v>5.2899999999999996E-4</v>
      </c>
      <c r="D36" s="17">
        <v>5.3899999999999998E-4</v>
      </c>
      <c r="E36" s="17">
        <v>5.44E-4</v>
      </c>
      <c r="F36" s="17">
        <v>5.0799999999999999E-4</v>
      </c>
      <c r="G36" s="17">
        <v>5.4000000000000001E-4</v>
      </c>
      <c r="H36" s="17">
        <v>5.1500000000000005E-4</v>
      </c>
      <c r="I36" s="17">
        <v>5.7399999999999997E-4</v>
      </c>
      <c r="J36" s="17">
        <v>5.6300000000000002E-4</v>
      </c>
      <c r="K36" s="17">
        <v>5.3600000000000002E-4</v>
      </c>
      <c r="L36" s="17">
        <v>5.5099999999999995E-4</v>
      </c>
      <c r="M36" s="17">
        <v>5.5099999999999995E-4</v>
      </c>
      <c r="N36" s="17">
        <v>2.99E-4</v>
      </c>
      <c r="O36" s="18"/>
      <c r="P36" s="16">
        <f t="shared" si="2"/>
        <v>5.5099999999999995E-4</v>
      </c>
    </row>
    <row r="37" spans="1:16" x14ac:dyDescent="0.25">
      <c r="A37" s="15" t="s">
        <v>45</v>
      </c>
      <c r="B37" s="14"/>
      <c r="C37" s="17">
        <v>5.398E-3</v>
      </c>
      <c r="D37" s="17">
        <v>5.4120000000000001E-3</v>
      </c>
      <c r="E37" s="17">
        <v>5.4200000000000003E-3</v>
      </c>
      <c r="F37" s="17">
        <v>5.3660000000000001E-3</v>
      </c>
      <c r="G37" s="17">
        <v>5.4149999999999997E-3</v>
      </c>
      <c r="H37" s="17">
        <v>5.3759999999999997E-3</v>
      </c>
      <c r="I37" s="17">
        <v>5.4660000000000004E-3</v>
      </c>
      <c r="J37" s="17">
        <v>5.4489999999999999E-3</v>
      </c>
      <c r="K37" s="17">
        <v>5.4089999999999997E-3</v>
      </c>
      <c r="L37" s="17">
        <v>5.4310000000000001E-3</v>
      </c>
      <c r="M37" s="17">
        <v>5.4310000000000001E-3</v>
      </c>
      <c r="N37" s="17">
        <v>5.0499999999999998E-3</v>
      </c>
      <c r="O37" s="18"/>
      <c r="P37" s="16">
        <f t="shared" si="2"/>
        <v>5.4310000000000001E-3</v>
      </c>
    </row>
    <row r="38" spans="1:16" x14ac:dyDescent="0.25">
      <c r="A38" s="15" t="s">
        <v>44</v>
      </c>
      <c r="B38" s="14"/>
      <c r="C38" s="17">
        <v>3.7610999999999999E-2</v>
      </c>
      <c r="D38" s="17">
        <v>3.7636999999999997E-2</v>
      </c>
      <c r="E38" s="17">
        <v>3.7623999999999998E-2</v>
      </c>
      <c r="F38" s="17">
        <v>3.4525E-2</v>
      </c>
      <c r="G38" s="17">
        <v>3.7354999999999999E-2</v>
      </c>
      <c r="H38" s="17">
        <v>3.5049999999999998E-2</v>
      </c>
      <c r="I38" s="17">
        <v>3.7739000000000002E-2</v>
      </c>
      <c r="J38" s="17">
        <v>3.7284999999999999E-2</v>
      </c>
      <c r="K38" s="17">
        <v>3.9822999999999997E-2</v>
      </c>
      <c r="L38" s="17">
        <v>3.9792000000000001E-2</v>
      </c>
      <c r="M38" s="17">
        <v>3.9792000000000001E-2</v>
      </c>
      <c r="N38" s="17">
        <v>3.6991999999999997E-2</v>
      </c>
      <c r="O38" s="18"/>
      <c r="P38" s="16">
        <f t="shared" si="2"/>
        <v>3.9792000000000001E-2</v>
      </c>
    </row>
    <row r="39" spans="1:16" x14ac:dyDescent="0.25">
      <c r="A39" s="15" t="s">
        <v>43</v>
      </c>
      <c r="B39" s="14"/>
      <c r="C39" s="17">
        <v>1.0579999999999999E-3</v>
      </c>
      <c r="D39" s="17">
        <v>1.077E-3</v>
      </c>
      <c r="E39" s="17">
        <v>1.0870000000000001E-3</v>
      </c>
      <c r="F39" s="17">
        <v>1.016E-3</v>
      </c>
      <c r="G39" s="17">
        <v>1.0809999999999999E-3</v>
      </c>
      <c r="H39" s="17">
        <v>1.029E-3</v>
      </c>
      <c r="I39" s="17">
        <v>1.1490000000000001E-3</v>
      </c>
      <c r="J39" s="17">
        <v>1.126E-3</v>
      </c>
      <c r="K39" s="17">
        <v>1.073E-3</v>
      </c>
      <c r="L39" s="17">
        <v>1.1019999999999999E-3</v>
      </c>
      <c r="M39" s="17">
        <v>1.1019999999999999E-3</v>
      </c>
      <c r="N39" s="17">
        <v>5.9699999999999998E-4</v>
      </c>
      <c r="O39" s="18"/>
      <c r="P39" s="16">
        <f t="shared" si="2"/>
        <v>1.1019999999999999E-3</v>
      </c>
    </row>
    <row r="40" spans="1:16" x14ac:dyDescent="0.25">
      <c r="A40" s="15" t="s">
        <v>42</v>
      </c>
      <c r="B40" s="14"/>
      <c r="C40" s="17">
        <v>3.8668000000000001E-2</v>
      </c>
      <c r="D40" s="17">
        <v>3.8713999999999998E-2</v>
      </c>
      <c r="E40" s="17">
        <v>3.8712000000000003E-2</v>
      </c>
      <c r="F40" s="17">
        <v>3.5541000000000003E-2</v>
      </c>
      <c r="G40" s="17">
        <v>3.8434999999999997E-2</v>
      </c>
      <c r="H40" s="17">
        <v>3.6080000000000001E-2</v>
      </c>
      <c r="I40" s="17">
        <v>3.8886999999999998E-2</v>
      </c>
      <c r="J40" s="17">
        <v>3.841E-2</v>
      </c>
      <c r="K40" s="17">
        <v>4.0896000000000002E-2</v>
      </c>
      <c r="L40" s="17">
        <v>4.0894E-2</v>
      </c>
      <c r="M40" s="17">
        <v>4.0894E-2</v>
      </c>
      <c r="N40" s="17">
        <v>3.7588999999999997E-2</v>
      </c>
      <c r="O40" s="18"/>
      <c r="P40" s="16">
        <f t="shared" si="2"/>
        <v>4.0894E-2</v>
      </c>
    </row>
    <row r="41" spans="1:16" x14ac:dyDescent="0.25">
      <c r="A41" s="15" t="s">
        <v>41</v>
      </c>
      <c r="B41" s="14"/>
      <c r="C41" s="17">
        <v>6.4436999999999994E-2</v>
      </c>
      <c r="D41" s="17">
        <v>6.7157999999999995E-2</v>
      </c>
      <c r="E41" s="17">
        <v>6.701E-2</v>
      </c>
      <c r="F41" s="17">
        <v>5.9256000000000003E-2</v>
      </c>
      <c r="G41" s="17">
        <v>6.4857999999999999E-2</v>
      </c>
      <c r="H41" s="17">
        <v>6.4960000000000004E-2</v>
      </c>
      <c r="I41" s="17">
        <v>6.8648000000000001E-2</v>
      </c>
      <c r="J41" s="17">
        <v>7.7675999999999995E-2</v>
      </c>
      <c r="K41" s="17">
        <v>7.4532000000000001E-2</v>
      </c>
      <c r="L41" s="17">
        <v>6.9367999999999999E-2</v>
      </c>
      <c r="M41" s="17">
        <v>6.9367999999999999E-2</v>
      </c>
      <c r="N41" s="17"/>
      <c r="O41" s="18"/>
      <c r="P41" s="16">
        <f t="shared" si="2"/>
        <v>6.9367999999999999E-2</v>
      </c>
    </row>
    <row r="42" spans="1:16" x14ac:dyDescent="0.25">
      <c r="A42" s="15" t="s">
        <v>40</v>
      </c>
      <c r="B42" s="14"/>
      <c r="C42" s="17">
        <v>1.0139999999999999E-3</v>
      </c>
      <c r="D42" s="17">
        <v>1.057E-3</v>
      </c>
      <c r="E42" s="17">
        <v>1.0660000000000001E-3</v>
      </c>
      <c r="F42" s="17">
        <v>9.9599999999999992E-4</v>
      </c>
      <c r="G42" s="17">
        <v>1.06E-3</v>
      </c>
      <c r="H42" s="17">
        <v>1.0089999999999999E-3</v>
      </c>
      <c r="I42" s="17">
        <v>1.127E-3</v>
      </c>
      <c r="J42" s="17">
        <v>1.1039999999999999E-3</v>
      </c>
      <c r="K42" s="17">
        <v>1.052E-3</v>
      </c>
      <c r="L42" s="17">
        <v>1.0809999999999999E-3</v>
      </c>
      <c r="M42" s="17">
        <v>1.0809999999999999E-3</v>
      </c>
      <c r="N42" s="17"/>
      <c r="O42" s="18"/>
      <c r="P42" s="16">
        <f t="shared" si="2"/>
        <v>1.0809999999999999E-3</v>
      </c>
    </row>
    <row r="43" spans="1:16" x14ac:dyDescent="0.25">
      <c r="A43" s="15" t="s">
        <v>39</v>
      </c>
      <c r="B43" s="14"/>
      <c r="C43" s="17">
        <v>6.5450999999999995E-2</v>
      </c>
      <c r="D43" s="17">
        <v>6.8214999999999998E-2</v>
      </c>
      <c r="E43" s="17">
        <v>6.8075999999999998E-2</v>
      </c>
      <c r="F43" s="17">
        <v>6.0253000000000001E-2</v>
      </c>
      <c r="G43" s="17">
        <v>6.5917000000000003E-2</v>
      </c>
      <c r="H43" s="17">
        <v>6.5969E-2</v>
      </c>
      <c r="I43" s="17">
        <v>6.9775000000000004E-2</v>
      </c>
      <c r="J43" s="17">
        <v>7.8780000000000003E-2</v>
      </c>
      <c r="K43" s="17">
        <v>7.5583999999999998E-2</v>
      </c>
      <c r="L43" s="17">
        <v>7.0447999999999997E-2</v>
      </c>
      <c r="M43" s="17">
        <v>7.0447999999999997E-2</v>
      </c>
      <c r="N43" s="17"/>
      <c r="O43" s="18"/>
      <c r="P43" s="16">
        <f t="shared" si="2"/>
        <v>7.0447999999999997E-2</v>
      </c>
    </row>
    <row r="44" spans="1:16" x14ac:dyDescent="0.25">
      <c r="A44" s="15" t="s">
        <v>38</v>
      </c>
      <c r="B44" s="14"/>
      <c r="C44" s="17">
        <v>4.6337000000000003E-2</v>
      </c>
      <c r="D44" s="17">
        <v>4.8293999999999997E-2</v>
      </c>
      <c r="E44" s="17">
        <v>5.0124000000000002E-2</v>
      </c>
      <c r="F44" s="17">
        <v>4.1258999999999997E-2</v>
      </c>
      <c r="G44" s="17">
        <v>7.553E-2</v>
      </c>
      <c r="H44" s="17">
        <v>9.8139999999999998E-3</v>
      </c>
      <c r="I44" s="17">
        <v>9.0931999999999999E-2</v>
      </c>
      <c r="J44" s="17">
        <v>6.5692E-2</v>
      </c>
      <c r="K44" s="17">
        <v>5.0053E-2</v>
      </c>
      <c r="L44" s="17">
        <v>4.0945000000000002E-2</v>
      </c>
      <c r="M44" s="17">
        <v>4.0945000000000002E-2</v>
      </c>
      <c r="N44" s="17"/>
      <c r="O44" s="18"/>
      <c r="P44" s="16">
        <f t="shared" si="2"/>
        <v>4.0945000000000002E-2</v>
      </c>
    </row>
    <row r="45" spans="1:16" x14ac:dyDescent="0.25">
      <c r="A45" s="15" t="s">
        <v>37</v>
      </c>
      <c r="B45" s="14"/>
      <c r="C45" s="17">
        <v>5.8500000000000002E-4</v>
      </c>
      <c r="D45" s="17">
        <v>5.9400000000000002E-4</v>
      </c>
      <c r="E45" s="17">
        <v>5.9800000000000001E-4</v>
      </c>
      <c r="F45" s="17">
        <v>5.8799999999999998E-4</v>
      </c>
      <c r="G45" s="17">
        <v>2.05E-4</v>
      </c>
      <c r="H45" s="17">
        <v>8.8800000000000001E-4</v>
      </c>
      <c r="I45" s="17">
        <v>1.474E-3</v>
      </c>
      <c r="J45" s="17">
        <v>2.22E-4</v>
      </c>
      <c r="K45" s="17">
        <v>1.1689999999999999E-3</v>
      </c>
      <c r="L45" s="17">
        <v>3.6200000000000002E-4</v>
      </c>
      <c r="M45" s="17">
        <v>3.6200000000000002E-4</v>
      </c>
      <c r="N45" s="17">
        <v>3.6299999999999999E-4</v>
      </c>
      <c r="O45" s="18"/>
      <c r="P45" s="16">
        <f t="shared" si="2"/>
        <v>3.6200000000000002E-4</v>
      </c>
    </row>
    <row r="46" spans="1:16" x14ac:dyDescent="0.25">
      <c r="A46" s="15" t="s">
        <v>36</v>
      </c>
      <c r="B46" s="14"/>
      <c r="C46" s="17">
        <v>8.8439999999999994E-3</v>
      </c>
      <c r="D46" s="17">
        <v>7.5950000000000002E-3</v>
      </c>
      <c r="E46" s="17">
        <v>7.6439999999999998E-3</v>
      </c>
      <c r="F46" s="17">
        <v>9.7940000000000006E-3</v>
      </c>
      <c r="G46" s="17">
        <v>9.0310000000000008E-3</v>
      </c>
      <c r="H46" s="17">
        <v>5.6080000000000001E-3</v>
      </c>
      <c r="I46" s="17">
        <v>6.4689999999999999E-3</v>
      </c>
      <c r="J46" s="17">
        <v>1.3320000000000001E-3</v>
      </c>
      <c r="K46" s="17">
        <v>5.8459999999999996E-3</v>
      </c>
      <c r="L46" s="17">
        <v>7.9909999999999998E-3</v>
      </c>
      <c r="M46" s="17">
        <v>7.9909999999999998E-3</v>
      </c>
      <c r="N46" s="17">
        <v>3.8442999999999998E-2</v>
      </c>
      <c r="O46" s="18"/>
      <c r="P46" s="16">
        <f t="shared" si="2"/>
        <v>7.9909999999999998E-3</v>
      </c>
    </row>
    <row r="47" spans="1:16" x14ac:dyDescent="0.25">
      <c r="A47" s="15" t="s">
        <v>35</v>
      </c>
      <c r="B47" s="14"/>
      <c r="C47" s="17">
        <v>0.37243300000000001</v>
      </c>
      <c r="D47" s="17">
        <v>0.37945699999999999</v>
      </c>
      <c r="E47" s="17">
        <v>0.383019</v>
      </c>
      <c r="F47" s="17">
        <v>0.35244199999999998</v>
      </c>
      <c r="G47" s="17">
        <v>0.40575699999999998</v>
      </c>
      <c r="H47" s="17">
        <v>0.32576500000000003</v>
      </c>
      <c r="I47" s="17">
        <v>0.436419</v>
      </c>
      <c r="J47" s="17">
        <v>0.40917700000000001</v>
      </c>
      <c r="K47" s="17">
        <v>0.388793</v>
      </c>
      <c r="L47" s="17">
        <v>0.38114100000000001</v>
      </c>
      <c r="M47" s="17">
        <v>0.38114100000000001</v>
      </c>
      <c r="N47" s="17">
        <v>0.206093</v>
      </c>
      <c r="P47" s="16">
        <f t="shared" si="2"/>
        <v>0.38114100000000001</v>
      </c>
    </row>
    <row r="48" spans="1:16" x14ac:dyDescent="0.25">
      <c r="A48" s="15" t="s">
        <v>34</v>
      </c>
      <c r="B48" s="14"/>
      <c r="C48" s="17">
        <v>0.37243300000000001</v>
      </c>
      <c r="D48" s="17">
        <v>0.37945600000000002</v>
      </c>
      <c r="E48" s="17">
        <v>0.38302000000000003</v>
      </c>
      <c r="F48" s="17">
        <v>0.35244199999999998</v>
      </c>
      <c r="G48" s="17">
        <v>0.40575800000000001</v>
      </c>
      <c r="H48" s="17">
        <v>0.32576500000000003</v>
      </c>
      <c r="I48" s="17">
        <v>0.436419</v>
      </c>
      <c r="J48" s="17">
        <v>0.40917700000000001</v>
      </c>
      <c r="K48" s="17">
        <v>0.388793</v>
      </c>
      <c r="L48" s="17">
        <v>0.38114199999999998</v>
      </c>
      <c r="M48" s="17">
        <v>0.38114199999999998</v>
      </c>
      <c r="N48" s="17">
        <v>0.206093</v>
      </c>
      <c r="P48" s="16">
        <f t="shared" si="2"/>
        <v>0.38114199999999998</v>
      </c>
    </row>
    <row r="49" spans="1:16" x14ac:dyDescent="0.25">
      <c r="A49" s="15" t="s">
        <v>33</v>
      </c>
      <c r="B49" s="14"/>
      <c r="C49" s="13">
        <v>72076203.502200007</v>
      </c>
      <c r="D49" s="13">
        <v>69234617.761199996</v>
      </c>
      <c r="E49" s="13">
        <v>67007334.696800001</v>
      </c>
      <c r="F49" s="13">
        <v>27892875.587400001</v>
      </c>
      <c r="G49" s="13">
        <v>4030490.8788000001</v>
      </c>
      <c r="H49" s="13">
        <v>3093810.3676999998</v>
      </c>
      <c r="I49" s="13">
        <v>5202950.9845000003</v>
      </c>
      <c r="J49" s="13">
        <v>4011957.4271</v>
      </c>
      <c r="K49" s="13">
        <v>4477197.6853999998</v>
      </c>
      <c r="L49" s="13">
        <v>18298051.765900001</v>
      </c>
      <c r="M49" s="13">
        <v>2227283.0644</v>
      </c>
      <c r="N49" s="13">
        <v>2841585.7409999999</v>
      </c>
      <c r="P49" s="13">
        <f>+L49+M49</f>
        <v>20525334.8303</v>
      </c>
    </row>
    <row r="50" spans="1:16" x14ac:dyDescent="0.25">
      <c r="A50" s="15" t="s">
        <v>32</v>
      </c>
      <c r="B50" s="14"/>
      <c r="C50" s="13">
        <v>54129281.855899997</v>
      </c>
      <c r="D50" s="13">
        <v>54096925.078100003</v>
      </c>
      <c r="E50" s="13">
        <v>53536050.545100003</v>
      </c>
      <c r="F50" s="13">
        <v>814912.80020000006</v>
      </c>
      <c r="G50" s="13">
        <v>5817826.3020000001</v>
      </c>
      <c r="H50" s="13">
        <v>3800134.5765999998</v>
      </c>
      <c r="I50" s="13">
        <v>6904472.7851</v>
      </c>
      <c r="J50" s="13">
        <v>5206560.0369999995</v>
      </c>
      <c r="K50" s="13">
        <v>6097167.5176999997</v>
      </c>
      <c r="L50" s="13">
        <v>24894976.526500002</v>
      </c>
      <c r="M50" s="13">
        <v>560874.53300000005</v>
      </c>
      <c r="N50" s="13">
        <v>32356.7778</v>
      </c>
      <c r="P50" s="13">
        <f>+L50+M50</f>
        <v>25455851.059500001</v>
      </c>
    </row>
    <row r="51" spans="1:16" x14ac:dyDescent="0.25">
      <c r="A51" s="15" t="s">
        <v>31</v>
      </c>
      <c r="B51" s="14"/>
      <c r="C51" s="13">
        <v>578073.79090000002</v>
      </c>
      <c r="D51" s="13">
        <v>578073.79090000002</v>
      </c>
      <c r="E51" s="13">
        <v>570170.61010000005</v>
      </c>
      <c r="F51" s="13">
        <v>90919.288499999995</v>
      </c>
      <c r="G51" s="13">
        <v>36374.058700000001</v>
      </c>
      <c r="H51" s="13">
        <v>62344.5599</v>
      </c>
      <c r="I51" s="13">
        <v>35081.430500000002</v>
      </c>
      <c r="J51" s="13"/>
      <c r="K51" s="13">
        <v>70755.0579</v>
      </c>
      <c r="L51" s="13">
        <v>274696.21460000001</v>
      </c>
      <c r="M51" s="13">
        <v>7903.1808000000001</v>
      </c>
      <c r="N51" s="13"/>
      <c r="P51" s="13">
        <f>+L51+M51</f>
        <v>282599.39539999998</v>
      </c>
    </row>
    <row r="52" spans="1:16" x14ac:dyDescent="0.25">
      <c r="A52" s="15" t="s">
        <v>30</v>
      </c>
      <c r="B52" s="14">
        <v>0</v>
      </c>
      <c r="C52" s="13">
        <v>126783559.149</v>
      </c>
      <c r="D52" s="13">
        <v>123909616.63020001</v>
      </c>
      <c r="E52" s="13">
        <v>121113555.852</v>
      </c>
      <c r="F52" s="13">
        <v>28798707.676100001</v>
      </c>
      <c r="G52" s="13">
        <v>9884691.2395000011</v>
      </c>
      <c r="H52" s="13">
        <v>6956289.5041999994</v>
      </c>
      <c r="I52" s="13">
        <v>12142505.200100001</v>
      </c>
      <c r="J52" s="13">
        <v>9218517.4640999995</v>
      </c>
      <c r="K52" s="13">
        <v>10645120.261</v>
      </c>
      <c r="L52" s="13">
        <v>43467724.506999999</v>
      </c>
      <c r="M52" s="13">
        <v>2796060.7782000005</v>
      </c>
      <c r="N52" s="13">
        <v>2873942.5187999997</v>
      </c>
      <c r="P52" s="13">
        <f>+L52+M52</f>
        <v>46263785.2852</v>
      </c>
    </row>
    <row r="53" spans="1:16" x14ac:dyDescent="0.25">
      <c r="A53" s="15" t="s">
        <v>29</v>
      </c>
      <c r="B53" s="14">
        <v>0</v>
      </c>
      <c r="C53" s="13">
        <v>467113708.0255</v>
      </c>
      <c r="D53" s="13">
        <v>450453025.22710001</v>
      </c>
      <c r="E53" s="13">
        <v>440320937.15280002</v>
      </c>
      <c r="F53" s="13">
        <v>110477705.2324</v>
      </c>
      <c r="G53" s="13">
        <v>34245742.015200004</v>
      </c>
      <c r="H53" s="13">
        <v>28354068.311000001</v>
      </c>
      <c r="I53" s="13">
        <v>39965485.822300002</v>
      </c>
      <c r="J53" s="13">
        <v>31747875.014399998</v>
      </c>
      <c r="K53" s="13">
        <v>38016026.593199998</v>
      </c>
      <c r="L53" s="13">
        <v>157514034.16429999</v>
      </c>
      <c r="M53" s="13">
        <v>10132088.0743</v>
      </c>
      <c r="N53" s="13">
        <v>16660682.7984</v>
      </c>
      <c r="P53" s="13">
        <f>+L53+M53</f>
        <v>167646122.23859999</v>
      </c>
    </row>
    <row r="55" spans="1:16" x14ac:dyDescent="0.25">
      <c r="A55" s="5" t="s">
        <v>28</v>
      </c>
      <c r="L55" s="4" t="s">
        <v>18</v>
      </c>
    </row>
    <row r="56" spans="1:16" x14ac:dyDescent="0.25">
      <c r="A56" t="s">
        <v>17</v>
      </c>
      <c r="C56" s="12">
        <f t="shared" ref="C56:K56" si="3">+C16/C$8</f>
        <v>0.1893895683924347</v>
      </c>
      <c r="D56" s="12">
        <f t="shared" si="3"/>
        <v>0.19287280755747788</v>
      </c>
      <c r="E56" s="12">
        <f t="shared" si="3"/>
        <v>0.1946852098225216</v>
      </c>
      <c r="F56" s="52">
        <f t="shared" si="3"/>
        <v>0.18188083159085466</v>
      </c>
      <c r="G56" s="12">
        <f t="shared" si="3"/>
        <v>0.19346374041353004</v>
      </c>
      <c r="H56" s="12">
        <f t="shared" si="3"/>
        <v>0.18427015419357229</v>
      </c>
      <c r="I56" s="12">
        <f t="shared" si="3"/>
        <v>0.20565575185798501</v>
      </c>
      <c r="J56" s="12">
        <f t="shared" si="3"/>
        <v>0.20153224469547593</v>
      </c>
      <c r="K56" s="52">
        <f t="shared" si="3"/>
        <v>0.19207606564936455</v>
      </c>
      <c r="L56" s="12">
        <f t="shared" ref="L56:M60" si="4">SUM(+$L16,$M16)/SUM($L$8,$M$8)</f>
        <v>0.19730963009046826</v>
      </c>
      <c r="M56" s="12">
        <f t="shared" si="4"/>
        <v>0.19730963009046826</v>
      </c>
      <c r="N56" s="12">
        <f>+N16/N$8</f>
        <v>0.1068879206624726</v>
      </c>
      <c r="O56" s="12"/>
      <c r="P56" s="12">
        <f>+P16/P$8</f>
        <v>0.19730963009046826</v>
      </c>
    </row>
    <row r="57" spans="1:16" x14ac:dyDescent="0.25">
      <c r="A57" t="s">
        <v>16</v>
      </c>
      <c r="C57" s="12">
        <f t="shared" ref="C57:K57" si="5">+C17/C$8</f>
        <v>3.5520009144368475E-3</v>
      </c>
      <c r="D57" s="12">
        <f t="shared" si="5"/>
        <v>3.5520009144368479E-3</v>
      </c>
      <c r="E57" s="12">
        <f t="shared" si="5"/>
        <v>3.5520009144368475E-3</v>
      </c>
      <c r="F57" s="52">
        <f t="shared" si="5"/>
        <v>3.5520009144368466E-3</v>
      </c>
      <c r="G57" s="12">
        <f t="shared" si="5"/>
        <v>3.552000914436847E-3</v>
      </c>
      <c r="H57" s="12">
        <f t="shared" si="5"/>
        <v>3.5520009144368475E-3</v>
      </c>
      <c r="I57" s="12">
        <f t="shared" si="5"/>
        <v>3.552000914436847E-3</v>
      </c>
      <c r="J57" s="12">
        <f t="shared" si="5"/>
        <v>3.552000914436847E-3</v>
      </c>
      <c r="K57" s="52">
        <f t="shared" si="5"/>
        <v>3.552000914436847E-3</v>
      </c>
      <c r="L57" s="12">
        <f t="shared" si="4"/>
        <v>3.552000914436847E-3</v>
      </c>
      <c r="M57" s="12">
        <f t="shared" si="4"/>
        <v>3.552000914436847E-3</v>
      </c>
      <c r="N57" s="12">
        <f>+N17/N$8</f>
        <v>3.5520009144368466E-3</v>
      </c>
      <c r="O57" s="12"/>
      <c r="P57" s="12">
        <f>+P17/P$8</f>
        <v>3.552000914436847E-3</v>
      </c>
    </row>
    <row r="58" spans="1:16" x14ac:dyDescent="0.25">
      <c r="A58" t="s">
        <v>15</v>
      </c>
      <c r="C58" s="12">
        <f t="shared" ref="C58:K58" si="6">+C18/C$8</f>
        <v>4.5999999999079867E-3</v>
      </c>
      <c r="D58" s="12">
        <f t="shared" si="6"/>
        <v>4.59999999995359E-3</v>
      </c>
      <c r="E58" s="12">
        <f t="shared" si="6"/>
        <v>4.5999999999185026E-3</v>
      </c>
      <c r="F58" s="52">
        <f t="shared" si="6"/>
        <v>4.6000000000523114E-3</v>
      </c>
      <c r="G58" s="12">
        <f t="shared" si="6"/>
        <v>4.6000000002142756E-3</v>
      </c>
      <c r="H58" s="12">
        <f t="shared" si="6"/>
        <v>4.5999999992494545E-3</v>
      </c>
      <c r="I58" s="12">
        <f t="shared" si="6"/>
        <v>4.5999999996650248E-3</v>
      </c>
      <c r="J58" s="12">
        <f t="shared" si="6"/>
        <v>4.600000000683553E-3</v>
      </c>
      <c r="K58" s="52">
        <f t="shared" si="6"/>
        <v>4.5999999997870886E-3</v>
      </c>
      <c r="L58" s="12">
        <f t="shared" si="4"/>
        <v>4.5999999999271728E-3</v>
      </c>
      <c r="M58" s="12">
        <f t="shared" si="4"/>
        <v>4.5999999999271728E-3</v>
      </c>
      <c r="N58" s="12">
        <f>+N18/N$8</f>
        <v>4.5999999988278594E-3</v>
      </c>
      <c r="O58" s="12"/>
      <c r="P58" s="12">
        <f>+P18/P$8</f>
        <v>4.5999999999271728E-3</v>
      </c>
    </row>
    <row r="59" spans="1:16" x14ac:dyDescent="0.25">
      <c r="A59" t="s">
        <v>14</v>
      </c>
      <c r="C59" s="12">
        <f t="shared" ref="C59:K59" si="7">+C19/C$8</f>
        <v>2.6876314162424411E-4</v>
      </c>
      <c r="D59" s="12">
        <f t="shared" si="7"/>
        <v>2.7370621377892623E-4</v>
      </c>
      <c r="E59" s="12">
        <f t="shared" si="7"/>
        <v>2.7627819770989856E-4</v>
      </c>
      <c r="F59" s="52">
        <f t="shared" si="7"/>
        <v>2.5810747721064273E-4</v>
      </c>
      <c r="G59" s="12">
        <f t="shared" si="7"/>
        <v>2.7454480769178481E-4</v>
      </c>
      <c r="H59" s="12">
        <f t="shared" si="7"/>
        <v>2.6149817000654577E-4</v>
      </c>
      <c r="I59" s="12">
        <f t="shared" si="7"/>
        <v>2.9184651744095723E-4</v>
      </c>
      <c r="J59" s="12">
        <f t="shared" si="7"/>
        <v>2.8599483964042308E-4</v>
      </c>
      <c r="K59" s="52">
        <f t="shared" si="7"/>
        <v>2.7257555558963858E-4</v>
      </c>
      <c r="L59" s="12">
        <f t="shared" si="4"/>
        <v>2.800025181084471E-4</v>
      </c>
      <c r="M59" s="12">
        <f t="shared" si="4"/>
        <v>2.800025181084471E-4</v>
      </c>
      <c r="N59" s="12">
        <f>+N19/N$8</f>
        <v>1.5168487674308126E-4</v>
      </c>
      <c r="O59" s="12"/>
      <c r="P59" s="12">
        <f>+P19/P$8</f>
        <v>2.800025181084471E-4</v>
      </c>
    </row>
    <row r="60" spans="1:16" x14ac:dyDescent="0.25">
      <c r="A60" t="s">
        <v>13</v>
      </c>
      <c r="C60" s="12">
        <f t="shared" ref="C60:K60" si="8">+C20/C$8</f>
        <v>5.2896694752797087E-4</v>
      </c>
      <c r="D60" s="12">
        <f t="shared" si="8"/>
        <v>5.3869566915724964E-4</v>
      </c>
      <c r="E60" s="12">
        <f t="shared" si="8"/>
        <v>5.4375772670292144E-4</v>
      </c>
      <c r="F60" s="52">
        <f t="shared" si="8"/>
        <v>5.0799497107062799E-4</v>
      </c>
      <c r="G60" s="12">
        <f t="shared" si="8"/>
        <v>5.4034615017045553E-4</v>
      </c>
      <c r="H60" s="12">
        <f t="shared" si="8"/>
        <v>5.146683728154309E-4</v>
      </c>
      <c r="I60" s="12">
        <f t="shared" si="8"/>
        <v>5.7439855980417692E-4</v>
      </c>
      <c r="J60" s="12">
        <f t="shared" si="8"/>
        <v>5.6288156336873089E-4</v>
      </c>
      <c r="K60" s="52">
        <f t="shared" si="8"/>
        <v>5.3647036100126322E-4</v>
      </c>
      <c r="L60" s="12">
        <f t="shared" si="4"/>
        <v>5.5108775857012828E-4</v>
      </c>
      <c r="M60" s="12">
        <f t="shared" si="4"/>
        <v>5.5108775857012828E-4</v>
      </c>
      <c r="N60" s="12">
        <f>+N20/N$8</f>
        <v>2.985390249274657E-4</v>
      </c>
      <c r="O60" s="12"/>
      <c r="P60" s="12">
        <f>+P20/P$8</f>
        <v>5.5108775857012828E-4</v>
      </c>
    </row>
    <row r="61" spans="1:16" x14ac:dyDescent="0.25">
      <c r="A61" t="s">
        <v>12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x14ac:dyDescent="0.25">
      <c r="A62" t="s">
        <v>11</v>
      </c>
      <c r="C62" s="12">
        <f t="shared" ref="C62:K62" si="9">+C22/C$8</f>
        <v>3.7610538009825542E-2</v>
      </c>
      <c r="D62" s="12">
        <f t="shared" si="9"/>
        <v>3.7636650064434986E-2</v>
      </c>
      <c r="E62" s="12">
        <f t="shared" si="9"/>
        <v>3.762444324206999E-2</v>
      </c>
      <c r="F62" s="50">
        <f t="shared" si="9"/>
        <v>3.452539923868618E-2</v>
      </c>
      <c r="G62" s="12">
        <f t="shared" si="9"/>
        <v>3.7354710534900901E-2</v>
      </c>
      <c r="H62" s="12">
        <f t="shared" si="9"/>
        <v>3.5050366993521438E-2</v>
      </c>
      <c r="I62" s="12">
        <f t="shared" si="9"/>
        <v>3.773858790264642E-2</v>
      </c>
      <c r="J62" s="12">
        <f t="shared" si="9"/>
        <v>3.7284685020355375E-2</v>
      </c>
      <c r="K62" s="50">
        <f t="shared" si="9"/>
        <v>3.9823306793077544E-2</v>
      </c>
      <c r="L62" s="12">
        <f>SUM(+$L22,$M22)/SUM($L$8,$M$8)</f>
        <v>3.9791621428195638E-2</v>
      </c>
      <c r="M62" s="12">
        <f>SUM(+$L22,$M22)/SUM($L$8,$M$8)</f>
        <v>3.9791621428195638E-2</v>
      </c>
      <c r="N62" s="12">
        <f>+N22/N$8</f>
        <v>3.6992065539570518E-2</v>
      </c>
      <c r="O62" s="12"/>
      <c r="P62" s="12">
        <f>+P22/P$8</f>
        <v>3.9791621428195638E-2</v>
      </c>
    </row>
    <row r="63" spans="1:16" x14ac:dyDescent="0.25">
      <c r="A63" t="s">
        <v>10</v>
      </c>
      <c r="C63" s="12">
        <f t="shared" ref="C63:K63" si="10">+C23/C$8</f>
        <v>1.0577965613517283E-3</v>
      </c>
      <c r="D63" s="12">
        <f t="shared" si="10"/>
        <v>1.0772514696207871E-3</v>
      </c>
      <c r="E63" s="12">
        <f t="shared" si="10"/>
        <v>1.0873742649414122E-3</v>
      </c>
      <c r="F63" s="50">
        <f t="shared" si="10"/>
        <v>1.0158580257328457E-3</v>
      </c>
      <c r="G63" s="12">
        <f t="shared" si="10"/>
        <v>1.0805525034154192E-3</v>
      </c>
      <c r="H63" s="12">
        <f t="shared" si="10"/>
        <v>1.0292031616721761E-3</v>
      </c>
      <c r="I63" s="12">
        <f t="shared" si="10"/>
        <v>1.1486476748002593E-3</v>
      </c>
      <c r="J63" s="12">
        <f t="shared" si="10"/>
        <v>1.1256170772998533E-3</v>
      </c>
      <c r="K63" s="50">
        <f t="shared" si="10"/>
        <v>1.0728016984731603E-3</v>
      </c>
      <c r="L63" s="12">
        <f>SUM(+$L23,$M23)/SUM($L$8,$M$8)</f>
        <v>1.102032326619818E-3</v>
      </c>
      <c r="M63" s="12">
        <f>SUM(+$L23,$M23)/SUM($L$8,$M$8)</f>
        <v>1.102032326619818E-3</v>
      </c>
      <c r="N63" s="12">
        <f>+N23/N$8</f>
        <v>5.9700075819799233E-4</v>
      </c>
      <c r="O63" s="12"/>
      <c r="P63" s="12">
        <f>+P23/P$8</f>
        <v>1.102032326619818E-3</v>
      </c>
    </row>
    <row r="64" spans="1:16" x14ac:dyDescent="0.25">
      <c r="A64" t="s">
        <v>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x14ac:dyDescent="0.25">
      <c r="A65" t="s">
        <v>8</v>
      </c>
      <c r="C65" s="12">
        <f t="shared" ref="C65:K65" si="11">+C25/C$8</f>
        <v>6.4437429574646418E-2</v>
      </c>
      <c r="D65" s="12">
        <f t="shared" si="11"/>
        <v>6.7157993158100837E-2</v>
      </c>
      <c r="E65" s="12">
        <f t="shared" si="11"/>
        <v>6.7009728638457708E-2</v>
      </c>
      <c r="F65" s="51">
        <f t="shared" si="11"/>
        <v>5.9256358977035857E-2</v>
      </c>
      <c r="G65" s="12">
        <f t="shared" si="11"/>
        <v>6.4857629280377388E-2</v>
      </c>
      <c r="H65" s="12">
        <f t="shared" si="11"/>
        <v>6.4960013494659727E-2</v>
      </c>
      <c r="I65" s="12">
        <f t="shared" si="11"/>
        <v>6.8648288470528257E-2</v>
      </c>
      <c r="J65" s="12">
        <f t="shared" si="11"/>
        <v>7.7676427125740369E-2</v>
      </c>
      <c r="K65" s="51">
        <f t="shared" si="11"/>
        <v>7.4531693447594666E-2</v>
      </c>
      <c r="L65" s="12">
        <f>SUM(+$L25,$M25)/SUM($L$8,$M$8)</f>
        <v>6.9367588493873145E-2</v>
      </c>
      <c r="M65" s="12">
        <f>SUM(+$L25,$M25)/SUM($L$8,$M$8)</f>
        <v>6.9367588493873145E-2</v>
      </c>
      <c r="N65" s="12">
        <f>+N25/N$8</f>
        <v>0</v>
      </c>
      <c r="O65" s="12"/>
      <c r="P65" s="12">
        <f>+P25/P$8</f>
        <v>6.9367588493873145E-2</v>
      </c>
    </row>
    <row r="66" spans="1:16" x14ac:dyDescent="0.25">
      <c r="A66" t="s">
        <v>7</v>
      </c>
      <c r="C66" s="12">
        <f t="shared" ref="C66:K66" si="12">+C26/C$8</f>
        <v>1.0137215322967843E-3</v>
      </c>
      <c r="D66" s="12">
        <f t="shared" si="12"/>
        <v>1.0565210961952076E-3</v>
      </c>
      <c r="E66" s="12">
        <f t="shared" si="12"/>
        <v>1.0664490961721509E-3</v>
      </c>
      <c r="F66" s="51">
        <f t="shared" si="12"/>
        <v>9.9630911186859373E-4</v>
      </c>
      <c r="G66" s="12">
        <f t="shared" si="12"/>
        <v>1.0597581150167703E-3</v>
      </c>
      <c r="H66" s="12">
        <f t="shared" si="12"/>
        <v>1.0093973732527171E-3</v>
      </c>
      <c r="I66" s="12">
        <f t="shared" si="12"/>
        <v>1.1265436698359214E-3</v>
      </c>
      <c r="J66" s="12">
        <f t="shared" si="12"/>
        <v>1.1039558704636051E-3</v>
      </c>
      <c r="K66" s="51">
        <f t="shared" si="12"/>
        <v>1.052156693151855E-3</v>
      </c>
      <c r="L66" s="12">
        <f>SUM(+$L26,$M26)/SUM($L$8,$M$8)</f>
        <v>1.0808251785243592E-3</v>
      </c>
      <c r="M66" s="12">
        <f>SUM(+$L26,$M26)/SUM($L$8,$M$8)</f>
        <v>1.0808251785243592E-3</v>
      </c>
      <c r="N66" s="12">
        <f>+N26/N$8</f>
        <v>0</v>
      </c>
      <c r="O66" s="12"/>
      <c r="P66" s="12">
        <f>+P26/P$8</f>
        <v>1.0808251785243592E-3</v>
      </c>
    </row>
    <row r="67" spans="1:16" x14ac:dyDescent="0.25">
      <c r="A67" t="s">
        <v>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x14ac:dyDescent="0.25">
      <c r="A68" t="s">
        <v>5</v>
      </c>
      <c r="C68" s="12">
        <f t="shared" ref="C68:K68" si="13">+C28/C$8</f>
        <v>4.6337358157417879E-2</v>
      </c>
      <c r="D68" s="12">
        <f t="shared" si="13"/>
        <v>4.8293732426048799E-2</v>
      </c>
      <c r="E68" s="12">
        <f t="shared" si="13"/>
        <v>5.0124154194264761E-2</v>
      </c>
      <c r="F68" s="12">
        <f t="shared" si="13"/>
        <v>4.1259076395167529E-2</v>
      </c>
      <c r="G68" s="12">
        <f t="shared" si="13"/>
        <v>7.5530403718920502E-2</v>
      </c>
      <c r="H68" s="12">
        <f t="shared" si="13"/>
        <v>9.8141027581860035E-3</v>
      </c>
      <c r="I68" s="12">
        <f t="shared" si="13"/>
        <v>9.0932026089233758E-2</v>
      </c>
      <c r="J68" s="12">
        <f t="shared" si="13"/>
        <v>6.5692064083483284E-2</v>
      </c>
      <c r="K68" s="12">
        <f t="shared" si="13"/>
        <v>5.0053147070198381E-2</v>
      </c>
      <c r="L68" s="12">
        <f t="shared" ref="L68:M70" si="14">SUM(+$L28,$M28)/SUM($L$8,$M$8)</f>
        <v>4.0945001759447687E-2</v>
      </c>
      <c r="M68" s="12">
        <f t="shared" si="14"/>
        <v>4.0945001759447687E-2</v>
      </c>
      <c r="N68" s="12">
        <f>+N28/N$8</f>
        <v>0</v>
      </c>
      <c r="O68" s="12"/>
      <c r="P68" s="12">
        <f>+P28/P$8</f>
        <v>4.0945001759447687E-2</v>
      </c>
    </row>
    <row r="69" spans="1:16" x14ac:dyDescent="0.25">
      <c r="A69" t="s">
        <v>4</v>
      </c>
      <c r="C69" s="12">
        <f t="shared" ref="C69:K69" si="15">+C29/C$8</f>
        <v>5.8472633312150655E-4</v>
      </c>
      <c r="D69" s="12">
        <f t="shared" si="15"/>
        <v>5.9410171786008028E-4</v>
      </c>
      <c r="E69" s="12">
        <f t="shared" si="15"/>
        <v>5.9835709069403561E-4</v>
      </c>
      <c r="F69" s="12">
        <f t="shared" si="15"/>
        <v>5.876663700201903E-4</v>
      </c>
      <c r="G69" s="12">
        <f t="shared" si="15"/>
        <v>2.0524566227967528E-4</v>
      </c>
      <c r="H69" s="12">
        <f t="shared" si="15"/>
        <v>8.8794263050254315E-4</v>
      </c>
      <c r="I69" s="12">
        <f t="shared" si="15"/>
        <v>1.4736020038176223E-3</v>
      </c>
      <c r="J69" s="12">
        <f t="shared" si="15"/>
        <v>2.2193264893068679E-4</v>
      </c>
      <c r="K69" s="12">
        <f t="shared" si="15"/>
        <v>1.1691246030995242E-3</v>
      </c>
      <c r="L69" s="12">
        <f t="shared" si="14"/>
        <v>3.6249096125064352E-4</v>
      </c>
      <c r="M69" s="12">
        <f t="shared" si="14"/>
        <v>3.6249096125064352E-4</v>
      </c>
      <c r="N69" s="12">
        <f>+N29/N$8</f>
        <v>3.6266730921147571E-4</v>
      </c>
      <c r="O69" s="12"/>
      <c r="P69" s="12">
        <f>+P29/P$8</f>
        <v>3.6249096125064352E-4</v>
      </c>
    </row>
    <row r="70" spans="1:16" ht="15.75" thickBot="1" x14ac:dyDescent="0.3">
      <c r="A70" t="s">
        <v>3</v>
      </c>
      <c r="C70" s="12">
        <f t="shared" ref="C70:K70" si="16">+C30/C$8</f>
        <v>8.8443530788730376E-3</v>
      </c>
      <c r="D70" s="12">
        <f t="shared" si="16"/>
        <v>7.5947023726443252E-3</v>
      </c>
      <c r="E70" s="12">
        <f t="shared" si="16"/>
        <v>7.6439335146253765E-3</v>
      </c>
      <c r="F70" s="12">
        <f t="shared" si="16"/>
        <v>9.7944395003365051E-3</v>
      </c>
      <c r="G70" s="12">
        <f t="shared" si="16"/>
        <v>9.0308091403057122E-3</v>
      </c>
      <c r="H70" s="12">
        <f t="shared" si="16"/>
        <v>5.6080587189634304E-3</v>
      </c>
      <c r="I70" s="12">
        <f t="shared" si="16"/>
        <v>6.4694722118822439E-3</v>
      </c>
      <c r="J70" s="12">
        <f t="shared" si="16"/>
        <v>1.3315958935841206E-3</v>
      </c>
      <c r="K70" s="12">
        <f t="shared" si="16"/>
        <v>5.8456230154976217E-3</v>
      </c>
      <c r="L70" s="12">
        <f t="shared" si="14"/>
        <v>7.9912780093891866E-3</v>
      </c>
      <c r="M70" s="12">
        <f t="shared" si="14"/>
        <v>7.9912780093891866E-3</v>
      </c>
      <c r="N70" s="12">
        <f>+N30/N$8</f>
        <v>3.8442734776416423E-2</v>
      </c>
      <c r="O70" s="12"/>
      <c r="P70" s="12">
        <f>+P30/P$8</f>
        <v>7.9912780093891866E-3</v>
      </c>
    </row>
    <row r="71" spans="1:16" x14ac:dyDescent="0.25">
      <c r="A71" s="7" t="s">
        <v>27</v>
      </c>
      <c r="B71" s="3"/>
      <c r="C71" s="8">
        <f t="shared" ref="C71:N71" si="17">SUM(C56:C70)</f>
        <v>0.35822522264346468</v>
      </c>
      <c r="D71" s="8">
        <f t="shared" si="17"/>
        <v>0.3652481626597095</v>
      </c>
      <c r="E71" s="8">
        <f t="shared" si="17"/>
        <v>0.36881168670251524</v>
      </c>
      <c r="F71" s="8">
        <f t="shared" si="17"/>
        <v>0.33823404257247275</v>
      </c>
      <c r="G71" s="8">
        <f t="shared" si="17"/>
        <v>0.39154974124125985</v>
      </c>
      <c r="H71" s="8">
        <f t="shared" si="17"/>
        <v>0.31155740678083865</v>
      </c>
      <c r="I71" s="8">
        <f t="shared" si="17"/>
        <v>0.42221116587207658</v>
      </c>
      <c r="J71" s="8">
        <f t="shared" si="17"/>
        <v>0.39496939973346273</v>
      </c>
      <c r="K71" s="8">
        <f t="shared" si="17"/>
        <v>0.37458496580127215</v>
      </c>
      <c r="L71" s="8">
        <f t="shared" si="17"/>
        <v>0.3669335594388114</v>
      </c>
      <c r="M71" s="8">
        <f t="shared" si="17"/>
        <v>0.3669335594388114</v>
      </c>
      <c r="N71" s="8">
        <f t="shared" si="17"/>
        <v>0.19188461386080424</v>
      </c>
      <c r="P71" s="8">
        <f>SUM(P56:P70)</f>
        <v>0.3669335594388114</v>
      </c>
    </row>
    <row r="72" spans="1:16" ht="4.5" customHeight="1" x14ac:dyDescent="0.25"/>
    <row r="73" spans="1:16" x14ac:dyDescent="0.25">
      <c r="A73" t="s">
        <v>26</v>
      </c>
      <c r="C73" s="11">
        <f t="shared" ref="C73:N73" si="18">+C47</f>
        <v>0.37243300000000001</v>
      </c>
      <c r="D73" s="11">
        <f t="shared" si="18"/>
        <v>0.37945699999999999</v>
      </c>
      <c r="E73" s="11">
        <f t="shared" si="18"/>
        <v>0.383019</v>
      </c>
      <c r="F73" s="11">
        <f t="shared" si="18"/>
        <v>0.35244199999999998</v>
      </c>
      <c r="G73" s="11">
        <f t="shared" si="18"/>
        <v>0.40575699999999998</v>
      </c>
      <c r="H73" s="11">
        <f t="shared" si="18"/>
        <v>0.32576500000000003</v>
      </c>
      <c r="I73" s="11">
        <f t="shared" si="18"/>
        <v>0.436419</v>
      </c>
      <c r="J73" s="11">
        <f t="shared" si="18"/>
        <v>0.40917700000000001</v>
      </c>
      <c r="K73" s="11">
        <f t="shared" si="18"/>
        <v>0.388793</v>
      </c>
      <c r="L73" s="11">
        <f t="shared" si="18"/>
        <v>0.38114100000000001</v>
      </c>
      <c r="M73" s="11">
        <f t="shared" si="18"/>
        <v>0.38114100000000001</v>
      </c>
      <c r="N73" s="11">
        <f t="shared" si="18"/>
        <v>0.206093</v>
      </c>
      <c r="P73" s="11">
        <f>+P47</f>
        <v>0.38114100000000001</v>
      </c>
    </row>
    <row r="74" spans="1:16" x14ac:dyDescent="0.25">
      <c r="A74" t="s">
        <v>0</v>
      </c>
      <c r="C74" s="10">
        <f t="shared" ref="C74:N74" si="19">+C71-C73</f>
        <v>-1.4207777356535334E-2</v>
      </c>
      <c r="D74" s="10">
        <f t="shared" si="19"/>
        <v>-1.4208837340290492E-2</v>
      </c>
      <c r="E74" s="10">
        <f t="shared" si="19"/>
        <v>-1.4207313297484758E-2</v>
      </c>
      <c r="F74" s="10">
        <f t="shared" si="19"/>
        <v>-1.4207957427527229E-2</v>
      </c>
      <c r="G74" s="10">
        <f t="shared" si="19"/>
        <v>-1.4207258758740127E-2</v>
      </c>
      <c r="H74" s="10">
        <f t="shared" si="19"/>
        <v>-1.4207593219161374E-2</v>
      </c>
      <c r="I74" s="10">
        <f t="shared" si="19"/>
        <v>-1.4207834127923424E-2</v>
      </c>
      <c r="J74" s="10">
        <f t="shared" si="19"/>
        <v>-1.4207600266537279E-2</v>
      </c>
      <c r="K74" s="10">
        <f t="shared" si="19"/>
        <v>-1.4208034198727848E-2</v>
      </c>
      <c r="L74" s="10">
        <f t="shared" si="19"/>
        <v>-1.4207440561188611E-2</v>
      </c>
      <c r="M74" s="10">
        <f t="shared" si="19"/>
        <v>-1.4207440561188611E-2</v>
      </c>
      <c r="N74" s="10">
        <f t="shared" si="19"/>
        <v>-1.4208386139195756E-2</v>
      </c>
      <c r="P74" s="10">
        <f>+P71-P73</f>
        <v>-1.4207440561188611E-2</v>
      </c>
    </row>
    <row r="75" spans="1:16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P75" s="10"/>
    </row>
    <row r="76" spans="1:16" x14ac:dyDescent="0.25">
      <c r="C76" s="10"/>
      <c r="D76" s="10"/>
      <c r="E76" s="10"/>
      <c r="F76" s="44">
        <f>SUM(F56:F60)</f>
        <v>0.1907989349536251</v>
      </c>
      <c r="G76" s="45"/>
      <c r="H76" s="45" t="s">
        <v>98</v>
      </c>
      <c r="I76" s="45"/>
      <c r="J76" s="45"/>
      <c r="K76" s="44">
        <f>SUM(K56:K60)</f>
        <v>0.20103711248017939</v>
      </c>
      <c r="L76" s="10"/>
      <c r="M76" s="10"/>
      <c r="N76" s="10"/>
      <c r="P76" s="10"/>
    </row>
    <row r="77" spans="1:16" x14ac:dyDescent="0.25">
      <c r="C77" s="10"/>
      <c r="D77" s="10"/>
      <c r="E77" s="10"/>
      <c r="F77" s="46">
        <f>SUM(F62:F63)</f>
        <v>3.5541257264419028E-2</v>
      </c>
      <c r="G77" s="47"/>
      <c r="H77" s="47" t="s">
        <v>99</v>
      </c>
      <c r="I77" s="47"/>
      <c r="J77" s="47"/>
      <c r="K77" s="46">
        <f>SUM(K62:K63)</f>
        <v>4.0896108491550703E-2</v>
      </c>
      <c r="L77" s="10"/>
      <c r="M77" s="10"/>
      <c r="N77" s="10"/>
      <c r="P77" s="10"/>
    </row>
    <row r="78" spans="1:16" x14ac:dyDescent="0.25">
      <c r="C78" s="10"/>
      <c r="D78" s="10"/>
      <c r="E78" s="10"/>
      <c r="F78" s="48">
        <f>SUM(F65:F66)</f>
        <v>6.0252668088904449E-2</v>
      </c>
      <c r="G78" s="49"/>
      <c r="H78" s="49" t="s">
        <v>100</v>
      </c>
      <c r="I78" s="49"/>
      <c r="J78" s="49"/>
      <c r="K78" s="48">
        <f>SUM(K65:K66)</f>
        <v>7.558385014074652E-2</v>
      </c>
      <c r="L78" s="10"/>
      <c r="M78" s="10"/>
      <c r="N78" s="10"/>
      <c r="P78" s="10"/>
    </row>
    <row r="79" spans="1:16" x14ac:dyDescent="0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P79" s="10"/>
    </row>
    <row r="82" spans="1:16" ht="15.75" thickBot="1" x14ac:dyDescent="0.3">
      <c r="A82" t="s">
        <v>25</v>
      </c>
      <c r="C82" s="9">
        <f>+D82+N82</f>
        <v>3286200</v>
      </c>
      <c r="D82" s="9">
        <f>+E82+M82</f>
        <v>3283900</v>
      </c>
      <c r="E82" s="9">
        <f>+SUM(F82:L82)</f>
        <v>3259000</v>
      </c>
      <c r="F82" s="1">
        <f>+'Worker''s Comp from PlanIt FY17'!E4</f>
        <v>158600</v>
      </c>
      <c r="G82" s="1">
        <f>+'Worker''s Comp from PlanIt FY17'!F4</f>
        <v>275300</v>
      </c>
      <c r="H82" s="1">
        <f>+'Worker''s Comp from PlanIt FY17'!G4</f>
        <v>383000</v>
      </c>
      <c r="I82" s="1">
        <f>+'Worker''s Comp from PlanIt FY17'!H4</f>
        <v>356500</v>
      </c>
      <c r="J82" s="1">
        <f>+'Worker''s Comp from PlanIt FY17'!I4</f>
        <v>454400</v>
      </c>
      <c r="K82" s="1">
        <f>+'Worker''s Comp from PlanIt FY17'!J4</f>
        <v>678500</v>
      </c>
      <c r="L82" s="1">
        <f>+'Worker''s Comp from PlanIt FY17'!K4</f>
        <v>952700</v>
      </c>
      <c r="M82" s="1">
        <f>+'Worker''s Comp from PlanIt FY17'!M4</f>
        <v>24900</v>
      </c>
      <c r="N82" s="1">
        <f>+'Worker''s Comp from PlanIt FY17'!N4</f>
        <v>2300</v>
      </c>
      <c r="P82" s="1"/>
    </row>
    <row r="83" spans="1:16" x14ac:dyDescent="0.25">
      <c r="A83" s="7" t="s">
        <v>24</v>
      </c>
      <c r="C83" s="8">
        <f t="shared" ref="C83:N83" si="20">+C82/C8</f>
        <v>9.6559179693663059E-3</v>
      </c>
      <c r="D83" s="8">
        <f t="shared" si="20"/>
        <v>1.0056549645776895E-2</v>
      </c>
      <c r="E83" s="8">
        <f t="shared" si="20"/>
        <v>1.0209663657444305E-2</v>
      </c>
      <c r="F83" s="8">
        <f t="shared" si="20"/>
        <v>1.941747630941712E-3</v>
      </c>
      <c r="G83" s="8">
        <f t="shared" si="20"/>
        <v>1.130082616511892E-2</v>
      </c>
      <c r="H83" s="8">
        <f t="shared" si="20"/>
        <v>1.7899054078024949E-2</v>
      </c>
      <c r="I83" s="8">
        <f t="shared" si="20"/>
        <v>1.2813149130755666E-2</v>
      </c>
      <c r="J83" s="8">
        <f t="shared" si="20"/>
        <v>2.0169239134820813E-2</v>
      </c>
      <c r="K83" s="8">
        <f t="shared" si="20"/>
        <v>2.47890951000946E-2</v>
      </c>
      <c r="L83" s="8">
        <f t="shared" si="20"/>
        <v>8.3536240925828915E-3</v>
      </c>
      <c r="M83" s="8">
        <f t="shared" si="20"/>
        <v>3.3942076543139704E-3</v>
      </c>
      <c r="N83" s="8">
        <f t="shared" si="20"/>
        <v>1.6682696223727881E-4</v>
      </c>
      <c r="P83" s="8"/>
    </row>
    <row r="84" spans="1:16" ht="15.75" thickBot="1" x14ac:dyDescent="0.3"/>
    <row r="85" spans="1:16" x14ac:dyDescent="0.25">
      <c r="A85" s="7" t="s">
        <v>23</v>
      </c>
      <c r="C85" s="8">
        <v>0.08</v>
      </c>
      <c r="D85" s="8">
        <v>0.08</v>
      </c>
      <c r="E85" s="8">
        <v>0.08</v>
      </c>
      <c r="F85" s="8">
        <v>0.08</v>
      </c>
      <c r="G85" s="8">
        <v>0.08</v>
      </c>
      <c r="H85" s="8">
        <v>0.08</v>
      </c>
      <c r="I85" s="8">
        <v>0.08</v>
      </c>
      <c r="J85" s="8">
        <v>0.08</v>
      </c>
      <c r="K85" s="8">
        <v>0.08</v>
      </c>
      <c r="L85" s="8">
        <v>0.08</v>
      </c>
      <c r="M85" s="8">
        <v>0.08</v>
      </c>
      <c r="N85" s="8">
        <v>0.08</v>
      </c>
      <c r="P85" s="8"/>
    </row>
    <row r="87" spans="1:16" x14ac:dyDescent="0.25">
      <c r="A87" s="7" t="s">
        <v>22</v>
      </c>
      <c r="C87" s="6">
        <f t="shared" ref="C87:N87" si="21">+C71+C83+C85</f>
        <v>0.44788114061283102</v>
      </c>
      <c r="D87" s="6">
        <f t="shared" si="21"/>
        <v>0.45530471230548641</v>
      </c>
      <c r="E87" s="6">
        <f t="shared" si="21"/>
        <v>0.45902135035995956</v>
      </c>
      <c r="F87" s="6">
        <f t="shared" si="21"/>
        <v>0.4201757902034145</v>
      </c>
      <c r="G87" s="6">
        <f t="shared" si="21"/>
        <v>0.48285056740637877</v>
      </c>
      <c r="H87" s="6">
        <f t="shared" si="21"/>
        <v>0.40945646085886361</v>
      </c>
      <c r="I87" s="6">
        <f t="shared" si="21"/>
        <v>0.51502431500283219</v>
      </c>
      <c r="J87" s="6">
        <f t="shared" si="21"/>
        <v>0.49513863886828358</v>
      </c>
      <c r="K87" s="6">
        <f t="shared" si="21"/>
        <v>0.47937406090136675</v>
      </c>
      <c r="L87" s="6">
        <f t="shared" si="21"/>
        <v>0.4552871835313943</v>
      </c>
      <c r="M87" s="6">
        <f t="shared" si="21"/>
        <v>0.45032776709312539</v>
      </c>
      <c r="N87" s="6">
        <f t="shared" si="21"/>
        <v>0.2720514408230415</v>
      </c>
      <c r="P87" s="6"/>
    </row>
    <row r="89" spans="1:16" x14ac:dyDescent="0.25">
      <c r="A89" s="5" t="s">
        <v>21</v>
      </c>
      <c r="L89" s="4" t="s">
        <v>18</v>
      </c>
    </row>
    <row r="90" spans="1:16" x14ac:dyDescent="0.25">
      <c r="A90" t="s">
        <v>17</v>
      </c>
      <c r="C90" s="1">
        <f t="shared" ref="C90:C104" si="22">+D90+N90</f>
        <v>38317374.651372261</v>
      </c>
      <c r="D90" s="1">
        <f t="shared" ref="D90:D104" si="23">+SUM(F90:K90,P90)</f>
        <v>36734490.098367132</v>
      </c>
      <c r="E90" s="1"/>
      <c r="F90" s="1">
        <f t="shared" ref="F90:N90" si="24">+(F56/F$71)*F$49</f>
        <v>14999020.703865256</v>
      </c>
      <c r="G90" s="1">
        <f t="shared" si="24"/>
        <v>1991455.3860854311</v>
      </c>
      <c r="H90" s="1">
        <f t="shared" si="24"/>
        <v>1829829.4346209508</v>
      </c>
      <c r="I90" s="1">
        <f t="shared" si="24"/>
        <v>2534316.6715817964</v>
      </c>
      <c r="J90" s="1">
        <f t="shared" si="24"/>
        <v>2047092.2214525368</v>
      </c>
      <c r="K90" s="1">
        <f t="shared" si="24"/>
        <v>2295774.2436526609</v>
      </c>
      <c r="L90" s="1">
        <f t="shared" si="24"/>
        <v>9839333.9405305181</v>
      </c>
      <c r="M90" s="1">
        <f t="shared" si="24"/>
        <v>1197667.49657798</v>
      </c>
      <c r="N90" s="1">
        <f t="shared" si="24"/>
        <v>1582884.5530051317</v>
      </c>
      <c r="P90" s="1">
        <f t="shared" ref="P90:P104" si="25">+(P56/P$71)*P$49</f>
        <v>11037001.437108496</v>
      </c>
    </row>
    <row r="91" spans="1:16" x14ac:dyDescent="0.25">
      <c r="A91" t="s">
        <v>16</v>
      </c>
      <c r="C91" s="1">
        <f t="shared" si="22"/>
        <v>738352.62356825091</v>
      </c>
      <c r="D91" s="1">
        <f t="shared" si="23"/>
        <v>685751.66225404921</v>
      </c>
      <c r="E91" s="1"/>
      <c r="F91" s="1">
        <f t="shared" ref="F91:N91" si="26">+(F57/F$71)*F$49</f>
        <v>292920.01136014948</v>
      </c>
      <c r="G91" s="1">
        <f t="shared" si="26"/>
        <v>36563.189243191817</v>
      </c>
      <c r="H91" s="1">
        <f t="shared" si="26"/>
        <v>35271.88574558535</v>
      </c>
      <c r="I91" s="1">
        <f t="shared" si="26"/>
        <v>43771.667233247725</v>
      </c>
      <c r="J91" s="1">
        <f t="shared" si="26"/>
        <v>36079.950647714861</v>
      </c>
      <c r="K91" s="1">
        <f t="shared" si="26"/>
        <v>42455.014815229733</v>
      </c>
      <c r="L91" s="1">
        <f t="shared" si="26"/>
        <v>177129.33290782268</v>
      </c>
      <c r="M91" s="1">
        <f t="shared" si="26"/>
        <v>21560.610301107568</v>
      </c>
      <c r="N91" s="1">
        <f t="shared" si="26"/>
        <v>52600.961314201748</v>
      </c>
      <c r="P91" s="1">
        <f t="shared" si="25"/>
        <v>198689.94320893026</v>
      </c>
    </row>
    <row r="92" spans="1:16" x14ac:dyDescent="0.25">
      <c r="A92" t="s">
        <v>15</v>
      </c>
      <c r="C92" s="1">
        <f t="shared" si="22"/>
        <v>956199.6604592544</v>
      </c>
      <c r="D92" s="1">
        <f t="shared" si="23"/>
        <v>888079.06369920692</v>
      </c>
      <c r="E92" s="1"/>
      <c r="F92" s="1">
        <f t="shared" ref="F92:N92" si="27">+(F58/F$71)*F$49</f>
        <v>379344.51165129832</v>
      </c>
      <c r="G92" s="1">
        <f t="shared" si="27"/>
        <v>47350.964872480276</v>
      </c>
      <c r="H92" s="1">
        <f t="shared" si="27"/>
        <v>45678.669097117476</v>
      </c>
      <c r="I92" s="1">
        <f t="shared" si="27"/>
        <v>56686.266166178655</v>
      </c>
      <c r="J92" s="1">
        <f t="shared" si="27"/>
        <v>46725.149289682638</v>
      </c>
      <c r="K92" s="1">
        <f t="shared" si="27"/>
        <v>54981.142416732859</v>
      </c>
      <c r="L92" s="1">
        <f t="shared" si="27"/>
        <v>229390.40585586854</v>
      </c>
      <c r="M92" s="1">
        <f t="shared" si="27"/>
        <v>27921.954349848173</v>
      </c>
      <c r="N92" s="1">
        <f t="shared" si="27"/>
        <v>68120.596760047469</v>
      </c>
      <c r="P92" s="1">
        <f t="shared" si="25"/>
        <v>257312.36020571669</v>
      </c>
    </row>
    <row r="93" spans="1:16" x14ac:dyDescent="0.25">
      <c r="A93" t="s">
        <v>14</v>
      </c>
      <c r="C93" s="1">
        <f t="shared" si="22"/>
        <v>54376.2683326404</v>
      </c>
      <c r="D93" s="1">
        <f t="shared" si="23"/>
        <v>52129.99347919564</v>
      </c>
      <c r="E93" s="1"/>
      <c r="F93" s="1">
        <f t="shared" ref="F93:N93" si="28">+(F59/F$71)*F$49</f>
        <v>21285.142368457917</v>
      </c>
      <c r="G93" s="1">
        <f t="shared" si="28"/>
        <v>2826.0785965934774</v>
      </c>
      <c r="H93" s="1">
        <f t="shared" si="28"/>
        <v>2596.7148650390709</v>
      </c>
      <c r="I93" s="1">
        <f t="shared" si="28"/>
        <v>3596.4542105511146</v>
      </c>
      <c r="J93" s="1">
        <f t="shared" si="28"/>
        <v>2905.032951367798</v>
      </c>
      <c r="K93" s="1">
        <f t="shared" si="28"/>
        <v>3257.938139540795</v>
      </c>
      <c r="L93" s="1">
        <f t="shared" si="28"/>
        <v>13963.019841430163</v>
      </c>
      <c r="M93" s="1">
        <f t="shared" si="28"/>
        <v>1699.6125062152989</v>
      </c>
      <c r="N93" s="1">
        <f t="shared" si="28"/>
        <v>2246.2748534447587</v>
      </c>
      <c r="P93" s="1">
        <f t="shared" si="25"/>
        <v>15662.632347645462</v>
      </c>
    </row>
    <row r="94" spans="1:16" x14ac:dyDescent="0.25">
      <c r="A94" t="s">
        <v>13</v>
      </c>
      <c r="C94" s="1">
        <f t="shared" si="22"/>
        <v>107020.80837443235</v>
      </c>
      <c r="D94" s="1">
        <f t="shared" si="23"/>
        <v>102599.79608325764</v>
      </c>
      <c r="E94" s="1"/>
      <c r="F94" s="1">
        <f t="shared" ref="F94:N94" si="29">+(F60/F$71)*F$49</f>
        <v>41892.413960850288</v>
      </c>
      <c r="G94" s="1">
        <f t="shared" si="29"/>
        <v>5562.1546901107304</v>
      </c>
      <c r="H94" s="1">
        <f t="shared" si="29"/>
        <v>5110.7318044399562</v>
      </c>
      <c r="I94" s="1">
        <f t="shared" si="29"/>
        <v>7078.3716628044222</v>
      </c>
      <c r="J94" s="1">
        <f t="shared" si="29"/>
        <v>5717.5489297621007</v>
      </c>
      <c r="K94" s="1">
        <f t="shared" si="29"/>
        <v>6412.1202873764687</v>
      </c>
      <c r="L94" s="1">
        <f t="shared" si="29"/>
        <v>27481.357522305221</v>
      </c>
      <c r="M94" s="1">
        <f t="shared" si="29"/>
        <v>3345.0972256084538</v>
      </c>
      <c r="N94" s="1">
        <f t="shared" si="29"/>
        <v>4421.0122911747167</v>
      </c>
      <c r="P94" s="1">
        <f t="shared" si="25"/>
        <v>30826.454747913671</v>
      </c>
    </row>
    <row r="95" spans="1:16" x14ac:dyDescent="0.25">
      <c r="A95" t="s">
        <v>12</v>
      </c>
      <c r="C95" s="1">
        <f t="shared" si="22"/>
        <v>0</v>
      </c>
      <c r="D95" s="1">
        <f t="shared" si="23"/>
        <v>0</v>
      </c>
      <c r="E95" s="1"/>
      <c r="F95" s="1">
        <f t="shared" ref="F95:N95" si="30">+(F61/F$71)*F$49</f>
        <v>0</v>
      </c>
      <c r="G95" s="1">
        <f t="shared" si="30"/>
        <v>0</v>
      </c>
      <c r="H95" s="1">
        <f t="shared" si="30"/>
        <v>0</v>
      </c>
      <c r="I95" s="1">
        <f t="shared" si="30"/>
        <v>0</v>
      </c>
      <c r="J95" s="1">
        <f t="shared" si="30"/>
        <v>0</v>
      </c>
      <c r="K95" s="1">
        <f t="shared" si="30"/>
        <v>0</v>
      </c>
      <c r="L95" s="1">
        <f t="shared" si="30"/>
        <v>0</v>
      </c>
      <c r="M95" s="1">
        <f t="shared" si="30"/>
        <v>0</v>
      </c>
      <c r="N95" s="1">
        <f t="shared" si="30"/>
        <v>0</v>
      </c>
      <c r="P95" s="1">
        <f t="shared" si="25"/>
        <v>0</v>
      </c>
    </row>
    <row r="96" spans="1:16" x14ac:dyDescent="0.25">
      <c r="A96" t="s">
        <v>11</v>
      </c>
      <c r="C96" s="1">
        <f t="shared" si="22"/>
        <v>7673168.9211535733</v>
      </c>
      <c r="D96" s="1">
        <f t="shared" si="23"/>
        <v>7125359.881896086</v>
      </c>
      <c r="E96" s="1"/>
      <c r="F96" s="1">
        <f t="shared" ref="F96:N96" si="31">+(F62/F$71)*F$49</f>
        <v>2847178.4160036035</v>
      </c>
      <c r="G96" s="1">
        <f t="shared" si="31"/>
        <v>384517.73614725407</v>
      </c>
      <c r="H96" s="1">
        <f t="shared" si="31"/>
        <v>348055.24258496205</v>
      </c>
      <c r="I96" s="1">
        <f t="shared" si="31"/>
        <v>465056.44320454943</v>
      </c>
      <c r="J96" s="1">
        <f t="shared" si="31"/>
        <v>378724.45076870016</v>
      </c>
      <c r="K96" s="1">
        <f t="shared" si="31"/>
        <v>475984.97878190962</v>
      </c>
      <c r="L96" s="1">
        <f t="shared" si="31"/>
        <v>1984307.8672220402</v>
      </c>
      <c r="M96" s="1">
        <f t="shared" si="31"/>
        <v>241534.74718306726</v>
      </c>
      <c r="N96" s="1">
        <f t="shared" si="31"/>
        <v>547809.03925748705</v>
      </c>
      <c r="P96" s="1">
        <f t="shared" si="25"/>
        <v>2225842.6144051072</v>
      </c>
    </row>
    <row r="97" spans="1:16" x14ac:dyDescent="0.25">
      <c r="A97" t="s">
        <v>10</v>
      </c>
      <c r="C97" s="1">
        <f t="shared" si="22"/>
        <v>214013.83144685091</v>
      </c>
      <c r="D97" s="1">
        <f t="shared" si="23"/>
        <v>205172.95146315292</v>
      </c>
      <c r="E97" s="1"/>
      <c r="F97" s="1">
        <f t="shared" ref="F97:N97" si="32">+(F63/F$71)*F$49</f>
        <v>83773.949277020874</v>
      </c>
      <c r="G97" s="1">
        <f t="shared" si="32"/>
        <v>11122.870354284953</v>
      </c>
      <c r="H97" s="1">
        <f t="shared" si="32"/>
        <v>10220.137100739372</v>
      </c>
      <c r="I97" s="1">
        <f t="shared" si="32"/>
        <v>14154.901702093755</v>
      </c>
      <c r="J97" s="1">
        <f t="shared" si="32"/>
        <v>11433.614341747047</v>
      </c>
      <c r="K97" s="1">
        <f t="shared" si="32"/>
        <v>12822.578906825174</v>
      </c>
      <c r="L97" s="1">
        <f t="shared" si="32"/>
        <v>54955.57449426291</v>
      </c>
      <c r="M97" s="1">
        <f t="shared" si="32"/>
        <v>6689.3252861788469</v>
      </c>
      <c r="N97" s="1">
        <f t="shared" si="32"/>
        <v>8840.8799836979997</v>
      </c>
      <c r="P97" s="1">
        <f t="shared" si="25"/>
        <v>61644.899780441752</v>
      </c>
    </row>
    <row r="98" spans="1:16" x14ac:dyDescent="0.25">
      <c r="A98" t="s">
        <v>9</v>
      </c>
      <c r="C98" s="1">
        <f t="shared" si="22"/>
        <v>0</v>
      </c>
      <c r="D98" s="1">
        <f t="shared" si="23"/>
        <v>0</v>
      </c>
      <c r="E98" s="1"/>
      <c r="F98" s="1">
        <f t="shared" ref="F98:N98" si="33">+(F64/F$71)*F$49</f>
        <v>0</v>
      </c>
      <c r="G98" s="1">
        <f t="shared" si="33"/>
        <v>0</v>
      </c>
      <c r="H98" s="1">
        <f t="shared" si="33"/>
        <v>0</v>
      </c>
      <c r="I98" s="1">
        <f t="shared" si="33"/>
        <v>0</v>
      </c>
      <c r="J98" s="1">
        <f t="shared" si="33"/>
        <v>0</v>
      </c>
      <c r="K98" s="1">
        <f t="shared" si="33"/>
        <v>0</v>
      </c>
      <c r="L98" s="1">
        <f t="shared" si="33"/>
        <v>0</v>
      </c>
      <c r="M98" s="1">
        <f t="shared" si="33"/>
        <v>0</v>
      </c>
      <c r="N98" s="1">
        <f t="shared" si="33"/>
        <v>0</v>
      </c>
      <c r="P98" s="1">
        <f t="shared" si="25"/>
        <v>0</v>
      </c>
    </row>
    <row r="99" spans="1:16" x14ac:dyDescent="0.25">
      <c r="A99" t="s">
        <v>8</v>
      </c>
      <c r="C99" s="1">
        <f t="shared" si="22"/>
        <v>12605383.960953489</v>
      </c>
      <c r="D99" s="1">
        <f t="shared" si="23"/>
        <v>12605383.960953489</v>
      </c>
      <c r="E99" s="1"/>
      <c r="F99" s="1">
        <f t="shared" ref="F99:N99" si="34">+(F65/F$71)*F$49</f>
        <v>4886646.6430700151</v>
      </c>
      <c r="G99" s="1">
        <f t="shared" si="34"/>
        <v>667624.20122270484</v>
      </c>
      <c r="H99" s="1">
        <f t="shared" si="34"/>
        <v>645062.3829241296</v>
      </c>
      <c r="I99" s="1">
        <f t="shared" si="34"/>
        <v>845959.81573399005</v>
      </c>
      <c r="J99" s="1">
        <f t="shared" si="34"/>
        <v>789009.27243479213</v>
      </c>
      <c r="K99" s="1">
        <f t="shared" si="34"/>
        <v>890834.27221568406</v>
      </c>
      <c r="L99" s="1">
        <f t="shared" si="34"/>
        <v>3459186.7995879045</v>
      </c>
      <c r="M99" s="1">
        <f t="shared" si="34"/>
        <v>421060.57376427046</v>
      </c>
      <c r="N99" s="1">
        <f t="shared" si="34"/>
        <v>0</v>
      </c>
      <c r="P99" s="1">
        <f t="shared" si="25"/>
        <v>3880247.3733521746</v>
      </c>
    </row>
    <row r="100" spans="1:16" x14ac:dyDescent="0.25">
      <c r="A100" t="s">
        <v>7</v>
      </c>
      <c r="C100" s="1">
        <f t="shared" si="22"/>
        <v>201224.65286909224</v>
      </c>
      <c r="D100" s="1">
        <f t="shared" si="23"/>
        <v>201224.65286909224</v>
      </c>
      <c r="E100" s="1"/>
      <c r="F100" s="1">
        <f t="shared" ref="F100:N100" si="35">+(F66/F$71)*F$49</f>
        <v>82161.824672007046</v>
      </c>
      <c r="G100" s="1">
        <f t="shared" si="35"/>
        <v>10908.819407640764</v>
      </c>
      <c r="H100" s="1">
        <f t="shared" si="35"/>
        <v>10023.462740833371</v>
      </c>
      <c r="I100" s="1">
        <f t="shared" si="35"/>
        <v>13882.51180886805</v>
      </c>
      <c r="J100" s="1">
        <f t="shared" si="35"/>
        <v>11213.587575862701</v>
      </c>
      <c r="K100" s="1">
        <f t="shared" si="35"/>
        <v>12575.821085560516</v>
      </c>
      <c r="L100" s="1">
        <f t="shared" si="35"/>
        <v>53898.02747062382</v>
      </c>
      <c r="M100" s="1">
        <f t="shared" si="35"/>
        <v>6560.5981076959679</v>
      </c>
      <c r="N100" s="1">
        <f t="shared" si="35"/>
        <v>0</v>
      </c>
      <c r="P100" s="1">
        <f t="shared" si="25"/>
        <v>60458.625578319785</v>
      </c>
    </row>
    <row r="101" spans="1:16" x14ac:dyDescent="0.25">
      <c r="A101" t="s">
        <v>6</v>
      </c>
      <c r="C101" s="1">
        <f t="shared" si="22"/>
        <v>0</v>
      </c>
      <c r="D101" s="1">
        <f t="shared" si="23"/>
        <v>0</v>
      </c>
      <c r="E101" s="1"/>
      <c r="F101" s="1">
        <f t="shared" ref="F101:N101" si="36">+(F67/F$71)*F$49</f>
        <v>0</v>
      </c>
      <c r="G101" s="1">
        <f t="shared" si="36"/>
        <v>0</v>
      </c>
      <c r="H101" s="1">
        <f t="shared" si="36"/>
        <v>0</v>
      </c>
      <c r="I101" s="1">
        <f t="shared" si="36"/>
        <v>0</v>
      </c>
      <c r="J101" s="1">
        <f t="shared" si="36"/>
        <v>0</v>
      </c>
      <c r="K101" s="1">
        <f t="shared" si="36"/>
        <v>0</v>
      </c>
      <c r="L101" s="1">
        <f t="shared" si="36"/>
        <v>0</v>
      </c>
      <c r="M101" s="1">
        <f t="shared" si="36"/>
        <v>0</v>
      </c>
      <c r="N101" s="1">
        <f t="shared" si="36"/>
        <v>0</v>
      </c>
      <c r="P101" s="1">
        <f t="shared" si="25"/>
        <v>0</v>
      </c>
    </row>
    <row r="102" spans="1:16" x14ac:dyDescent="0.25">
      <c r="A102" t="s">
        <v>5</v>
      </c>
      <c r="C102" s="1">
        <f t="shared" si="22"/>
        <v>8953878.1774175819</v>
      </c>
      <c r="D102" s="1">
        <f t="shared" si="23"/>
        <v>8953878.1774175819</v>
      </c>
      <c r="E102" s="1"/>
      <c r="F102" s="1">
        <f t="shared" ref="F102:N102" si="37">+(F68/F$71)*F$49</f>
        <v>3402479.1708979234</v>
      </c>
      <c r="G102" s="1">
        <f t="shared" si="37"/>
        <v>777486.4115504917</v>
      </c>
      <c r="H102" s="1">
        <f t="shared" si="37"/>
        <v>97455.467923789387</v>
      </c>
      <c r="I102" s="1">
        <f t="shared" si="37"/>
        <v>1120564.572673819</v>
      </c>
      <c r="J102" s="1">
        <f t="shared" si="37"/>
        <v>667276.41325913835</v>
      </c>
      <c r="K102" s="1">
        <f t="shared" si="37"/>
        <v>598256.34947817994</v>
      </c>
      <c r="L102" s="1">
        <f t="shared" si="37"/>
        <v>2041824.0372864471</v>
      </c>
      <c r="M102" s="1">
        <f t="shared" si="37"/>
        <v>248535.75434779385</v>
      </c>
      <c r="N102" s="1">
        <f t="shared" si="37"/>
        <v>0</v>
      </c>
      <c r="P102" s="1">
        <f t="shared" si="25"/>
        <v>2290359.7916342407</v>
      </c>
    </row>
    <row r="103" spans="1:16" x14ac:dyDescent="0.25">
      <c r="A103" t="s">
        <v>4</v>
      </c>
      <c r="C103" s="1">
        <f t="shared" si="22"/>
        <v>119427.7795872334</v>
      </c>
      <c r="D103" s="1">
        <f t="shared" si="23"/>
        <v>114057.10273176784</v>
      </c>
      <c r="E103" s="1"/>
      <c r="F103" s="1">
        <f t="shared" ref="F103:N103" si="38">+(F69/F$71)*F$49</f>
        <v>48462.611336231545</v>
      </c>
      <c r="G103" s="1">
        <f t="shared" si="38"/>
        <v>2112.7348139959013</v>
      </c>
      <c r="H103" s="1">
        <f t="shared" si="38"/>
        <v>8817.3994788190394</v>
      </c>
      <c r="I103" s="1">
        <f t="shared" si="38"/>
        <v>18159.346829891932</v>
      </c>
      <c r="J103" s="1">
        <f t="shared" si="38"/>
        <v>2254.3122069565488</v>
      </c>
      <c r="K103" s="1">
        <f t="shared" si="38"/>
        <v>13973.870936716612</v>
      </c>
      <c r="L103" s="1">
        <f t="shared" si="38"/>
        <v>18076.510591670762</v>
      </c>
      <c r="M103" s="1">
        <f t="shared" si="38"/>
        <v>2200.3165374854989</v>
      </c>
      <c r="N103" s="1">
        <f t="shared" si="38"/>
        <v>5370.67685546556</v>
      </c>
      <c r="P103" s="1">
        <f t="shared" si="25"/>
        <v>20276.827129156256</v>
      </c>
    </row>
    <row r="104" spans="1:16" ht="15.75" thickBot="1" x14ac:dyDescent="0.3">
      <c r="A104" t="s">
        <v>3</v>
      </c>
      <c r="C104" s="1">
        <f t="shared" si="22"/>
        <v>2135782.1666653403</v>
      </c>
      <c r="D104" s="1">
        <f t="shared" si="23"/>
        <v>1566490.419985991</v>
      </c>
      <c r="E104" s="1"/>
      <c r="F104" s="1">
        <f t="shared" ref="F104:N104" si="39">+(F70/F$71)*F$49</f>
        <v>807710.18893719243</v>
      </c>
      <c r="G104" s="1">
        <f t="shared" si="39"/>
        <v>92960.331815819649</v>
      </c>
      <c r="H104" s="1">
        <f t="shared" si="39"/>
        <v>55688.838813593924</v>
      </c>
      <c r="I104" s="1">
        <f t="shared" si="39"/>
        <v>79723.961692208482</v>
      </c>
      <c r="J104" s="1">
        <f t="shared" si="39"/>
        <v>13525.873241739293</v>
      </c>
      <c r="K104" s="1">
        <f t="shared" si="39"/>
        <v>69869.354683583078</v>
      </c>
      <c r="L104" s="1">
        <f t="shared" si="39"/>
        <v>398504.89258910535</v>
      </c>
      <c r="M104" s="1">
        <f t="shared" si="39"/>
        <v>48506.978212748494</v>
      </c>
      <c r="N104" s="1">
        <f t="shared" si="39"/>
        <v>569291.74667934934</v>
      </c>
      <c r="P104" s="1">
        <f t="shared" si="25"/>
        <v>447011.87080185383</v>
      </c>
    </row>
    <row r="105" spans="1:16" x14ac:dyDescent="0.25">
      <c r="A105" s="3" t="s">
        <v>2</v>
      </c>
      <c r="B105" s="3"/>
      <c r="C105" s="2">
        <f>SUM(C90:C104)</f>
        <v>72076203.502200007</v>
      </c>
      <c r="D105" s="2">
        <f>SUM(D90:D104)</f>
        <v>69234617.761199996</v>
      </c>
      <c r="E105" s="2"/>
      <c r="F105" s="2">
        <f t="shared" ref="F105:N105" si="40">SUM(F90:F104)</f>
        <v>27892875.587400004</v>
      </c>
      <c r="G105" s="2">
        <f t="shared" si="40"/>
        <v>4030490.8788000001</v>
      </c>
      <c r="H105" s="2">
        <f t="shared" si="40"/>
        <v>3093810.3676999998</v>
      </c>
      <c r="I105" s="2">
        <f t="shared" si="40"/>
        <v>5202950.9844999993</v>
      </c>
      <c r="J105" s="2">
        <f t="shared" si="40"/>
        <v>4011957.4271000004</v>
      </c>
      <c r="K105" s="2">
        <f t="shared" si="40"/>
        <v>4477197.6853999998</v>
      </c>
      <c r="L105" s="2">
        <f t="shared" si="40"/>
        <v>18298051.765900001</v>
      </c>
      <c r="M105" s="2">
        <f t="shared" si="40"/>
        <v>2227283.0644</v>
      </c>
      <c r="N105" s="2">
        <f t="shared" si="40"/>
        <v>2841585.7409999999</v>
      </c>
      <c r="P105" s="2">
        <f>SUM(P90:P104)</f>
        <v>20525334.830299996</v>
      </c>
    </row>
    <row r="107" spans="1:16" x14ac:dyDescent="0.25">
      <c r="A107" t="s">
        <v>1</v>
      </c>
      <c r="C107" s="1">
        <f>+C49</f>
        <v>72076203.502200007</v>
      </c>
      <c r="D107" s="1">
        <f>+D49</f>
        <v>69234617.761199996</v>
      </c>
      <c r="E107" s="1"/>
      <c r="F107" s="1">
        <f t="shared" ref="F107:N107" si="41">+F49</f>
        <v>27892875.587400001</v>
      </c>
      <c r="G107" s="1">
        <f t="shared" si="41"/>
        <v>4030490.8788000001</v>
      </c>
      <c r="H107" s="1">
        <f t="shared" si="41"/>
        <v>3093810.3676999998</v>
      </c>
      <c r="I107" s="1">
        <f t="shared" si="41"/>
        <v>5202950.9845000003</v>
      </c>
      <c r="J107" s="1">
        <f t="shared" si="41"/>
        <v>4011957.4271</v>
      </c>
      <c r="K107" s="1">
        <f t="shared" si="41"/>
        <v>4477197.6853999998</v>
      </c>
      <c r="L107" s="1">
        <f t="shared" si="41"/>
        <v>18298051.765900001</v>
      </c>
      <c r="M107" s="1">
        <f t="shared" si="41"/>
        <v>2227283.0644</v>
      </c>
      <c r="N107" s="1">
        <f t="shared" si="41"/>
        <v>2841585.7409999999</v>
      </c>
      <c r="P107" s="1">
        <f>+P49</f>
        <v>20525334.8303</v>
      </c>
    </row>
    <row r="108" spans="1:16" x14ac:dyDescent="0.25">
      <c r="A108" t="s">
        <v>0</v>
      </c>
      <c r="C108" s="1">
        <f>+C105-C107</f>
        <v>0</v>
      </c>
      <c r="D108" s="1">
        <f>+D105-D107</f>
        <v>0</v>
      </c>
      <c r="E108" s="1"/>
      <c r="F108" s="1">
        <f t="shared" ref="F108:N108" si="42">+F105-F107</f>
        <v>0</v>
      </c>
      <c r="G108" s="1">
        <f t="shared" si="42"/>
        <v>0</v>
      </c>
      <c r="H108" s="1">
        <f t="shared" si="42"/>
        <v>0</v>
      </c>
      <c r="I108" s="1">
        <f t="shared" si="42"/>
        <v>0</v>
      </c>
      <c r="J108" s="1">
        <f t="shared" si="42"/>
        <v>0</v>
      </c>
      <c r="K108" s="1">
        <f t="shared" si="42"/>
        <v>0</v>
      </c>
      <c r="L108" s="1">
        <f t="shared" si="42"/>
        <v>0</v>
      </c>
      <c r="M108" s="1">
        <f t="shared" si="42"/>
        <v>0</v>
      </c>
      <c r="N108" s="1">
        <f t="shared" si="42"/>
        <v>0</v>
      </c>
      <c r="P108" s="1">
        <f>+P105-P107</f>
        <v>0</v>
      </c>
    </row>
    <row r="110" spans="1:16" x14ac:dyDescent="0.25">
      <c r="A110" s="5" t="s">
        <v>20</v>
      </c>
      <c r="L110" s="4" t="s">
        <v>18</v>
      </c>
    </row>
    <row r="111" spans="1:16" x14ac:dyDescent="0.25">
      <c r="A111" t="s">
        <v>17</v>
      </c>
      <c r="C111" s="1">
        <f t="shared" ref="C111:C125" si="43">+D111+N111</f>
        <v>28412853.622886717</v>
      </c>
      <c r="D111" s="1">
        <f t="shared" ref="D111:D125" si="44">+SUM(F111:K111,P111)</f>
        <v>28394829.516478226</v>
      </c>
      <c r="E111" s="1"/>
      <c r="F111" s="1">
        <f t="shared" ref="F111:N111" si="45">+(F56/F$71)*F$50</f>
        <v>438208.45662704058</v>
      </c>
      <c r="G111" s="1">
        <f t="shared" si="45"/>
        <v>2874573.3144735149</v>
      </c>
      <c r="H111" s="1">
        <f t="shared" si="45"/>
        <v>2247583.8132745503</v>
      </c>
      <c r="I111" s="1">
        <f t="shared" si="45"/>
        <v>3363114.6132050836</v>
      </c>
      <c r="J111" s="1">
        <f t="shared" si="45"/>
        <v>2656635.5067163748</v>
      </c>
      <c r="K111" s="1">
        <f t="shared" si="45"/>
        <v>3126446.7486029067</v>
      </c>
      <c r="L111" s="1">
        <f t="shared" si="45"/>
        <v>13386670.374514265</v>
      </c>
      <c r="M111" s="1">
        <f t="shared" si="45"/>
        <v>301596.68906449107</v>
      </c>
      <c r="N111" s="1">
        <f t="shared" si="45"/>
        <v>18024.106408492626</v>
      </c>
      <c r="P111" s="1">
        <f t="shared" ref="P111:P125" si="46">+(P56/P$71)*P$50</f>
        <v>13688267.063578757</v>
      </c>
    </row>
    <row r="112" spans="1:16" x14ac:dyDescent="0.25">
      <c r="A112" t="s">
        <v>16</v>
      </c>
      <c r="C112" s="1">
        <f t="shared" si="43"/>
        <v>514402.96168647392</v>
      </c>
      <c r="D112" s="1">
        <f t="shared" si="44"/>
        <v>513804.0011860911</v>
      </c>
      <c r="E112" s="1"/>
      <c r="F112" s="1">
        <f t="shared" ref="F112:N112" si="47">+(F57/F$71)*F$50</f>
        <v>8557.893787040899</v>
      </c>
      <c r="G112" s="1">
        <f t="shared" si="47"/>
        <v>52777.264720514031</v>
      </c>
      <c r="H112" s="1">
        <f t="shared" si="47"/>
        <v>43324.540509355778</v>
      </c>
      <c r="I112" s="1">
        <f t="shared" si="47"/>
        <v>58086.321795217809</v>
      </c>
      <c r="J112" s="1">
        <f t="shared" si="47"/>
        <v>46823.136235299375</v>
      </c>
      <c r="K112" s="1">
        <f t="shared" si="47"/>
        <v>57816.374322494201</v>
      </c>
      <c r="L112" s="1">
        <f t="shared" si="47"/>
        <v>240989.07584864183</v>
      </c>
      <c r="M112" s="1">
        <f t="shared" si="47"/>
        <v>5429.3939675271286</v>
      </c>
      <c r="N112" s="1">
        <f t="shared" si="47"/>
        <v>598.96050038281146</v>
      </c>
      <c r="P112" s="1">
        <f t="shared" si="46"/>
        <v>246418.46981616897</v>
      </c>
    </row>
    <row r="113" spans="1:16" x14ac:dyDescent="0.25">
      <c r="A113" t="s">
        <v>15</v>
      </c>
      <c r="C113" s="1">
        <f t="shared" si="43"/>
        <v>666174.83517561771</v>
      </c>
      <c r="D113" s="1">
        <f t="shared" si="44"/>
        <v>665399.15454731032</v>
      </c>
      <c r="E113" s="1"/>
      <c r="F113" s="1">
        <f t="shared" ref="F113:N113" si="48">+(F58/F$71)*F$50</f>
        <v>11082.855091853815</v>
      </c>
      <c r="G113" s="1">
        <f t="shared" si="48"/>
        <v>68348.917574579042</v>
      </c>
      <c r="H113" s="1">
        <f t="shared" si="48"/>
        <v>56107.217061940559</v>
      </c>
      <c r="I113" s="1">
        <f t="shared" si="48"/>
        <v>75224.383854334475</v>
      </c>
      <c r="J113" s="1">
        <f t="shared" si="48"/>
        <v>60638.054973173261</v>
      </c>
      <c r="K113" s="1">
        <f t="shared" si="48"/>
        <v>74874.78980937411</v>
      </c>
      <c r="L113" s="1">
        <f t="shared" si="48"/>
        <v>312091.62823708256</v>
      </c>
      <c r="M113" s="1">
        <f t="shared" si="48"/>
        <v>7031.3079449724983</v>
      </c>
      <c r="N113" s="1">
        <f t="shared" si="48"/>
        <v>775.68062830740962</v>
      </c>
      <c r="P113" s="1">
        <f t="shared" si="46"/>
        <v>319122.93618205504</v>
      </c>
    </row>
    <row r="114" spans="1:16" x14ac:dyDescent="0.25">
      <c r="A114" t="s">
        <v>14</v>
      </c>
      <c r="C114" s="1">
        <f t="shared" si="43"/>
        <v>40320.741352289107</v>
      </c>
      <c r="D114" s="1">
        <f t="shared" si="44"/>
        <v>40295.163304348505</v>
      </c>
      <c r="E114" s="1"/>
      <c r="F114" s="1">
        <f t="shared" ref="F114:N114" si="49">+(F59/F$71)*F$50</f>
        <v>621.8625582645617</v>
      </c>
      <c r="G114" s="1">
        <f t="shared" si="49"/>
        <v>4079.3131370826859</v>
      </c>
      <c r="H114" s="1">
        <f t="shared" si="49"/>
        <v>3189.5509974459565</v>
      </c>
      <c r="I114" s="1">
        <f t="shared" si="49"/>
        <v>4772.6031426365198</v>
      </c>
      <c r="J114" s="1">
        <f t="shared" si="49"/>
        <v>3770.0371316484402</v>
      </c>
      <c r="K114" s="1">
        <f t="shared" si="49"/>
        <v>4436.7472680200417</v>
      </c>
      <c r="L114" s="1">
        <f t="shared" si="49"/>
        <v>18997.052562680863</v>
      </c>
      <c r="M114" s="1">
        <f t="shared" si="49"/>
        <v>427.99650656943481</v>
      </c>
      <c r="N114" s="1">
        <f t="shared" si="49"/>
        <v>25.578047940605721</v>
      </c>
      <c r="P114" s="1">
        <f t="shared" si="46"/>
        <v>19425.049069250297</v>
      </c>
    </row>
    <row r="115" spans="1:16" x14ac:dyDescent="0.25">
      <c r="A115" t="s">
        <v>13</v>
      </c>
      <c r="C115" s="1">
        <f t="shared" si="43"/>
        <v>79357.382661511685</v>
      </c>
      <c r="D115" s="1">
        <f t="shared" si="44"/>
        <v>79307.041153144499</v>
      </c>
      <c r="E115" s="1"/>
      <c r="F115" s="1">
        <f t="shared" ref="F115:N115" si="50">+(F60/F$71)*F$50</f>
        <v>1223.9205764570033</v>
      </c>
      <c r="G115" s="1">
        <f t="shared" si="50"/>
        <v>8028.7118430480905</v>
      </c>
      <c r="H115" s="1">
        <f t="shared" si="50"/>
        <v>6277.5239376484124</v>
      </c>
      <c r="I115" s="1">
        <f t="shared" si="50"/>
        <v>9393.212554615824</v>
      </c>
      <c r="J115" s="1">
        <f t="shared" si="50"/>
        <v>7420.0093864927921</v>
      </c>
      <c r="K115" s="1">
        <f t="shared" si="50"/>
        <v>8732.1968523451778</v>
      </c>
      <c r="L115" s="1">
        <f t="shared" si="50"/>
        <v>37389.103451390991</v>
      </c>
      <c r="M115" s="1">
        <f t="shared" si="50"/>
        <v>842.36255114621224</v>
      </c>
      <c r="N115" s="1">
        <f t="shared" si="50"/>
        <v>50.341508367179415</v>
      </c>
      <c r="P115" s="1">
        <f t="shared" si="46"/>
        <v>38231.4660025372</v>
      </c>
    </row>
    <row r="116" spans="1:16" x14ac:dyDescent="0.25">
      <c r="A116" t="s">
        <v>12</v>
      </c>
      <c r="C116" s="1">
        <f t="shared" si="43"/>
        <v>0</v>
      </c>
      <c r="D116" s="1">
        <f t="shared" si="44"/>
        <v>0</v>
      </c>
      <c r="E116" s="1"/>
      <c r="F116" s="1">
        <f t="shared" ref="F116:N116" si="51">+(F61/F$71)*F$50</f>
        <v>0</v>
      </c>
      <c r="G116" s="1">
        <f t="shared" si="51"/>
        <v>0</v>
      </c>
      <c r="H116" s="1">
        <f t="shared" si="51"/>
        <v>0</v>
      </c>
      <c r="I116" s="1">
        <f t="shared" si="51"/>
        <v>0</v>
      </c>
      <c r="J116" s="1">
        <f t="shared" si="51"/>
        <v>0</v>
      </c>
      <c r="K116" s="1">
        <f t="shared" si="51"/>
        <v>0</v>
      </c>
      <c r="L116" s="1">
        <f t="shared" si="51"/>
        <v>0</v>
      </c>
      <c r="M116" s="1">
        <f t="shared" si="51"/>
        <v>0</v>
      </c>
      <c r="N116" s="1">
        <f t="shared" si="51"/>
        <v>0</v>
      </c>
      <c r="P116" s="1">
        <f t="shared" si="46"/>
        <v>0</v>
      </c>
    </row>
    <row r="117" spans="1:16" x14ac:dyDescent="0.25">
      <c r="A117" t="s">
        <v>11</v>
      </c>
      <c r="C117" s="1">
        <f t="shared" si="43"/>
        <v>5589343.5217111818</v>
      </c>
      <c r="D117" s="1">
        <f t="shared" si="44"/>
        <v>5583105.689396522</v>
      </c>
      <c r="E117" s="1"/>
      <c r="F117" s="1">
        <f t="shared" ref="F117:N117" si="52">+(F62/F$71)*F$50</f>
        <v>83182.607988349468</v>
      </c>
      <c r="G117" s="1">
        <f t="shared" si="52"/>
        <v>555033.48505505885</v>
      </c>
      <c r="H117" s="1">
        <f t="shared" si="52"/>
        <v>427517.07594066416</v>
      </c>
      <c r="I117" s="1">
        <f t="shared" si="52"/>
        <v>617143.91798172728</v>
      </c>
      <c r="J117" s="1">
        <f t="shared" si="52"/>
        <v>491493.6477360428</v>
      </c>
      <c r="K117" s="1">
        <f t="shared" si="52"/>
        <v>648209.07082258968</v>
      </c>
      <c r="L117" s="1">
        <f t="shared" si="52"/>
        <v>2699702.5917208209</v>
      </c>
      <c r="M117" s="1">
        <f t="shared" si="52"/>
        <v>60823.292151269467</v>
      </c>
      <c r="N117" s="1">
        <f t="shared" si="52"/>
        <v>6237.8323146596849</v>
      </c>
      <c r="P117" s="1">
        <f t="shared" si="46"/>
        <v>2760525.8838720899</v>
      </c>
    </row>
    <row r="118" spans="1:16" x14ac:dyDescent="0.25">
      <c r="A118" t="s">
        <v>10</v>
      </c>
      <c r="C118" s="1">
        <f t="shared" si="43"/>
        <v>158694.1621184416</v>
      </c>
      <c r="D118" s="1">
        <f t="shared" si="44"/>
        <v>158593.49213510746</v>
      </c>
      <c r="E118" s="1"/>
      <c r="F118" s="1">
        <f t="shared" ref="F118:N118" si="53">+(F63/F$71)*F$50</f>
        <v>2447.5233245577824</v>
      </c>
      <c r="G118" s="1">
        <f t="shared" si="53"/>
        <v>16055.346519022882</v>
      </c>
      <c r="H118" s="1">
        <f t="shared" si="53"/>
        <v>12553.418522216998</v>
      </c>
      <c r="I118" s="1">
        <f t="shared" si="53"/>
        <v>18783.981219316443</v>
      </c>
      <c r="J118" s="1">
        <f t="shared" si="53"/>
        <v>14838.093522154022</v>
      </c>
      <c r="K118" s="1">
        <f t="shared" si="53"/>
        <v>17462.130800877239</v>
      </c>
      <c r="L118" s="1">
        <f t="shared" si="53"/>
        <v>74768.491997853169</v>
      </c>
      <c r="M118" s="1">
        <f t="shared" si="53"/>
        <v>1684.5062291089416</v>
      </c>
      <c r="N118" s="1">
        <f t="shared" si="53"/>
        <v>100.66998333413434</v>
      </c>
      <c r="P118" s="1">
        <f t="shared" si="46"/>
        <v>76452.99822696211</v>
      </c>
    </row>
    <row r="119" spans="1:16" x14ac:dyDescent="0.25">
      <c r="A119" t="s">
        <v>9</v>
      </c>
      <c r="C119" s="1">
        <f t="shared" si="43"/>
        <v>0</v>
      </c>
      <c r="D119" s="1">
        <f t="shared" si="44"/>
        <v>0</v>
      </c>
      <c r="E119" s="1"/>
      <c r="F119" s="1">
        <f t="shared" ref="F119:N119" si="54">+(F64/F$71)*F$50</f>
        <v>0</v>
      </c>
      <c r="G119" s="1">
        <f t="shared" si="54"/>
        <v>0</v>
      </c>
      <c r="H119" s="1">
        <f t="shared" si="54"/>
        <v>0</v>
      </c>
      <c r="I119" s="1">
        <f t="shared" si="54"/>
        <v>0</v>
      </c>
      <c r="J119" s="1">
        <f t="shared" si="54"/>
        <v>0</v>
      </c>
      <c r="K119" s="1">
        <f t="shared" si="54"/>
        <v>0</v>
      </c>
      <c r="L119" s="1">
        <f t="shared" si="54"/>
        <v>0</v>
      </c>
      <c r="M119" s="1">
        <f t="shared" si="54"/>
        <v>0</v>
      </c>
      <c r="N119" s="1">
        <f t="shared" si="54"/>
        <v>0</v>
      </c>
      <c r="P119" s="1">
        <f t="shared" si="46"/>
        <v>0</v>
      </c>
    </row>
    <row r="120" spans="1:16" x14ac:dyDescent="0.25">
      <c r="A120" t="s">
        <v>8</v>
      </c>
      <c r="C120" s="1">
        <f t="shared" si="43"/>
        <v>10070850.007351451</v>
      </c>
      <c r="D120" s="1">
        <f t="shared" si="44"/>
        <v>10070850.007351451</v>
      </c>
      <c r="E120" s="1"/>
      <c r="F120" s="1">
        <f t="shared" ref="F120:N120" si="55">+(F65/F$71)*F$50</f>
        <v>142767.31300128065</v>
      </c>
      <c r="G120" s="1">
        <f t="shared" si="55"/>
        <v>963684.5125131791</v>
      </c>
      <c r="H120" s="1">
        <f t="shared" si="55"/>
        <v>792331.64741003094</v>
      </c>
      <c r="I120" s="1">
        <f t="shared" si="55"/>
        <v>1122614.1746143801</v>
      </c>
      <c r="J120" s="1">
        <f t="shared" si="55"/>
        <v>1023945.0994500893</v>
      </c>
      <c r="K120" s="1">
        <f t="shared" si="55"/>
        <v>1213161.9307138375</v>
      </c>
      <c r="L120" s="1">
        <f t="shared" si="55"/>
        <v>4706313.8348425077</v>
      </c>
      <c r="M120" s="1">
        <f t="shared" si="55"/>
        <v>106031.49480614677</v>
      </c>
      <c r="N120" s="1">
        <f t="shared" si="55"/>
        <v>0</v>
      </c>
      <c r="P120" s="1">
        <f t="shared" si="46"/>
        <v>4812345.329648654</v>
      </c>
    </row>
    <row r="121" spans="1:16" x14ac:dyDescent="0.25">
      <c r="A121" t="s">
        <v>7</v>
      </c>
      <c r="C121" s="1">
        <f t="shared" si="43"/>
        <v>155541.55500559049</v>
      </c>
      <c r="D121" s="1">
        <f t="shared" si="44"/>
        <v>155541.55500559049</v>
      </c>
      <c r="E121" s="1"/>
      <c r="F121" s="1">
        <f t="shared" ref="F121:N121" si="56">+(F66/F$71)*F$50</f>
        <v>2400.4238072625276</v>
      </c>
      <c r="G121" s="1">
        <f t="shared" si="56"/>
        <v>15746.373923673569</v>
      </c>
      <c r="H121" s="1">
        <f t="shared" si="56"/>
        <v>12311.842941757266</v>
      </c>
      <c r="I121" s="1">
        <f t="shared" si="56"/>
        <v>18422.511620560668</v>
      </c>
      <c r="J121" s="1">
        <f t="shared" si="56"/>
        <v>14552.551467648258</v>
      </c>
      <c r="K121" s="1">
        <f t="shared" si="56"/>
        <v>17126.089402156005</v>
      </c>
      <c r="L121" s="1">
        <f t="shared" si="56"/>
        <v>73329.671697965896</v>
      </c>
      <c r="M121" s="1">
        <f t="shared" si="56"/>
        <v>1652.0901445662964</v>
      </c>
      <c r="N121" s="1">
        <f t="shared" si="56"/>
        <v>0</v>
      </c>
      <c r="P121" s="1">
        <f t="shared" si="46"/>
        <v>74981.7618425322</v>
      </c>
    </row>
    <row r="122" spans="1:16" x14ac:dyDescent="0.25">
      <c r="A122" t="s">
        <v>6</v>
      </c>
      <c r="C122" s="1">
        <f t="shared" si="43"/>
        <v>0</v>
      </c>
      <c r="D122" s="1">
        <f t="shared" si="44"/>
        <v>0</v>
      </c>
      <c r="E122" s="1"/>
      <c r="F122" s="1">
        <f t="shared" ref="F122:N122" si="57">+(F67/F$71)*F$50</f>
        <v>0</v>
      </c>
      <c r="G122" s="1">
        <f t="shared" si="57"/>
        <v>0</v>
      </c>
      <c r="H122" s="1">
        <f t="shared" si="57"/>
        <v>0</v>
      </c>
      <c r="I122" s="1">
        <f t="shared" si="57"/>
        <v>0</v>
      </c>
      <c r="J122" s="1">
        <f t="shared" si="57"/>
        <v>0</v>
      </c>
      <c r="K122" s="1">
        <f t="shared" si="57"/>
        <v>0</v>
      </c>
      <c r="L122" s="1">
        <f t="shared" si="57"/>
        <v>0</v>
      </c>
      <c r="M122" s="1">
        <f t="shared" si="57"/>
        <v>0</v>
      </c>
      <c r="N122" s="1">
        <f t="shared" si="57"/>
        <v>0</v>
      </c>
      <c r="P122" s="1">
        <f t="shared" si="46"/>
        <v>0</v>
      </c>
    </row>
    <row r="123" spans="1:16" x14ac:dyDescent="0.25">
      <c r="A123" t="s">
        <v>5</v>
      </c>
      <c r="C123" s="1">
        <f t="shared" si="43"/>
        <v>7349627.0380305359</v>
      </c>
      <c r="D123" s="1">
        <f t="shared" si="44"/>
        <v>7349627.0380305359</v>
      </c>
      <c r="E123" s="1"/>
      <c r="F123" s="1">
        <f t="shared" ref="F123:N123" si="58">+(F68/F$71)*F$50</f>
        <v>99406.16628394954</v>
      </c>
      <c r="G123" s="1">
        <f t="shared" si="58"/>
        <v>1122265.5082431957</v>
      </c>
      <c r="H123" s="1">
        <f t="shared" si="58"/>
        <v>119704.78126338599</v>
      </c>
      <c r="I123" s="1">
        <f t="shared" si="58"/>
        <v>1487022.9642797811</v>
      </c>
      <c r="J123" s="1">
        <f t="shared" si="58"/>
        <v>865964.99839207542</v>
      </c>
      <c r="K123" s="1">
        <f t="shared" si="58"/>
        <v>814721.49268527317</v>
      </c>
      <c r="L123" s="1">
        <f t="shared" si="58"/>
        <v>2777954.8407562068</v>
      </c>
      <c r="M123" s="1">
        <f t="shared" si="58"/>
        <v>62586.28612666858</v>
      </c>
      <c r="N123" s="1">
        <f t="shared" si="58"/>
        <v>0</v>
      </c>
      <c r="P123" s="1">
        <f t="shared" si="46"/>
        <v>2840541.1268828753</v>
      </c>
    </row>
    <row r="124" spans="1:16" x14ac:dyDescent="0.25">
      <c r="A124" t="s">
        <v>4</v>
      </c>
      <c r="C124" s="1">
        <f t="shared" si="43"/>
        <v>86558.293428379067</v>
      </c>
      <c r="D124" s="1">
        <f t="shared" si="44"/>
        <v>86497.138209607889</v>
      </c>
      <c r="E124" s="1"/>
      <c r="F124" s="1">
        <f t="shared" ref="F124:N124" si="59">+(F69/F$71)*F$50</f>
        <v>1415.8741785250972</v>
      </c>
      <c r="G124" s="1">
        <f t="shared" si="59"/>
        <v>3049.6345332695537</v>
      </c>
      <c r="H124" s="1">
        <f t="shared" si="59"/>
        <v>10830.432590496826</v>
      </c>
      <c r="I124" s="1">
        <f t="shared" si="59"/>
        <v>24098.000606905545</v>
      </c>
      <c r="J124" s="1">
        <f t="shared" si="59"/>
        <v>2925.5574270002553</v>
      </c>
      <c r="K124" s="1">
        <f t="shared" si="59"/>
        <v>19029.99107002098</v>
      </c>
      <c r="L124" s="1">
        <f t="shared" si="59"/>
        <v>24593.56398254992</v>
      </c>
      <c r="M124" s="1">
        <f t="shared" si="59"/>
        <v>554.08382083972185</v>
      </c>
      <c r="N124" s="1">
        <f t="shared" si="59"/>
        <v>61.155218771173388</v>
      </c>
      <c r="P124" s="1">
        <f t="shared" si="46"/>
        <v>25147.647803389642</v>
      </c>
    </row>
    <row r="125" spans="1:16" ht="15.75" thickBot="1" x14ac:dyDescent="0.3">
      <c r="A125" t="s">
        <v>3</v>
      </c>
      <c r="C125" s="1">
        <f t="shared" si="43"/>
        <v>1005557.7344918009</v>
      </c>
      <c r="D125" s="1">
        <f t="shared" si="44"/>
        <v>999075.28130205651</v>
      </c>
      <c r="E125" s="1"/>
      <c r="F125" s="1">
        <f t="shared" ref="F125:N125" si="60">+(F70/F$71)*F$50</f>
        <v>23597.902975418288</v>
      </c>
      <c r="G125" s="1">
        <f t="shared" si="60"/>
        <v>134183.91946386037</v>
      </c>
      <c r="H125" s="1">
        <f t="shared" si="60"/>
        <v>68402.732150506272</v>
      </c>
      <c r="I125" s="1">
        <f t="shared" si="60"/>
        <v>105796.10022543898</v>
      </c>
      <c r="J125" s="1">
        <f t="shared" si="60"/>
        <v>17553.34456200153</v>
      </c>
      <c r="K125" s="1">
        <f t="shared" si="60"/>
        <v>95149.955350104923</v>
      </c>
      <c r="L125" s="1">
        <f t="shared" si="60"/>
        <v>542176.29688803223</v>
      </c>
      <c r="M125" s="1">
        <f t="shared" si="60"/>
        <v>12215.029686693866</v>
      </c>
      <c r="N125" s="1">
        <f t="shared" si="60"/>
        <v>6482.4531897443785</v>
      </c>
      <c r="P125" s="1">
        <f t="shared" si="46"/>
        <v>554391.32657472615</v>
      </c>
    </row>
    <row r="126" spans="1:16" x14ac:dyDescent="0.25">
      <c r="A126" s="3" t="s">
        <v>2</v>
      </c>
      <c r="B126" s="3"/>
      <c r="C126" s="2">
        <f>SUM(C111:C125)</f>
        <v>54129281.85589999</v>
      </c>
      <c r="D126" s="2">
        <f>SUM(D111:D125)</f>
        <v>54096925.078099988</v>
      </c>
      <c r="E126" s="2"/>
      <c r="F126" s="2">
        <f t="shared" ref="F126:N126" si="61">SUM(F111:F125)</f>
        <v>814912.80020000017</v>
      </c>
      <c r="G126" s="2">
        <f t="shared" si="61"/>
        <v>5817826.3019999983</v>
      </c>
      <c r="H126" s="2">
        <f t="shared" si="61"/>
        <v>3800134.5765999993</v>
      </c>
      <c r="I126" s="2">
        <f t="shared" si="61"/>
        <v>6904472.785099999</v>
      </c>
      <c r="J126" s="2">
        <f t="shared" si="61"/>
        <v>5206560.0370000005</v>
      </c>
      <c r="K126" s="2">
        <f t="shared" si="61"/>
        <v>6097167.5176999997</v>
      </c>
      <c r="L126" s="2">
        <f t="shared" si="61"/>
        <v>24894976.526499998</v>
      </c>
      <c r="M126" s="2">
        <f t="shared" si="61"/>
        <v>560874.53300000005</v>
      </c>
      <c r="N126" s="2">
        <f t="shared" si="61"/>
        <v>32356.777800000003</v>
      </c>
      <c r="P126" s="2">
        <f>SUM(P111:P125)</f>
        <v>25455851.059500001</v>
      </c>
    </row>
    <row r="128" spans="1:16" x14ac:dyDescent="0.25">
      <c r="A128" t="s">
        <v>1</v>
      </c>
      <c r="C128" s="1">
        <f>+C50</f>
        <v>54129281.855899997</v>
      </c>
      <c r="D128" s="1">
        <f>+D50</f>
        <v>54096925.078100003</v>
      </c>
      <c r="E128" s="1"/>
      <c r="F128" s="1">
        <f t="shared" ref="F128:N128" si="62">+F50</f>
        <v>814912.80020000006</v>
      </c>
      <c r="G128" s="1">
        <f t="shared" si="62"/>
        <v>5817826.3020000001</v>
      </c>
      <c r="H128" s="1">
        <f t="shared" si="62"/>
        <v>3800134.5765999998</v>
      </c>
      <c r="I128" s="1">
        <f t="shared" si="62"/>
        <v>6904472.7851</v>
      </c>
      <c r="J128" s="1">
        <f t="shared" si="62"/>
        <v>5206560.0369999995</v>
      </c>
      <c r="K128" s="1">
        <f t="shared" si="62"/>
        <v>6097167.5176999997</v>
      </c>
      <c r="L128" s="1">
        <f t="shared" si="62"/>
        <v>24894976.526500002</v>
      </c>
      <c r="M128" s="1">
        <f t="shared" si="62"/>
        <v>560874.53300000005</v>
      </c>
      <c r="N128" s="1">
        <f t="shared" si="62"/>
        <v>32356.7778</v>
      </c>
      <c r="P128" s="1">
        <f>+P50</f>
        <v>25455851.059500001</v>
      </c>
    </row>
    <row r="129" spans="1:16" x14ac:dyDescent="0.25">
      <c r="A129" t="s">
        <v>0</v>
      </c>
      <c r="C129" s="1">
        <f>+C126-C128</f>
        <v>0</v>
      </c>
      <c r="D129" s="1">
        <f>+D126-D128</f>
        <v>0</v>
      </c>
      <c r="E129" s="1"/>
      <c r="F129" s="1">
        <f t="shared" ref="F129:N129" si="63">+F126-F128</f>
        <v>0</v>
      </c>
      <c r="G129" s="1">
        <f t="shared" si="63"/>
        <v>0</v>
      </c>
      <c r="H129" s="1">
        <f t="shared" si="63"/>
        <v>0</v>
      </c>
      <c r="I129" s="1">
        <f t="shared" si="63"/>
        <v>0</v>
      </c>
      <c r="J129" s="1">
        <f t="shared" si="63"/>
        <v>0</v>
      </c>
      <c r="K129" s="1">
        <f t="shared" si="63"/>
        <v>0</v>
      </c>
      <c r="L129" s="1">
        <f t="shared" si="63"/>
        <v>0</v>
      </c>
      <c r="M129" s="1">
        <f t="shared" si="63"/>
        <v>0</v>
      </c>
      <c r="N129" s="1">
        <f t="shared" si="63"/>
        <v>0</v>
      </c>
      <c r="P129" s="1">
        <f>+P126-P128</f>
        <v>0</v>
      </c>
    </row>
    <row r="132" spans="1:16" x14ac:dyDescent="0.25">
      <c r="A132" s="5" t="s">
        <v>19</v>
      </c>
      <c r="L132" s="4" t="s">
        <v>18</v>
      </c>
    </row>
    <row r="133" spans="1:16" x14ac:dyDescent="0.25">
      <c r="A133" t="s">
        <v>17</v>
      </c>
      <c r="C133" s="1">
        <f t="shared" ref="C133:C147" si="64">+D133+N133</f>
        <v>297353.77963676001</v>
      </c>
      <c r="D133" s="1">
        <f t="shared" ref="D133:D147" si="65">+SUM(F133:K133,P133)</f>
        <v>297353.77963676001</v>
      </c>
      <c r="E133" s="1"/>
      <c r="F133" s="1">
        <f t="shared" ref="F133:N133" si="66">+F56*F$5</f>
        <v>46900.811741900521</v>
      </c>
      <c r="G133" s="1">
        <f t="shared" si="66"/>
        <v>17343.00109834992</v>
      </c>
      <c r="H133" s="1">
        <f t="shared" si="66"/>
        <v>35338.215038661132</v>
      </c>
      <c r="I133" s="1">
        <f t="shared" si="66"/>
        <v>16531.547519432352</v>
      </c>
      <c r="J133" s="1">
        <f t="shared" si="66"/>
        <v>0</v>
      </c>
      <c r="K133" s="1">
        <f t="shared" si="66"/>
        <v>34943.737059837498</v>
      </c>
      <c r="L133" s="1">
        <f t="shared" si="66"/>
        <v>142205.13696713845</v>
      </c>
      <c r="M133" s="1">
        <f t="shared" si="66"/>
        <v>4091.3302114402018</v>
      </c>
      <c r="N133" s="1">
        <f t="shared" si="66"/>
        <v>0</v>
      </c>
      <c r="P133" s="1">
        <f t="shared" ref="P133:P147" si="67">+P56*P$5</f>
        <v>146296.46717857863</v>
      </c>
    </row>
    <row r="134" spans="1:16" x14ac:dyDescent="0.25">
      <c r="A134" t="s">
        <v>16</v>
      </c>
      <c r="C134" s="1">
        <f t="shared" si="64"/>
        <v>5480.9209865297562</v>
      </c>
      <c r="D134" s="1">
        <f t="shared" si="65"/>
        <v>5480.9209865297562</v>
      </c>
      <c r="E134" s="1"/>
      <c r="F134" s="1">
        <f t="shared" ref="F134:N134" si="68">+F57*F$5</f>
        <v>915.93888557653599</v>
      </c>
      <c r="G134" s="1">
        <f t="shared" si="68"/>
        <v>318.41809544642689</v>
      </c>
      <c r="H134" s="1">
        <f t="shared" si="68"/>
        <v>681.18124001802528</v>
      </c>
      <c r="I134" s="1">
        <f t="shared" si="68"/>
        <v>285.52603744644534</v>
      </c>
      <c r="J134" s="1">
        <f t="shared" si="68"/>
        <v>0</v>
      </c>
      <c r="K134" s="1">
        <f t="shared" si="68"/>
        <v>646.20329227778598</v>
      </c>
      <c r="L134" s="1">
        <f t="shared" si="68"/>
        <v>2560.0006259871557</v>
      </c>
      <c r="M134" s="1">
        <f t="shared" si="68"/>
        <v>73.652809777381137</v>
      </c>
      <c r="N134" s="1">
        <f t="shared" si="68"/>
        <v>0</v>
      </c>
      <c r="P134" s="1">
        <f t="shared" si="67"/>
        <v>2633.6534357645364</v>
      </c>
    </row>
    <row r="135" spans="1:16" x14ac:dyDescent="0.25">
      <c r="A135" t="s">
        <v>15</v>
      </c>
      <c r="C135" s="1">
        <f t="shared" si="64"/>
        <v>7098.0377383191117</v>
      </c>
      <c r="D135" s="1">
        <f t="shared" si="65"/>
        <v>7098.0377383191117</v>
      </c>
      <c r="E135" s="1"/>
      <c r="F135" s="1">
        <f t="shared" ref="F135:N135" si="69">+F58*F$5</f>
        <v>1186.1818099694892</v>
      </c>
      <c r="G135" s="1">
        <f t="shared" si="69"/>
        <v>412.36567061920863</v>
      </c>
      <c r="H135" s="1">
        <f t="shared" si="69"/>
        <v>882.16016241326042</v>
      </c>
      <c r="I135" s="1">
        <f t="shared" si="69"/>
        <v>369.76898480507316</v>
      </c>
      <c r="J135" s="1">
        <f t="shared" si="69"/>
        <v>0</v>
      </c>
      <c r="K135" s="1">
        <f t="shared" si="69"/>
        <v>836.86215627326578</v>
      </c>
      <c r="L135" s="1">
        <f t="shared" si="69"/>
        <v>3315.3152724403244</v>
      </c>
      <c r="M135" s="1">
        <f t="shared" si="69"/>
        <v>95.383681798489874</v>
      </c>
      <c r="N135" s="1">
        <f t="shared" si="69"/>
        <v>0</v>
      </c>
      <c r="P135" s="1">
        <f t="shared" si="67"/>
        <v>3410.6989542388146</v>
      </c>
    </row>
    <row r="136" spans="1:16" x14ac:dyDescent="0.25">
      <c r="A136" t="s">
        <v>14</v>
      </c>
      <c r="C136" s="1">
        <f t="shared" si="64"/>
        <v>421.97538473418922</v>
      </c>
      <c r="D136" s="1">
        <f t="shared" si="65"/>
        <v>421.97538473418922</v>
      </c>
      <c r="E136" s="1"/>
      <c r="F136" s="1">
        <f t="shared" ref="F136:N136" si="70">+F59*F$5</f>
        <v>66.55704227845591</v>
      </c>
      <c r="G136" s="1">
        <f t="shared" si="70"/>
        <v>24.611489942080624</v>
      </c>
      <c r="H136" s="1">
        <f t="shared" si="70"/>
        <v>50.148536556822513</v>
      </c>
      <c r="I136" s="1">
        <f t="shared" si="70"/>
        <v>23.459954452368983</v>
      </c>
      <c r="J136" s="1">
        <f t="shared" si="70"/>
        <v>0</v>
      </c>
      <c r="K136" s="1">
        <f t="shared" si="70"/>
        <v>49.588732001888346</v>
      </c>
      <c r="L136" s="1">
        <f t="shared" si="70"/>
        <v>201.80361404812609</v>
      </c>
      <c r="M136" s="1">
        <f t="shared" si="70"/>
        <v>5.8060154544467073</v>
      </c>
      <c r="N136" s="1">
        <f t="shared" si="70"/>
        <v>0</v>
      </c>
      <c r="P136" s="1">
        <f t="shared" si="67"/>
        <v>207.6096295025728</v>
      </c>
    </row>
    <row r="137" spans="1:16" x14ac:dyDescent="0.25">
      <c r="A137" t="s">
        <v>13</v>
      </c>
      <c r="C137" s="1">
        <f t="shared" si="64"/>
        <v>830.51206294818121</v>
      </c>
      <c r="D137" s="1">
        <f t="shared" si="65"/>
        <v>830.51206294818121</v>
      </c>
      <c r="E137" s="1"/>
      <c r="F137" s="1">
        <f t="shared" ref="F137:N137" si="71">+F60*F$5</f>
        <v>130.9944335289355</v>
      </c>
      <c r="G137" s="1">
        <f t="shared" si="71"/>
        <v>48.439174471993084</v>
      </c>
      <c r="H137" s="1">
        <f t="shared" si="71"/>
        <v>98.699985962153875</v>
      </c>
      <c r="I137" s="1">
        <f t="shared" si="71"/>
        <v>46.17277659733768</v>
      </c>
      <c r="J137" s="1">
        <f t="shared" si="71"/>
        <v>0</v>
      </c>
      <c r="K137" s="1">
        <f t="shared" si="71"/>
        <v>97.598205022824828</v>
      </c>
      <c r="L137" s="1">
        <f t="shared" si="71"/>
        <v>397.18036140682136</v>
      </c>
      <c r="M137" s="1">
        <f t="shared" si="71"/>
        <v>11.427125958114855</v>
      </c>
      <c r="N137" s="1">
        <f t="shared" si="71"/>
        <v>0</v>
      </c>
      <c r="P137" s="1">
        <f t="shared" si="67"/>
        <v>408.60748736493622</v>
      </c>
    </row>
    <row r="138" spans="1:16" x14ac:dyDescent="0.25">
      <c r="A138" t="s">
        <v>12</v>
      </c>
      <c r="C138" s="1">
        <f t="shared" si="64"/>
        <v>0</v>
      </c>
      <c r="D138" s="1">
        <f t="shared" si="65"/>
        <v>0</v>
      </c>
      <c r="E138" s="1"/>
      <c r="F138" s="1">
        <f t="shared" ref="F138:N138" si="72">+F61*F$5</f>
        <v>0</v>
      </c>
      <c r="G138" s="1">
        <f t="shared" si="72"/>
        <v>0</v>
      </c>
      <c r="H138" s="1">
        <f t="shared" si="72"/>
        <v>0</v>
      </c>
      <c r="I138" s="1">
        <f t="shared" si="72"/>
        <v>0</v>
      </c>
      <c r="J138" s="1">
        <f t="shared" si="72"/>
        <v>0</v>
      </c>
      <c r="K138" s="1">
        <f t="shared" si="72"/>
        <v>0</v>
      </c>
      <c r="L138" s="1">
        <f t="shared" si="72"/>
        <v>0</v>
      </c>
      <c r="M138" s="1">
        <f t="shared" si="72"/>
        <v>0</v>
      </c>
      <c r="N138" s="1">
        <f t="shared" si="72"/>
        <v>0</v>
      </c>
      <c r="P138" s="1">
        <f t="shared" si="67"/>
        <v>0</v>
      </c>
    </row>
    <row r="139" spans="1:16" x14ac:dyDescent="0.25">
      <c r="A139" t="s">
        <v>11</v>
      </c>
      <c r="C139" s="1">
        <f t="shared" si="64"/>
        <v>58755.577736898282</v>
      </c>
      <c r="D139" s="1">
        <f t="shared" si="65"/>
        <v>58755.577736898282</v>
      </c>
      <c r="E139" s="1"/>
      <c r="F139" s="1">
        <f t="shared" ref="F139:N139" si="73">+F62*F$5</f>
        <v>8902.913164869191</v>
      </c>
      <c r="G139" s="1">
        <f t="shared" si="73"/>
        <v>3348.6522303898464</v>
      </c>
      <c r="H139" s="1">
        <f t="shared" si="73"/>
        <v>6721.7472705857026</v>
      </c>
      <c r="I139" s="1">
        <f t="shared" si="73"/>
        <v>3033.5998560336438</v>
      </c>
      <c r="J139" s="1">
        <f t="shared" si="73"/>
        <v>0</v>
      </c>
      <c r="K139" s="1">
        <f t="shared" si="73"/>
        <v>7244.9170422454763</v>
      </c>
      <c r="L139" s="1">
        <f t="shared" si="73"/>
        <v>28678.645703945494</v>
      </c>
      <c r="M139" s="1">
        <f t="shared" si="73"/>
        <v>825.10246882892909</v>
      </c>
      <c r="N139" s="1">
        <f t="shared" si="73"/>
        <v>0</v>
      </c>
      <c r="P139" s="1">
        <f t="shared" si="67"/>
        <v>29503.74817277442</v>
      </c>
    </row>
    <row r="140" spans="1:16" x14ac:dyDescent="0.25">
      <c r="A140" t="s">
        <v>10</v>
      </c>
      <c r="C140" s="1">
        <f t="shared" si="64"/>
        <v>1660.8084845729722</v>
      </c>
      <c r="D140" s="1">
        <f t="shared" si="65"/>
        <v>1660.8084845729722</v>
      </c>
      <c r="E140" s="1"/>
      <c r="F140" s="1">
        <f t="shared" ref="F140:N140" si="74">+F63*F$5</f>
        <v>261.95485035263385</v>
      </c>
      <c r="G140" s="1">
        <f t="shared" si="74"/>
        <v>96.865816889001763</v>
      </c>
      <c r="H140" s="1">
        <f t="shared" si="74"/>
        <v>197.37435400111008</v>
      </c>
      <c r="I140" s="1">
        <f t="shared" si="74"/>
        <v>92.333540139245457</v>
      </c>
      <c r="J140" s="1">
        <f t="shared" si="74"/>
        <v>0</v>
      </c>
      <c r="K140" s="1">
        <f t="shared" si="74"/>
        <v>195.17111797378806</v>
      </c>
      <c r="L140" s="1">
        <f t="shared" si="74"/>
        <v>794.25752243988484</v>
      </c>
      <c r="M140" s="1">
        <f t="shared" si="74"/>
        <v>22.851282777308345</v>
      </c>
      <c r="N140" s="1">
        <f t="shared" si="74"/>
        <v>0</v>
      </c>
      <c r="P140" s="1">
        <f t="shared" si="67"/>
        <v>817.10880521719309</v>
      </c>
    </row>
    <row r="141" spans="1:16" x14ac:dyDescent="0.25">
      <c r="A141" t="s">
        <v>9</v>
      </c>
      <c r="C141" s="1">
        <f t="shared" si="64"/>
        <v>0</v>
      </c>
      <c r="D141" s="1">
        <f t="shared" si="65"/>
        <v>0</v>
      </c>
      <c r="E141" s="1"/>
      <c r="F141" s="1">
        <f t="shared" ref="F141:N141" si="75">+F64*F$5</f>
        <v>0</v>
      </c>
      <c r="G141" s="1">
        <f t="shared" si="75"/>
        <v>0</v>
      </c>
      <c r="H141" s="1">
        <f t="shared" si="75"/>
        <v>0</v>
      </c>
      <c r="I141" s="1">
        <f t="shared" si="75"/>
        <v>0</v>
      </c>
      <c r="J141" s="1">
        <f t="shared" si="75"/>
        <v>0</v>
      </c>
      <c r="K141" s="1">
        <f t="shared" si="75"/>
        <v>0</v>
      </c>
      <c r="L141" s="1">
        <f t="shared" si="75"/>
        <v>0</v>
      </c>
      <c r="M141" s="1">
        <f t="shared" si="75"/>
        <v>0</v>
      </c>
      <c r="N141" s="1">
        <f t="shared" si="75"/>
        <v>0</v>
      </c>
      <c r="P141" s="1">
        <f t="shared" si="67"/>
        <v>0</v>
      </c>
    </row>
    <row r="142" spans="1:16" x14ac:dyDescent="0.25">
      <c r="A142" t="s">
        <v>8</v>
      </c>
      <c r="C142" s="1">
        <f t="shared" si="64"/>
        <v>104062.55090584487</v>
      </c>
      <c r="D142" s="1">
        <f t="shared" si="65"/>
        <v>104062.55090584487</v>
      </c>
      <c r="E142" s="1"/>
      <c r="F142" s="1">
        <f t="shared" ref="F142:N142" si="76">+F65*F$5</f>
        <v>15280.177204952795</v>
      </c>
      <c r="G142" s="1">
        <f t="shared" si="76"/>
        <v>5814.1434329845688</v>
      </c>
      <c r="H142" s="1">
        <f t="shared" si="76"/>
        <v>12457.638274818833</v>
      </c>
      <c r="I142" s="1">
        <f t="shared" si="76"/>
        <v>5518.2625952612007</v>
      </c>
      <c r="J142" s="1">
        <f t="shared" si="76"/>
        <v>0</v>
      </c>
      <c r="K142" s="1">
        <f t="shared" si="76"/>
        <v>13559.29428089979</v>
      </c>
      <c r="L142" s="1">
        <f t="shared" si="76"/>
        <v>49994.657728203121</v>
      </c>
      <c r="M142" s="1">
        <f t="shared" si="76"/>
        <v>1438.3773887245516</v>
      </c>
      <c r="N142" s="1">
        <f t="shared" si="76"/>
        <v>0</v>
      </c>
      <c r="P142" s="1">
        <f t="shared" si="67"/>
        <v>51433.035116927669</v>
      </c>
    </row>
    <row r="143" spans="1:16" x14ac:dyDescent="0.25">
      <c r="A143" t="s">
        <v>7</v>
      </c>
      <c r="C143" s="1">
        <f t="shared" si="64"/>
        <v>1628.8482818647244</v>
      </c>
      <c r="D143" s="1">
        <f t="shared" si="65"/>
        <v>1628.8482818647244</v>
      </c>
      <c r="E143" s="1"/>
      <c r="F143" s="1">
        <f t="shared" ref="F143:N143" si="77">+F66*F$5</f>
        <v>256.91385773737898</v>
      </c>
      <c r="G143" s="1">
        <f t="shared" si="77"/>
        <v>95.00170995058312</v>
      </c>
      <c r="H143" s="1">
        <f t="shared" si="77"/>
        <v>193.57611975509195</v>
      </c>
      <c r="I143" s="1">
        <f t="shared" si="77"/>
        <v>90.556719383509645</v>
      </c>
      <c r="J143" s="1">
        <f t="shared" si="77"/>
        <v>0</v>
      </c>
      <c r="K143" s="1">
        <f t="shared" si="77"/>
        <v>191.41524326286188</v>
      </c>
      <c r="L143" s="1">
        <f t="shared" si="77"/>
        <v>778.97309157751715</v>
      </c>
      <c r="M143" s="1">
        <f t="shared" si="77"/>
        <v>22.411540197781669</v>
      </c>
      <c r="N143" s="1">
        <f t="shared" si="77"/>
        <v>0</v>
      </c>
      <c r="P143" s="1">
        <f t="shared" si="67"/>
        <v>801.38463177529877</v>
      </c>
    </row>
    <row r="144" spans="1:16" x14ac:dyDescent="0.25">
      <c r="A144" t="s">
        <v>6</v>
      </c>
      <c r="C144" s="1">
        <f t="shared" si="64"/>
        <v>0</v>
      </c>
      <c r="D144" s="1">
        <f t="shared" si="65"/>
        <v>0</v>
      </c>
      <c r="E144" s="1"/>
      <c r="F144" s="1">
        <f t="shared" ref="F144:N144" si="78">+F67*F$5</f>
        <v>0</v>
      </c>
      <c r="G144" s="1">
        <f t="shared" si="78"/>
        <v>0</v>
      </c>
      <c r="H144" s="1">
        <f t="shared" si="78"/>
        <v>0</v>
      </c>
      <c r="I144" s="1">
        <f t="shared" si="78"/>
        <v>0</v>
      </c>
      <c r="J144" s="1">
        <f t="shared" si="78"/>
        <v>0</v>
      </c>
      <c r="K144" s="1">
        <f t="shared" si="78"/>
        <v>0</v>
      </c>
      <c r="L144" s="1">
        <f t="shared" si="78"/>
        <v>0</v>
      </c>
      <c r="M144" s="1">
        <f t="shared" si="78"/>
        <v>0</v>
      </c>
      <c r="N144" s="1">
        <f t="shared" si="78"/>
        <v>0</v>
      </c>
      <c r="P144" s="1">
        <f t="shared" si="67"/>
        <v>0</v>
      </c>
    </row>
    <row r="145" spans="1:16" x14ac:dyDescent="0.25">
      <c r="A145" t="s">
        <v>5</v>
      </c>
      <c r="C145" s="1">
        <f t="shared" si="64"/>
        <v>66066.744397359755</v>
      </c>
      <c r="D145" s="1">
        <f t="shared" si="65"/>
        <v>66066.744397359755</v>
      </c>
      <c r="E145" s="1"/>
      <c r="F145" s="1">
        <f t="shared" ref="F145:N145" si="79">+F68*F$5</f>
        <v>10639.296938159281</v>
      </c>
      <c r="G145" s="1">
        <f t="shared" si="79"/>
        <v>6770.9012130959536</v>
      </c>
      <c r="H145" s="1">
        <f t="shared" si="79"/>
        <v>1882.0892357639968</v>
      </c>
      <c r="I145" s="1">
        <f t="shared" si="79"/>
        <v>7309.5310816810661</v>
      </c>
      <c r="J145" s="1">
        <f t="shared" si="79"/>
        <v>0</v>
      </c>
      <c r="K145" s="1">
        <f t="shared" si="79"/>
        <v>9105.9966494278015</v>
      </c>
      <c r="L145" s="1">
        <f t="shared" si="79"/>
        <v>29509.910796813478</v>
      </c>
      <c r="M145" s="1">
        <f t="shared" si="79"/>
        <v>849.01848241817345</v>
      </c>
      <c r="N145" s="1">
        <f t="shared" si="79"/>
        <v>0</v>
      </c>
      <c r="P145" s="1">
        <f t="shared" si="67"/>
        <v>30358.929279231652</v>
      </c>
    </row>
    <row r="146" spans="1:16" x14ac:dyDescent="0.25">
      <c r="A146" t="s">
        <v>4</v>
      </c>
      <c r="C146" s="1">
        <f t="shared" si="64"/>
        <v>940.14326841165143</v>
      </c>
      <c r="D146" s="1">
        <f t="shared" si="65"/>
        <v>940.14326841165143</v>
      </c>
      <c r="E146" s="1"/>
      <c r="F146" s="1">
        <f t="shared" ref="F146:N146" si="80">+F69*F$5</f>
        <v>151.53894748713515</v>
      </c>
      <c r="G146" s="1">
        <f t="shared" si="80"/>
        <v>18.399188079065091</v>
      </c>
      <c r="H146" s="1">
        <f t="shared" si="80"/>
        <v>170.28426418817114</v>
      </c>
      <c r="I146" s="1">
        <f t="shared" si="80"/>
        <v>118.45485152131373</v>
      </c>
      <c r="J146" s="1">
        <f t="shared" si="80"/>
        <v>0</v>
      </c>
      <c r="K146" s="1">
        <f t="shared" si="80"/>
        <v>212.69481224940847</v>
      </c>
      <c r="L146" s="1">
        <f t="shared" si="80"/>
        <v>261.25474347279538</v>
      </c>
      <c r="M146" s="1">
        <f t="shared" si="80"/>
        <v>7.5164614137625021</v>
      </c>
      <c r="N146" s="1">
        <f t="shared" si="80"/>
        <v>0</v>
      </c>
      <c r="P146" s="1">
        <f t="shared" si="67"/>
        <v>268.77120488655788</v>
      </c>
    </row>
    <row r="147" spans="1:16" ht="15.75" thickBot="1" x14ac:dyDescent="0.3">
      <c r="A147" t="s">
        <v>3</v>
      </c>
      <c r="C147" s="1">
        <f t="shared" si="64"/>
        <v>11919.396094864635</v>
      </c>
      <c r="D147" s="1">
        <f t="shared" si="65"/>
        <v>11919.396094864635</v>
      </c>
      <c r="E147" s="1"/>
      <c r="F147" s="1">
        <f t="shared" ref="F147:N147" si="81">+F70*F$5</f>
        <v>2525.6491247855861</v>
      </c>
      <c r="G147" s="1">
        <f t="shared" si="81"/>
        <v>809.56427547886403</v>
      </c>
      <c r="H147" s="1">
        <f t="shared" si="81"/>
        <v>1075.4795632937123</v>
      </c>
      <c r="I147" s="1">
        <f t="shared" si="81"/>
        <v>520.04568960576751</v>
      </c>
      <c r="J147" s="1">
        <f t="shared" si="81"/>
        <v>0</v>
      </c>
      <c r="K147" s="1">
        <f t="shared" si="81"/>
        <v>1063.4740612470425</v>
      </c>
      <c r="L147" s="1">
        <f t="shared" si="81"/>
        <v>5759.4795720138982</v>
      </c>
      <c r="M147" s="1">
        <f t="shared" si="81"/>
        <v>165.70380843976426</v>
      </c>
      <c r="N147" s="1">
        <f t="shared" si="81"/>
        <v>0</v>
      </c>
      <c r="P147" s="1">
        <f t="shared" si="67"/>
        <v>5925.1833804536627</v>
      </c>
    </row>
    <row r="148" spans="1:16" x14ac:dyDescent="0.25">
      <c r="A148" s="3" t="s">
        <v>2</v>
      </c>
      <c r="B148" s="3"/>
      <c r="C148" s="2">
        <f>SUM(C133:C147)</f>
        <v>556219.29497910803</v>
      </c>
      <c r="D148" s="2">
        <f>SUM(D133:D147)</f>
        <v>556219.29497910803</v>
      </c>
      <c r="E148" s="2"/>
      <c r="F148" s="2">
        <f t="shared" ref="F148:N148" si="82">SUM(F133:F147)</f>
        <v>87218.928001597946</v>
      </c>
      <c r="G148" s="2">
        <f t="shared" si="82"/>
        <v>35100.36339569751</v>
      </c>
      <c r="H148" s="2">
        <f t="shared" si="82"/>
        <v>59748.594046018014</v>
      </c>
      <c r="I148" s="2">
        <f t="shared" si="82"/>
        <v>33939.259606359323</v>
      </c>
      <c r="J148" s="2">
        <f t="shared" si="82"/>
        <v>0</v>
      </c>
      <c r="K148" s="2">
        <f t="shared" si="82"/>
        <v>68146.952652719439</v>
      </c>
      <c r="L148" s="2">
        <f t="shared" si="82"/>
        <v>264456.61599948705</v>
      </c>
      <c r="M148" s="2">
        <f t="shared" si="82"/>
        <v>7608.5812772289055</v>
      </c>
      <c r="N148" s="2">
        <f t="shared" si="82"/>
        <v>0</v>
      </c>
      <c r="P148" s="2">
        <f>SUM(P133:P147)</f>
        <v>272065.19727671595</v>
      </c>
    </row>
    <row r="150" spans="1:16" x14ac:dyDescent="0.25">
      <c r="A150" t="s">
        <v>1</v>
      </c>
      <c r="C150" s="1">
        <f>+C51</f>
        <v>578073.79090000002</v>
      </c>
      <c r="D150" s="1">
        <f>+D51</f>
        <v>578073.79090000002</v>
      </c>
      <c r="E150" s="1"/>
      <c r="F150" s="1">
        <f t="shared" ref="F150:M150" si="83">+F51</f>
        <v>90919.288499999995</v>
      </c>
      <c r="G150" s="1">
        <f t="shared" si="83"/>
        <v>36374.058700000001</v>
      </c>
      <c r="H150" s="1">
        <f t="shared" si="83"/>
        <v>62344.5599</v>
      </c>
      <c r="I150" s="1">
        <f t="shared" si="83"/>
        <v>35081.430500000002</v>
      </c>
      <c r="J150" s="1">
        <f t="shared" si="83"/>
        <v>0</v>
      </c>
      <c r="K150" s="1">
        <f t="shared" si="83"/>
        <v>70755.0579</v>
      </c>
      <c r="L150" s="1">
        <f t="shared" si="83"/>
        <v>274696.21460000001</v>
      </c>
      <c r="M150" s="1">
        <f t="shared" si="83"/>
        <v>7903.1808000000001</v>
      </c>
      <c r="N150" s="1"/>
      <c r="P150" s="1">
        <f>+P51</f>
        <v>282599.39539999998</v>
      </c>
    </row>
    <row r="151" spans="1:16" x14ac:dyDescent="0.25">
      <c r="A151" t="s">
        <v>0</v>
      </c>
      <c r="C151" s="1">
        <f>+C148-C150</f>
        <v>-21854.49592089199</v>
      </c>
      <c r="D151" s="1">
        <f>+D148-D150</f>
        <v>-21854.49592089199</v>
      </c>
      <c r="E151" s="1"/>
      <c r="F151" s="1">
        <f t="shared" ref="F151:N151" si="84">+F148-F150</f>
        <v>-3700.3604984020494</v>
      </c>
      <c r="G151" s="1">
        <f t="shared" si="84"/>
        <v>-1273.6953043024914</v>
      </c>
      <c r="H151" s="1">
        <f t="shared" si="84"/>
        <v>-2595.9658539819866</v>
      </c>
      <c r="I151" s="1">
        <f t="shared" si="84"/>
        <v>-1142.1708936406794</v>
      </c>
      <c r="J151" s="1">
        <f t="shared" si="84"/>
        <v>0</v>
      </c>
      <c r="K151" s="1">
        <f t="shared" si="84"/>
        <v>-2608.1052472805604</v>
      </c>
      <c r="L151" s="1">
        <f t="shared" si="84"/>
        <v>-10239.598600512953</v>
      </c>
      <c r="M151" s="1">
        <f t="shared" si="84"/>
        <v>-294.5995227710946</v>
      </c>
      <c r="N151" s="1">
        <f t="shared" si="84"/>
        <v>0</v>
      </c>
      <c r="P151" s="1">
        <f>+P148-P150</f>
        <v>-10534.198123284033</v>
      </c>
    </row>
  </sheetData>
  <pageMargins left="0.38" right="0.32" top="0.67" bottom="0.64" header="0.5" footer="0.5"/>
  <pageSetup paperSize="5" scale="55" fitToHeight="0" orientation="landscape" r:id="rId1"/>
  <colBreaks count="1" manualBreakCount="1">
    <brk id="6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showGridLines="0" zoomScale="85" zoomScaleNormal="85" workbookViewId="0">
      <pane xSplit="1" ySplit="3" topLeftCell="B4" activePane="bottomRight" state="frozen"/>
      <selection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RowHeight="15" x14ac:dyDescent="0.25"/>
  <cols>
    <col min="1" max="1" width="36.5703125" bestFit="1" customWidth="1"/>
    <col min="2" max="18" width="13.5703125" customWidth="1"/>
  </cols>
  <sheetData>
    <row r="1" spans="1:18" x14ac:dyDescent="0.25">
      <c r="A1" s="43" t="s">
        <v>97</v>
      </c>
      <c r="B1" s="43" t="s">
        <v>96</v>
      </c>
      <c r="C1" s="43" t="s">
        <v>95</v>
      </c>
    </row>
    <row r="2" spans="1:18" x14ac:dyDescent="0.25">
      <c r="A2" s="3" t="s">
        <v>94</v>
      </c>
      <c r="B2" s="3" t="s">
        <v>93</v>
      </c>
      <c r="C2" s="3" t="s">
        <v>92</v>
      </c>
    </row>
    <row r="3" spans="1:18" s="33" customFormat="1" ht="72" customHeight="1" x14ac:dyDescent="0.25">
      <c r="A3" s="42"/>
      <c r="B3" s="41" t="s">
        <v>83</v>
      </c>
      <c r="C3" s="41" t="s">
        <v>82</v>
      </c>
      <c r="D3" s="41" t="s">
        <v>81</v>
      </c>
      <c r="E3" s="41" t="s">
        <v>80</v>
      </c>
      <c r="F3" s="41" t="s">
        <v>79</v>
      </c>
      <c r="G3" s="41" t="s">
        <v>78</v>
      </c>
      <c r="H3" s="41" t="s">
        <v>77</v>
      </c>
      <c r="I3" s="41" t="s">
        <v>76</v>
      </c>
      <c r="J3" s="41" t="s">
        <v>75</v>
      </c>
      <c r="K3" s="41" t="s">
        <v>74</v>
      </c>
      <c r="L3" s="41" t="s">
        <v>91</v>
      </c>
      <c r="M3" s="41" t="s">
        <v>73</v>
      </c>
      <c r="N3" s="41" t="s">
        <v>72</v>
      </c>
      <c r="O3" s="41" t="s">
        <v>90</v>
      </c>
      <c r="P3" s="41" t="s">
        <v>89</v>
      </c>
      <c r="Q3" s="41" t="s">
        <v>88</v>
      </c>
      <c r="R3" s="41" t="s">
        <v>87</v>
      </c>
    </row>
    <row r="4" spans="1:18" x14ac:dyDescent="0.25">
      <c r="A4" s="40" t="s">
        <v>86</v>
      </c>
      <c r="B4" s="39">
        <v>3286200</v>
      </c>
      <c r="C4" s="39">
        <v>3283900</v>
      </c>
      <c r="D4" s="39">
        <v>3259000</v>
      </c>
      <c r="E4" s="39">
        <v>158600</v>
      </c>
      <c r="F4" s="39">
        <v>275300</v>
      </c>
      <c r="G4" s="39">
        <v>383000</v>
      </c>
      <c r="H4" s="39">
        <v>356500</v>
      </c>
      <c r="I4" s="39">
        <v>454400</v>
      </c>
      <c r="J4" s="39">
        <v>678500</v>
      </c>
      <c r="K4" s="39">
        <v>952700</v>
      </c>
      <c r="L4" s="39"/>
      <c r="M4" s="39">
        <v>24900</v>
      </c>
      <c r="N4" s="39">
        <v>2300</v>
      </c>
      <c r="O4" s="39"/>
      <c r="P4" s="39"/>
      <c r="Q4" s="39"/>
      <c r="R4" s="39"/>
    </row>
    <row r="5" spans="1:18" x14ac:dyDescent="0.25">
      <c r="A5" s="40" t="s">
        <v>85</v>
      </c>
      <c r="B5" s="39">
        <v>-1709030</v>
      </c>
      <c r="C5" s="39">
        <v>-1709030</v>
      </c>
      <c r="D5" s="39">
        <v>-1699082</v>
      </c>
      <c r="E5" s="39"/>
      <c r="F5" s="39">
        <v>-162607</v>
      </c>
      <c r="G5" s="39">
        <v>-211132</v>
      </c>
      <c r="H5" s="39">
        <v>-203357</v>
      </c>
      <c r="I5" s="39">
        <v>-256687</v>
      </c>
      <c r="J5" s="39">
        <v>-391193</v>
      </c>
      <c r="K5" s="39">
        <v>-474106</v>
      </c>
      <c r="L5" s="39"/>
      <c r="M5" s="39">
        <v>-9948</v>
      </c>
      <c r="N5" s="39"/>
      <c r="O5" s="39"/>
      <c r="P5" s="39"/>
      <c r="Q5" s="39"/>
      <c r="R5" s="39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FY17</vt:lpstr>
      <vt:lpstr>Worker's Comp from PlanIt FY17</vt:lpstr>
      <vt:lpstr>'Budget FY17'!Print_Titles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 Muncy</dc:creator>
  <cp:lastModifiedBy>Brannon C Taylor</cp:lastModifiedBy>
  <dcterms:created xsi:type="dcterms:W3CDTF">2017-07-25T14:23:53Z</dcterms:created>
  <dcterms:modified xsi:type="dcterms:W3CDTF">2017-08-01T18:56:29Z</dcterms:modified>
</cp:coreProperties>
</file>