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MFR Attachments\"/>
    </mc:Choice>
  </mc:AlternateContent>
  <bookViews>
    <workbookView xWindow="0" yWindow="0" windowWidth="20490" windowHeight="7455" tabRatio="920"/>
  </bookViews>
  <sheets>
    <sheet name="Cover B" sheetId="1" r:id="rId1"/>
    <sheet name="B.1 B" sheetId="2" r:id="rId2"/>
    <sheet name="B.1 F " sheetId="3" r:id="rId3"/>
    <sheet name="B.2 F" sheetId="4" r:id="rId4"/>
    <sheet name="B.2 B" sheetId="5" r:id="rId5"/>
    <sheet name="B.3 B" sheetId="6" r:id="rId6"/>
    <sheet name="B.3 F" sheetId="7" r:id="rId7"/>
    <sheet name="B.3.1 F" sheetId="8" r:id="rId8"/>
    <sheet name="B.4 B" sheetId="9" r:id="rId9"/>
    <sheet name="B.4 F" sheetId="10" r:id="rId10"/>
    <sheet name="B.4.1 B" sheetId="11" r:id="rId11"/>
    <sheet name="B.4.1 F" sheetId="12" r:id="rId12"/>
    <sheet name="B.4.2 B" sheetId="13" r:id="rId13"/>
    <sheet name="B.4.2 F" sheetId="14" r:id="rId14"/>
    <sheet name="B.5 B" sheetId="15" r:id="rId15"/>
    <sheet name="B.5 F" sheetId="16" r:id="rId16"/>
    <sheet name="B.6 B" sheetId="17" r:id="rId17"/>
    <sheet name="B.6 F" sheetId="18" r:id="rId18"/>
    <sheet name="WP B.4.1F" sheetId="19" r:id="rId19"/>
    <sheet name="WP B.4.1B" sheetId="20" r:id="rId20"/>
    <sheet name="WP B.5 B" sheetId="21" r:id="rId21"/>
    <sheet name="WP B.5 F" sheetId="22" r:id="rId22"/>
    <sheet name="WP B.6 B" sheetId="23" r:id="rId23"/>
    <sheet name="WP B.6 F" sheetId="24" r:id="rId24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1">'B.1 B'!$A$1:$F$31</definedName>
    <definedName name="_xlnm.Print_Area" localSheetId="2">'B.1 F '!$A$1:$F$31</definedName>
    <definedName name="_xlnm.Print_Area" localSheetId="4">'B.2 B'!$A$1:$N$266</definedName>
    <definedName name="_xlnm.Print_Area" localSheetId="3">'B.2 F'!$A$1:$N$266</definedName>
    <definedName name="_xlnm.Print_Area" localSheetId="5">'B.3 B'!$A$1:$N$261</definedName>
    <definedName name="_xlnm.Print_Area" localSheetId="6">'B.3 F'!$A$1:$N$263</definedName>
    <definedName name="_xlnm.Print_Area" localSheetId="7">'B.3.1 F'!$A$1:$H$261</definedName>
    <definedName name="_xlnm.Print_Area" localSheetId="8">'B.4 B'!$A$1:$E$24</definedName>
    <definedName name="_xlnm.Print_Area" localSheetId="9">'B.4 F'!$A$1:$E$24</definedName>
    <definedName name="_xlnm.Print_Area" localSheetId="10">'B.4.1 B'!$A$1:$K$37</definedName>
    <definedName name="_xlnm.Print_Area" localSheetId="11">'B.4.1 F'!$A$1:$K$37</definedName>
    <definedName name="_xlnm.Print_Area" localSheetId="12">'B.4.2 B'!$A$1:$H$34</definedName>
    <definedName name="_xlnm.Print_Area" localSheetId="13">'B.4.2 F'!$A$1:$H$33</definedName>
    <definedName name="_xlnm.Print_Area" localSheetId="14">'B.5 B'!$A$1:$L$51</definedName>
    <definedName name="_xlnm.Print_Area" localSheetId="15">'B.5 F'!$A$1:$L$88</definedName>
    <definedName name="_xlnm.Print_Area" localSheetId="16">'B.6 B'!$A$1:$L$25</definedName>
    <definedName name="_xlnm.Print_Area" localSheetId="17">'B.6 F'!$A$1:$L$25</definedName>
    <definedName name="_xlnm.Print_Area" localSheetId="0">'Cover B'!$A$1:$C$24</definedName>
    <definedName name="_xlnm.Print_Area" localSheetId="19">'WP B.4.1B'!$A$1:$P$53</definedName>
    <definedName name="_xlnm.Print_Area" localSheetId="18">'WP B.4.1F'!$A$1:$P$53</definedName>
    <definedName name="_xlnm.Print_Area" localSheetId="20">'WP B.5 B'!$A$1:$Q$49</definedName>
    <definedName name="_xlnm.Print_Area" localSheetId="21">'WP B.5 F'!$A$1:$Q$49</definedName>
    <definedName name="_xlnm.Print_Area" localSheetId="22">'WP B.6 B'!$A$1:$Q$23</definedName>
    <definedName name="_xlnm.Print_Area" localSheetId="23">'WP B.6 F'!$A$1:$Q$23</definedName>
    <definedName name="_xlnm.Print_Titles" localSheetId="1">'B.1 B'!$1:$8</definedName>
    <definedName name="_xlnm.Print_Titles" localSheetId="4">'B.2 B'!$1:$13</definedName>
    <definedName name="_xlnm.Print_Titles" localSheetId="3">'B.2 F'!$1:$13</definedName>
    <definedName name="_xlnm.Print_Titles" localSheetId="5">'B.3 B'!$1:$12</definedName>
    <definedName name="_xlnm.Print_Titles" localSheetId="6">'B.3 F'!$1:$12</definedName>
    <definedName name="_xlnm.Print_Titles" localSheetId="7">'B.3.1 F'!$1:$12</definedName>
    <definedName name="_xlnm.Print_Titles" localSheetId="14">'B.5 B'!$1:$11</definedName>
    <definedName name="_xlnm.Print_Titles" localSheetId="15">'B.5 F'!$1:$11</definedName>
    <definedName name="_xlnm.Print_Titles" localSheetId="16">'B.6 B'!$1:$11</definedName>
    <definedName name="_xlnm.Print_Titles" localSheetId="17">'B.6 F'!$1:$11</definedName>
    <definedName name="_xlnm.Print_Titles" localSheetId="20">'WP B.5 B'!$1:$11</definedName>
    <definedName name="_xlnm.Print_Titles" localSheetId="21">'WP B.5 F'!$1:$11</definedName>
    <definedName name="_xlnm.Print_Titles" localSheetId="22">'WP B.6 B'!$1:$11</definedName>
    <definedName name="_xlnm.Print_Titles" localSheetId="23">'WP B.6 F'!$1:$11</definedName>
    <definedName name="ROR">#REF!</definedName>
    <definedName name="stdr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24" l="1"/>
  <c r="Q19" i="24"/>
  <c r="Q16" i="24"/>
  <c r="Q13" i="24"/>
  <c r="I13" i="18" s="1"/>
  <c r="L13" i="18" s="1"/>
  <c r="A8" i="24"/>
  <c r="A6" i="24"/>
  <c r="Q22" i="23"/>
  <c r="Q19" i="23"/>
  <c r="Q16" i="23"/>
  <c r="Q13" i="23"/>
  <c r="D11" i="23"/>
  <c r="A8" i="23"/>
  <c r="A6" i="23"/>
  <c r="Q43" i="22"/>
  <c r="Q41" i="22"/>
  <c r="Q39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Q36" i="22" s="1"/>
  <c r="Q34" i="22"/>
  <c r="Q32" i="22"/>
  <c r="I32" i="16" s="1"/>
  <c r="Q30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Q26" i="22"/>
  <c r="Q24" i="22"/>
  <c r="Q22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Q19" i="22" s="1"/>
  <c r="D19" i="22"/>
  <c r="Q17" i="22"/>
  <c r="Q15" i="22"/>
  <c r="A15" i="22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14" i="22"/>
  <c r="Q13" i="22"/>
  <c r="A8" i="22"/>
  <c r="A6" i="22"/>
  <c r="K47" i="21"/>
  <c r="K49" i="21" s="1"/>
  <c r="J47" i="21"/>
  <c r="I47" i="21"/>
  <c r="H47" i="21"/>
  <c r="H49" i="21" s="1"/>
  <c r="G47" i="21"/>
  <c r="G49" i="21" s="1"/>
  <c r="F47" i="21"/>
  <c r="E47" i="21"/>
  <c r="D47" i="21"/>
  <c r="A47" i="21"/>
  <c r="A48" i="21" s="1"/>
  <c r="A49" i="21" s="1"/>
  <c r="K45" i="21"/>
  <c r="Q43" i="21"/>
  <c r="Q41" i="21"/>
  <c r="Q39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Q34" i="21"/>
  <c r="Q32" i="21"/>
  <c r="I32" i="15" s="1"/>
  <c r="Q30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A28" i="2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Q26" i="21"/>
  <c r="Q24" i="21"/>
  <c r="Q22" i="21"/>
  <c r="I22" i="15" s="1"/>
  <c r="P19" i="21"/>
  <c r="O19" i="21"/>
  <c r="N19" i="21"/>
  <c r="M19" i="21"/>
  <c r="L19" i="21"/>
  <c r="K19" i="21"/>
  <c r="J19" i="21"/>
  <c r="I19" i="21"/>
  <c r="H19" i="21"/>
  <c r="G19" i="21"/>
  <c r="F19" i="21"/>
  <c r="E19" i="21"/>
  <c r="Q19" i="21" s="1"/>
  <c r="D19" i="21"/>
  <c r="Q17" i="21"/>
  <c r="Q15" i="21"/>
  <c r="A15" i="2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14" i="21"/>
  <c r="Q13" i="21"/>
  <c r="K11" i="21"/>
  <c r="A8" i="21"/>
  <c r="A6" i="21"/>
  <c r="P50" i="20"/>
  <c r="P48" i="20"/>
  <c r="P46" i="20"/>
  <c r="P44" i="20"/>
  <c r="P40" i="20"/>
  <c r="P38" i="20"/>
  <c r="P36" i="20"/>
  <c r="P34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P30" i="20" s="1"/>
  <c r="O25" i="20"/>
  <c r="N25" i="20"/>
  <c r="M25" i="20"/>
  <c r="L25" i="20"/>
  <c r="K25" i="20"/>
  <c r="J25" i="20"/>
  <c r="I25" i="20"/>
  <c r="H25" i="20"/>
  <c r="G25" i="20"/>
  <c r="F25" i="20"/>
  <c r="E25" i="20"/>
  <c r="D25" i="20"/>
  <c r="P25" i="20" s="1"/>
  <c r="C25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P15" i="20" s="1"/>
  <c r="C15" i="20"/>
  <c r="P11" i="21"/>
  <c r="M11" i="21"/>
  <c r="L11" i="21"/>
  <c r="K11" i="23"/>
  <c r="I11" i="21"/>
  <c r="H11" i="21"/>
  <c r="E11" i="21"/>
  <c r="C8" i="20"/>
  <c r="D11" i="21" s="1"/>
  <c r="P50" i="19"/>
  <c r="P48" i="19"/>
  <c r="P46" i="19"/>
  <c r="P44" i="19"/>
  <c r="P40" i="19"/>
  <c r="P38" i="19"/>
  <c r="P36" i="19"/>
  <c r="P34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P30" i="19" s="1"/>
  <c r="O25" i="19"/>
  <c r="N25" i="19"/>
  <c r="M25" i="19"/>
  <c r="L25" i="19"/>
  <c r="K25" i="19"/>
  <c r="J25" i="19"/>
  <c r="I25" i="19"/>
  <c r="H25" i="19"/>
  <c r="G25" i="19"/>
  <c r="F25" i="19"/>
  <c r="E25" i="19"/>
  <c r="D25" i="19"/>
  <c r="P25" i="19" s="1"/>
  <c r="C25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P15" i="19" s="1"/>
  <c r="C15" i="19"/>
  <c r="P11" i="24"/>
  <c r="M11" i="22"/>
  <c r="L11" i="24"/>
  <c r="K11" i="24"/>
  <c r="I11" i="22"/>
  <c r="H11" i="24"/>
  <c r="E11" i="22"/>
  <c r="C8" i="19"/>
  <c r="D11" i="24" s="1"/>
  <c r="J22" i="18"/>
  <c r="I22" i="18"/>
  <c r="K22" i="18"/>
  <c r="L22" i="18" s="1"/>
  <c r="D22" i="18"/>
  <c r="D24" i="18" s="1"/>
  <c r="J19" i="18"/>
  <c r="I19" i="18"/>
  <c r="K19" i="18"/>
  <c r="D19" i="18"/>
  <c r="G19" i="18" s="1"/>
  <c r="I16" i="18"/>
  <c r="K16" i="18"/>
  <c r="J16" i="18"/>
  <c r="D16" i="18"/>
  <c r="G16" i="18" s="1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J13" i="18"/>
  <c r="G13" i="18"/>
  <c r="F13" i="18"/>
  <c r="K13" i="18" s="1"/>
  <c r="D13" i="18"/>
  <c r="A4" i="18"/>
  <c r="J22" i="17"/>
  <c r="I22" i="17"/>
  <c r="L22" i="17" s="1"/>
  <c r="K22" i="17"/>
  <c r="D22" i="17"/>
  <c r="G22" i="17" s="1"/>
  <c r="I19" i="17"/>
  <c r="J19" i="17"/>
  <c r="D19" i="17"/>
  <c r="I16" i="17"/>
  <c r="K16" i="17"/>
  <c r="J16" i="17"/>
  <c r="D16" i="17"/>
  <c r="A14" i="17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J13" i="17"/>
  <c r="I13" i="17"/>
  <c r="F13" i="17"/>
  <c r="K13" i="17" s="1"/>
  <c r="D13" i="17"/>
  <c r="G13" i="17" s="1"/>
  <c r="L8" i="17"/>
  <c r="A4" i="17"/>
  <c r="I82" i="16"/>
  <c r="D70" i="16"/>
  <c r="I66" i="16"/>
  <c r="L51" i="16"/>
  <c r="I44" i="16"/>
  <c r="E44" i="16"/>
  <c r="J44" i="16" s="1"/>
  <c r="D44" i="16"/>
  <c r="I42" i="16"/>
  <c r="E42" i="16"/>
  <c r="J42" i="16" s="1"/>
  <c r="D42" i="16"/>
  <c r="E40" i="16"/>
  <c r="J40" i="16" s="1"/>
  <c r="J38" i="16"/>
  <c r="I38" i="16"/>
  <c r="F42" i="16"/>
  <c r="D38" i="16"/>
  <c r="I34" i="16"/>
  <c r="D34" i="16"/>
  <c r="D32" i="16"/>
  <c r="I30" i="16"/>
  <c r="F34" i="16"/>
  <c r="K34" i="16" s="1"/>
  <c r="D30" i="16"/>
  <c r="I26" i="16"/>
  <c r="D26" i="16"/>
  <c r="I24" i="16"/>
  <c r="D24" i="16"/>
  <c r="J22" i="16"/>
  <c r="I22" i="16"/>
  <c r="I28" i="16" s="1"/>
  <c r="F24" i="16"/>
  <c r="K24" i="16" s="1"/>
  <c r="E26" i="16"/>
  <c r="D22" i="16"/>
  <c r="D28" i="16" s="1"/>
  <c r="J17" i="16"/>
  <c r="L17" i="16" s="1"/>
  <c r="I17" i="16"/>
  <c r="F17" i="16"/>
  <c r="K17" i="16" s="1"/>
  <c r="E17" i="16"/>
  <c r="G17" i="16" s="1"/>
  <c r="D17" i="16"/>
  <c r="I15" i="16"/>
  <c r="F15" i="16"/>
  <c r="K15" i="16" s="1"/>
  <c r="E15" i="16"/>
  <c r="D15" i="16"/>
  <c r="K13" i="16"/>
  <c r="J13" i="16"/>
  <c r="L13" i="16" s="1"/>
  <c r="I13" i="16"/>
  <c r="I19" i="16" s="1"/>
  <c r="G13" i="16"/>
  <c r="D13" i="16"/>
  <c r="D19" i="16" s="1"/>
  <c r="A4" i="16"/>
  <c r="I45" i="15"/>
  <c r="E45" i="15"/>
  <c r="D45" i="15"/>
  <c r="I43" i="15"/>
  <c r="E43" i="15"/>
  <c r="J43" i="15" s="1"/>
  <c r="D43" i="15"/>
  <c r="J41" i="15"/>
  <c r="E41" i="15"/>
  <c r="J39" i="15"/>
  <c r="I39" i="15"/>
  <c r="D39" i="15"/>
  <c r="I36" i="15"/>
  <c r="I34" i="15"/>
  <c r="D34" i="15"/>
  <c r="D32" i="15"/>
  <c r="I30" i="15"/>
  <c r="F34" i="15"/>
  <c r="K34" i="15" s="1"/>
  <c r="E32" i="15"/>
  <c r="D30" i="15"/>
  <c r="D28" i="15"/>
  <c r="I26" i="15"/>
  <c r="D26" i="15"/>
  <c r="I24" i="15"/>
  <c r="D24" i="15"/>
  <c r="E26" i="15"/>
  <c r="D22" i="15"/>
  <c r="I19" i="15"/>
  <c r="K17" i="15"/>
  <c r="J17" i="15"/>
  <c r="I17" i="15"/>
  <c r="L17" i="15" s="1"/>
  <c r="F17" i="15"/>
  <c r="E17" i="15"/>
  <c r="D17" i="15"/>
  <c r="K15" i="15"/>
  <c r="J15" i="15"/>
  <c r="I15" i="15"/>
  <c r="F15" i="15"/>
  <c r="E15" i="15"/>
  <c r="D15" i="15"/>
  <c r="G15" i="15" s="1"/>
  <c r="I13" i="15"/>
  <c r="L13" i="15" s="1"/>
  <c r="D13" i="15"/>
  <c r="G13" i="15" s="1"/>
  <c r="L8" i="15"/>
  <c r="A4" i="15"/>
  <c r="H30" i="14"/>
  <c r="H28" i="14"/>
  <c r="H26" i="14"/>
  <c r="H24" i="14"/>
  <c r="H22" i="14"/>
  <c r="H20" i="14"/>
  <c r="H18" i="14"/>
  <c r="H16" i="14"/>
  <c r="D32" i="14"/>
  <c r="H32" i="14" s="1"/>
  <c r="E14" i="10" s="1"/>
  <c r="D21" i="3" s="1"/>
  <c r="F21" i="3" s="1"/>
  <c r="A16" i="14"/>
  <c r="A18" i="14" s="1"/>
  <c r="A20" i="14" s="1"/>
  <c r="A22" i="14" s="1"/>
  <c r="A24" i="14" s="1"/>
  <c r="A26" i="14" s="1"/>
  <c r="A28" i="14" s="1"/>
  <c r="A30" i="14" s="1"/>
  <c r="A32" i="14" s="1"/>
  <c r="A9" i="14"/>
  <c r="A7" i="14"/>
  <c r="A4" i="14"/>
  <c r="H30" i="13"/>
  <c r="A30" i="13"/>
  <c r="A32" i="13" s="1"/>
  <c r="H28" i="13"/>
  <c r="H26" i="13"/>
  <c r="H24" i="13"/>
  <c r="H22" i="13"/>
  <c r="H20" i="13"/>
  <c r="H18" i="13"/>
  <c r="A18" i="13"/>
  <c r="A20" i="13" s="1"/>
  <c r="A22" i="13" s="1"/>
  <c r="A24" i="13" s="1"/>
  <c r="A26" i="13" s="1"/>
  <c r="A28" i="13" s="1"/>
  <c r="A16" i="13"/>
  <c r="H9" i="13"/>
  <c r="A9" i="13"/>
  <c r="A7" i="13"/>
  <c r="A4" i="13"/>
  <c r="H34" i="12"/>
  <c r="C34" i="12"/>
  <c r="H33" i="12"/>
  <c r="C33" i="12"/>
  <c r="H32" i="12"/>
  <c r="D32" i="12"/>
  <c r="F32" i="12" s="1"/>
  <c r="C32" i="12"/>
  <c r="H31" i="12"/>
  <c r="H35" i="12" s="1"/>
  <c r="E31" i="12"/>
  <c r="F31" i="12" s="1"/>
  <c r="D31" i="12"/>
  <c r="C31" i="12"/>
  <c r="H27" i="12"/>
  <c r="C27" i="12"/>
  <c r="H26" i="12"/>
  <c r="C26" i="12"/>
  <c r="H25" i="12"/>
  <c r="D25" i="12"/>
  <c r="C25" i="12"/>
  <c r="H24" i="12"/>
  <c r="H28" i="12" s="1"/>
  <c r="E24" i="12"/>
  <c r="F24" i="12" s="1"/>
  <c r="D24" i="12"/>
  <c r="C24" i="12"/>
  <c r="C28" i="12" s="1"/>
  <c r="H20" i="12"/>
  <c r="F20" i="12"/>
  <c r="E34" i="12"/>
  <c r="D27" i="12"/>
  <c r="C20" i="12"/>
  <c r="H19" i="12"/>
  <c r="E33" i="12"/>
  <c r="D33" i="12"/>
  <c r="C19" i="12"/>
  <c r="I18" i="12"/>
  <c r="I32" i="12" s="1"/>
  <c r="F18" i="12"/>
  <c r="E32" i="12"/>
  <c r="C18" i="12"/>
  <c r="J17" i="12"/>
  <c r="I17" i="12"/>
  <c r="I31" i="12" s="1"/>
  <c r="H17" i="12"/>
  <c r="C17" i="12"/>
  <c r="C12" i="12"/>
  <c r="H12" i="12" s="1"/>
  <c r="K9" i="12"/>
  <c r="A9" i="12"/>
  <c r="A7" i="12"/>
  <c r="A4" i="12"/>
  <c r="H34" i="11"/>
  <c r="C34" i="11"/>
  <c r="H33" i="11"/>
  <c r="D33" i="11"/>
  <c r="F33" i="11" s="1"/>
  <c r="C33" i="11"/>
  <c r="H32" i="11"/>
  <c r="D32" i="11"/>
  <c r="C32" i="11"/>
  <c r="H31" i="11"/>
  <c r="H35" i="11" s="1"/>
  <c r="E31" i="11"/>
  <c r="D31" i="11"/>
  <c r="F31" i="11" s="1"/>
  <c r="C31" i="11"/>
  <c r="C35" i="11" s="1"/>
  <c r="H27" i="11"/>
  <c r="D27" i="11"/>
  <c r="C27" i="11"/>
  <c r="H26" i="11"/>
  <c r="C26" i="11"/>
  <c r="H25" i="11"/>
  <c r="D25" i="11"/>
  <c r="C25" i="11"/>
  <c r="H24" i="11"/>
  <c r="H28" i="11" s="1"/>
  <c r="E24" i="11"/>
  <c r="D24" i="11"/>
  <c r="F24" i="11" s="1"/>
  <c r="C24" i="11"/>
  <c r="C28" i="11" s="1"/>
  <c r="I20" i="11"/>
  <c r="I27" i="11" s="1"/>
  <c r="H20" i="11"/>
  <c r="E34" i="11"/>
  <c r="C20" i="11"/>
  <c r="H19" i="11"/>
  <c r="E33" i="11"/>
  <c r="D26" i="11"/>
  <c r="C19" i="11"/>
  <c r="I18" i="11"/>
  <c r="E32" i="11"/>
  <c r="C18" i="11"/>
  <c r="J17" i="11"/>
  <c r="J31" i="11" s="1"/>
  <c r="I17" i="11"/>
  <c r="I31" i="11" s="1"/>
  <c r="K31" i="11" s="1"/>
  <c r="H17" i="11"/>
  <c r="C17" i="11"/>
  <c r="C21" i="11" s="1"/>
  <c r="C12" i="11"/>
  <c r="H12" i="11" s="1"/>
  <c r="K9" i="11"/>
  <c r="A9" i="11"/>
  <c r="A7" i="11"/>
  <c r="A4" i="11"/>
  <c r="A8" i="10"/>
  <c r="A6" i="10"/>
  <c r="A4" i="10"/>
  <c r="E8" i="9"/>
  <c r="A8" i="9"/>
  <c r="A6" i="9"/>
  <c r="A4" i="9"/>
  <c r="D259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0" i="8"/>
  <c r="H239" i="8"/>
  <c r="H238" i="8"/>
  <c r="H237" i="8"/>
  <c r="H232" i="8"/>
  <c r="H231" i="8"/>
  <c r="H230" i="8"/>
  <c r="H229" i="8"/>
  <c r="H228" i="8"/>
  <c r="D223" i="8"/>
  <c r="H220" i="8"/>
  <c r="H219" i="8"/>
  <c r="H218" i="8"/>
  <c r="H217" i="8"/>
  <c r="H216" i="8"/>
  <c r="H214" i="8"/>
  <c r="H213" i="8"/>
  <c r="H212" i="8"/>
  <c r="G204" i="8"/>
  <c r="H201" i="8"/>
  <c r="H199" i="8"/>
  <c r="H196" i="8"/>
  <c r="H192" i="8"/>
  <c r="H191" i="8"/>
  <c r="H187" i="8"/>
  <c r="H186" i="8"/>
  <c r="H184" i="8"/>
  <c r="G207" i="8"/>
  <c r="D178" i="8"/>
  <c r="D176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D150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D125" i="8"/>
  <c r="F123" i="8"/>
  <c r="H122" i="8"/>
  <c r="G173" i="8"/>
  <c r="H173" i="8" s="1"/>
  <c r="F122" i="8"/>
  <c r="D113" i="8"/>
  <c r="G111" i="8"/>
  <c r="F111" i="8"/>
  <c r="H111" i="8" s="1"/>
  <c r="G110" i="8"/>
  <c r="F110" i="8"/>
  <c r="H110" i="8" s="1"/>
  <c r="G109" i="8"/>
  <c r="F109" i="8"/>
  <c r="H109" i="8" s="1"/>
  <c r="G108" i="8"/>
  <c r="F108" i="8"/>
  <c r="H108" i="8" s="1"/>
  <c r="G107" i="8"/>
  <c r="F107" i="8"/>
  <c r="H107" i="8" s="1"/>
  <c r="G106" i="8"/>
  <c r="F106" i="8"/>
  <c r="H106" i="8" s="1"/>
  <c r="G105" i="8"/>
  <c r="F105" i="8"/>
  <c r="H105" i="8" s="1"/>
  <c r="G104" i="8"/>
  <c r="F104" i="8"/>
  <c r="H104" i="8" s="1"/>
  <c r="G103" i="8"/>
  <c r="F103" i="8"/>
  <c r="H103" i="8" s="1"/>
  <c r="G102" i="8"/>
  <c r="F102" i="8"/>
  <c r="H102" i="8" s="1"/>
  <c r="G101" i="8"/>
  <c r="F101" i="8"/>
  <c r="H101" i="8" s="1"/>
  <c r="G100" i="8"/>
  <c r="F100" i="8"/>
  <c r="H100" i="8" s="1"/>
  <c r="G99" i="8"/>
  <c r="F99" i="8"/>
  <c r="H99" i="8" s="1"/>
  <c r="G98" i="8"/>
  <c r="F98" i="8"/>
  <c r="H98" i="8" s="1"/>
  <c r="G97" i="8"/>
  <c r="F97" i="8"/>
  <c r="H97" i="8" s="1"/>
  <c r="G96" i="8"/>
  <c r="F96" i="8"/>
  <c r="H96" i="8" s="1"/>
  <c r="G95" i="8"/>
  <c r="F95" i="8"/>
  <c r="H95" i="8" s="1"/>
  <c r="G94" i="8"/>
  <c r="F94" i="8"/>
  <c r="H94" i="8" s="1"/>
  <c r="G93" i="8"/>
  <c r="F93" i="8"/>
  <c r="H93" i="8" s="1"/>
  <c r="G92" i="8"/>
  <c r="F92" i="8"/>
  <c r="H92" i="8" s="1"/>
  <c r="G91" i="8"/>
  <c r="F91" i="8"/>
  <c r="H91" i="8" s="1"/>
  <c r="G90" i="8"/>
  <c r="F90" i="8"/>
  <c r="H90" i="8" s="1"/>
  <c r="G89" i="8"/>
  <c r="F89" i="8"/>
  <c r="H89" i="8" s="1"/>
  <c r="G88" i="8"/>
  <c r="F88" i="8"/>
  <c r="H88" i="8" s="1"/>
  <c r="G87" i="8"/>
  <c r="F87" i="8"/>
  <c r="H87" i="8" s="1"/>
  <c r="G86" i="8"/>
  <c r="F86" i="8"/>
  <c r="H86" i="8" s="1"/>
  <c r="H113" i="8" s="1"/>
  <c r="D83" i="8"/>
  <c r="H81" i="8"/>
  <c r="G81" i="8"/>
  <c r="F81" i="8"/>
  <c r="H80" i="8"/>
  <c r="G80" i="8"/>
  <c r="F80" i="8"/>
  <c r="H79" i="8"/>
  <c r="G79" i="8"/>
  <c r="F79" i="8"/>
  <c r="H78" i="8"/>
  <c r="G78" i="8"/>
  <c r="F78" i="8"/>
  <c r="H77" i="8"/>
  <c r="G77" i="8"/>
  <c r="F77" i="8"/>
  <c r="H76" i="8"/>
  <c r="G76" i="8"/>
  <c r="F76" i="8"/>
  <c r="H75" i="8"/>
  <c r="G75" i="8"/>
  <c r="F75" i="8"/>
  <c r="H74" i="8"/>
  <c r="G74" i="8"/>
  <c r="F74" i="8"/>
  <c r="H73" i="8"/>
  <c r="G73" i="8"/>
  <c r="F73" i="8"/>
  <c r="H72" i="8"/>
  <c r="G72" i="8"/>
  <c r="F72" i="8"/>
  <c r="H71" i="8"/>
  <c r="G71" i="8"/>
  <c r="F71" i="8"/>
  <c r="H70" i="8"/>
  <c r="G70" i="8"/>
  <c r="F70" i="8"/>
  <c r="H69" i="8"/>
  <c r="G69" i="8"/>
  <c r="F69" i="8"/>
  <c r="H68" i="8"/>
  <c r="G68" i="8"/>
  <c r="F68" i="8"/>
  <c r="H67" i="8"/>
  <c r="G67" i="8"/>
  <c r="F67" i="8"/>
  <c r="H66" i="8"/>
  <c r="G66" i="8"/>
  <c r="F66" i="8"/>
  <c r="H65" i="8"/>
  <c r="G65" i="8"/>
  <c r="F65" i="8"/>
  <c r="H64" i="8"/>
  <c r="G64" i="8"/>
  <c r="F64" i="8"/>
  <c r="H63" i="8"/>
  <c r="H83" i="8" s="1"/>
  <c r="G63" i="8"/>
  <c r="F63" i="8"/>
  <c r="H62" i="8"/>
  <c r="G62" i="8"/>
  <c r="F62" i="8"/>
  <c r="D59" i="8"/>
  <c r="G57" i="8"/>
  <c r="F57" i="8"/>
  <c r="H57" i="8" s="1"/>
  <c r="G56" i="8"/>
  <c r="F56" i="8"/>
  <c r="H56" i="8" s="1"/>
  <c r="H55" i="8"/>
  <c r="G55" i="8"/>
  <c r="F55" i="8"/>
  <c r="H54" i="8"/>
  <c r="G54" i="8"/>
  <c r="F54" i="8"/>
  <c r="G53" i="8"/>
  <c r="F53" i="8"/>
  <c r="H53" i="8" s="1"/>
  <c r="G52" i="8"/>
  <c r="F52" i="8"/>
  <c r="H52" i="8" s="1"/>
  <c r="H51" i="8"/>
  <c r="G51" i="8"/>
  <c r="F51" i="8"/>
  <c r="H50" i="8"/>
  <c r="G50" i="8"/>
  <c r="F50" i="8"/>
  <c r="D47" i="8"/>
  <c r="G45" i="8"/>
  <c r="F45" i="8"/>
  <c r="H45" i="8" s="1"/>
  <c r="G44" i="8"/>
  <c r="F44" i="8"/>
  <c r="H44" i="8" s="1"/>
  <c r="H43" i="8"/>
  <c r="G43" i="8"/>
  <c r="F43" i="8"/>
  <c r="H42" i="8"/>
  <c r="G42" i="8"/>
  <c r="F42" i="8"/>
  <c r="G41" i="8"/>
  <c r="F41" i="8"/>
  <c r="H41" i="8" s="1"/>
  <c r="G40" i="8"/>
  <c r="F40" i="8"/>
  <c r="H40" i="8" s="1"/>
  <c r="H39" i="8"/>
  <c r="G39" i="8"/>
  <c r="F39" i="8"/>
  <c r="H38" i="8"/>
  <c r="G38" i="8"/>
  <c r="F38" i="8"/>
  <c r="G37" i="8"/>
  <c r="F37" i="8"/>
  <c r="H37" i="8" s="1"/>
  <c r="G36" i="8"/>
  <c r="F36" i="8"/>
  <c r="H36" i="8" s="1"/>
  <c r="H35" i="8"/>
  <c r="G35" i="8"/>
  <c r="F35" i="8"/>
  <c r="H34" i="8"/>
  <c r="G34" i="8"/>
  <c r="F34" i="8"/>
  <c r="G33" i="8"/>
  <c r="F33" i="8"/>
  <c r="H33" i="8" s="1"/>
  <c r="G32" i="8"/>
  <c r="F32" i="8"/>
  <c r="H32" i="8" s="1"/>
  <c r="H31" i="8"/>
  <c r="G31" i="8"/>
  <c r="F31" i="8"/>
  <c r="H30" i="8"/>
  <c r="G30" i="8"/>
  <c r="F30" i="8"/>
  <c r="G29" i="8"/>
  <c r="F29" i="8"/>
  <c r="H29" i="8" s="1"/>
  <c r="D26" i="8"/>
  <c r="A26" i="8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G24" i="8"/>
  <c r="F24" i="8"/>
  <c r="H24" i="8" s="1"/>
  <c r="H23" i="8"/>
  <c r="G23" i="8"/>
  <c r="F23" i="8"/>
  <c r="H22" i="8"/>
  <c r="H26" i="8" s="1"/>
  <c r="G22" i="8"/>
  <c r="F22" i="8"/>
  <c r="D19" i="8"/>
  <c r="G17" i="8"/>
  <c r="F17" i="8"/>
  <c r="H17" i="8" s="1"/>
  <c r="G16" i="8"/>
  <c r="H16" i="8" s="1"/>
  <c r="H19" i="8" s="1"/>
  <c r="A16" i="8"/>
  <c r="A17" i="8" s="1"/>
  <c r="A18" i="8" s="1"/>
  <c r="A19" i="8" s="1"/>
  <c r="A20" i="8" s="1"/>
  <c r="A21" i="8" s="1"/>
  <c r="A22" i="8" s="1"/>
  <c r="A23" i="8" s="1"/>
  <c r="A24" i="8" s="1"/>
  <c r="A25" i="8" s="1"/>
  <c r="D12" i="8"/>
  <c r="H8" i="8"/>
  <c r="A8" i="8"/>
  <c r="A6" i="8"/>
  <c r="K261" i="7"/>
  <c r="F261" i="7"/>
  <c r="E261" i="7"/>
  <c r="D261" i="7"/>
  <c r="G259" i="7"/>
  <c r="L259" i="7" s="1"/>
  <c r="F259" i="7"/>
  <c r="M258" i="7"/>
  <c r="L258" i="7"/>
  <c r="N258" i="7" s="1"/>
  <c r="F258" i="7"/>
  <c r="L257" i="7"/>
  <c r="I257" i="7"/>
  <c r="M257" i="7"/>
  <c r="F257" i="7"/>
  <c r="L256" i="7"/>
  <c r="N256" i="7" s="1"/>
  <c r="I256" i="7"/>
  <c r="M256" i="7"/>
  <c r="F256" i="7"/>
  <c r="L255" i="7"/>
  <c r="M255" i="7"/>
  <c r="F255" i="7"/>
  <c r="I255" i="7" s="1"/>
  <c r="L254" i="7"/>
  <c r="N254" i="7" s="1"/>
  <c r="M254" i="7"/>
  <c r="F254" i="7"/>
  <c r="M253" i="7"/>
  <c r="I253" i="7"/>
  <c r="L253" i="7"/>
  <c r="F253" i="7"/>
  <c r="M252" i="7"/>
  <c r="L252" i="7"/>
  <c r="F252" i="7"/>
  <c r="I252" i="7" s="1"/>
  <c r="M251" i="7"/>
  <c r="F251" i="7"/>
  <c r="M250" i="7"/>
  <c r="L250" i="7"/>
  <c r="N250" i="7" s="1"/>
  <c r="F250" i="7"/>
  <c r="L249" i="7"/>
  <c r="F249" i="7"/>
  <c r="M248" i="7"/>
  <c r="L248" i="7"/>
  <c r="N248" i="7" s="1"/>
  <c r="F248" i="7"/>
  <c r="I248" i="7" s="1"/>
  <c r="M247" i="7"/>
  <c r="F247" i="7"/>
  <c r="M246" i="7"/>
  <c r="L246" i="7"/>
  <c r="F246" i="7"/>
  <c r="I246" i="7" s="1"/>
  <c r="L245" i="7"/>
  <c r="N245" i="7" s="1"/>
  <c r="M245" i="7"/>
  <c r="F245" i="7"/>
  <c r="N244" i="7"/>
  <c r="L244" i="7"/>
  <c r="M244" i="7"/>
  <c r="F244" i="7"/>
  <c r="M243" i="7"/>
  <c r="F243" i="7"/>
  <c r="L242" i="7"/>
  <c r="I242" i="7"/>
  <c r="M242" i="7"/>
  <c r="N242" i="7" s="1"/>
  <c r="F242" i="7"/>
  <c r="M241" i="7"/>
  <c r="L241" i="7"/>
  <c r="F241" i="7"/>
  <c r="M240" i="7"/>
  <c r="L240" i="7"/>
  <c r="N240" i="7" s="1"/>
  <c r="I240" i="7"/>
  <c r="F240" i="7"/>
  <c r="L239" i="7"/>
  <c r="N239" i="7" s="1"/>
  <c r="M239" i="7"/>
  <c r="F239" i="7"/>
  <c r="L238" i="7"/>
  <c r="F238" i="7"/>
  <c r="M237" i="7"/>
  <c r="F237" i="7"/>
  <c r="M236" i="7"/>
  <c r="L236" i="7"/>
  <c r="F236" i="7"/>
  <c r="M235" i="7"/>
  <c r="F235" i="7"/>
  <c r="L234" i="7"/>
  <c r="I234" i="7"/>
  <c r="M234" i="7"/>
  <c r="N234" i="7" s="1"/>
  <c r="F234" i="7"/>
  <c r="M233" i="7"/>
  <c r="L233" i="7"/>
  <c r="F233" i="7"/>
  <c r="M232" i="7"/>
  <c r="L232" i="7"/>
  <c r="F232" i="7"/>
  <c r="L231" i="7"/>
  <c r="M231" i="7"/>
  <c r="F231" i="7"/>
  <c r="L230" i="7"/>
  <c r="F230" i="7"/>
  <c r="K225" i="7"/>
  <c r="E225" i="7"/>
  <c r="D225" i="7"/>
  <c r="F223" i="7"/>
  <c r="M222" i="7"/>
  <c r="L222" i="7"/>
  <c r="N222" i="7" s="1"/>
  <c r="I222" i="7"/>
  <c r="F222" i="7"/>
  <c r="L221" i="7"/>
  <c r="F221" i="7"/>
  <c r="M220" i="7"/>
  <c r="N220" i="7" s="1"/>
  <c r="L220" i="7"/>
  <c r="F220" i="7"/>
  <c r="L219" i="7"/>
  <c r="M219" i="7"/>
  <c r="F219" i="7"/>
  <c r="L218" i="7"/>
  <c r="I218" i="7"/>
  <c r="M218" i="7"/>
  <c r="F218" i="7"/>
  <c r="H217" i="7"/>
  <c r="M217" i="7" s="1"/>
  <c r="F217" i="7"/>
  <c r="L216" i="7"/>
  <c r="F216" i="7"/>
  <c r="M215" i="7"/>
  <c r="N215" i="7" s="1"/>
  <c r="L215" i="7"/>
  <c r="F215" i="7"/>
  <c r="I215" i="7" s="1"/>
  <c r="L214" i="7"/>
  <c r="M214" i="7"/>
  <c r="F214" i="7"/>
  <c r="I214" i="7" s="1"/>
  <c r="F213" i="7"/>
  <c r="F212" i="7"/>
  <c r="F211" i="7"/>
  <c r="F210" i="7"/>
  <c r="F209" i="7"/>
  <c r="F208" i="7"/>
  <c r="F207" i="7"/>
  <c r="F206" i="7"/>
  <c r="F205" i="7"/>
  <c r="F204" i="7"/>
  <c r="L203" i="7"/>
  <c r="M203" i="7"/>
  <c r="L201" i="7"/>
  <c r="M201" i="7"/>
  <c r="L198" i="7"/>
  <c r="M198" i="7"/>
  <c r="L194" i="7"/>
  <c r="M194" i="7"/>
  <c r="L193" i="7"/>
  <c r="M193" i="7"/>
  <c r="L189" i="7"/>
  <c r="N189" i="7" s="1"/>
  <c r="M189" i="7"/>
  <c r="F189" i="7"/>
  <c r="M188" i="7"/>
  <c r="L188" i="7"/>
  <c r="N188" i="7" s="1"/>
  <c r="F188" i="7"/>
  <c r="H187" i="7"/>
  <c r="M187" i="7" s="1"/>
  <c r="F187" i="7"/>
  <c r="L186" i="7"/>
  <c r="F186" i="7"/>
  <c r="M185" i="7"/>
  <c r="H223" i="7"/>
  <c r="M223" i="7" s="1"/>
  <c r="F185" i="7"/>
  <c r="F225" i="7" s="1"/>
  <c r="D180" i="7"/>
  <c r="K178" i="7"/>
  <c r="E178" i="7"/>
  <c r="D178" i="7"/>
  <c r="G176" i="7"/>
  <c r="L175" i="7"/>
  <c r="G175" i="7"/>
  <c r="F175" i="7"/>
  <c r="L174" i="7"/>
  <c r="G174" i="7"/>
  <c r="F174" i="7"/>
  <c r="L173" i="7"/>
  <c r="G173" i="7"/>
  <c r="F173" i="7"/>
  <c r="L172" i="7"/>
  <c r="G172" i="7"/>
  <c r="F172" i="7"/>
  <c r="L171" i="7"/>
  <c r="G171" i="7"/>
  <c r="F171" i="7"/>
  <c r="L170" i="7"/>
  <c r="G170" i="7"/>
  <c r="F170" i="7"/>
  <c r="L169" i="7"/>
  <c r="G169" i="7"/>
  <c r="F169" i="7"/>
  <c r="L168" i="7"/>
  <c r="G168" i="7"/>
  <c r="F168" i="7"/>
  <c r="L167" i="7"/>
  <c r="G167" i="7"/>
  <c r="F167" i="7"/>
  <c r="L166" i="7"/>
  <c r="G166" i="7"/>
  <c r="F166" i="7"/>
  <c r="L165" i="7"/>
  <c r="G165" i="7"/>
  <c r="F165" i="7"/>
  <c r="L164" i="7"/>
  <c r="H164" i="7"/>
  <c r="M164" i="7" s="1"/>
  <c r="G164" i="7"/>
  <c r="L163" i="7"/>
  <c r="G163" i="7"/>
  <c r="G162" i="7"/>
  <c r="L162" i="7" s="1"/>
  <c r="G161" i="7"/>
  <c r="L161" i="7" s="1"/>
  <c r="L160" i="7"/>
  <c r="G160" i="7"/>
  <c r="G159" i="7"/>
  <c r="F159" i="7"/>
  <c r="G158" i="7"/>
  <c r="F158" i="7"/>
  <c r="G157" i="7"/>
  <c r="F157" i="7"/>
  <c r="G156" i="7"/>
  <c r="F156" i="7"/>
  <c r="G155" i="7"/>
  <c r="F155" i="7"/>
  <c r="K152" i="7"/>
  <c r="F152" i="7"/>
  <c r="E152" i="7"/>
  <c r="D152" i="7"/>
  <c r="G150" i="7"/>
  <c r="L150" i="7" s="1"/>
  <c r="F150" i="7"/>
  <c r="G149" i="7"/>
  <c r="L149" i="7" s="1"/>
  <c r="F149" i="7"/>
  <c r="G148" i="7"/>
  <c r="L148" i="7" s="1"/>
  <c r="F148" i="7"/>
  <c r="G147" i="7"/>
  <c r="F147" i="7"/>
  <c r="G146" i="7"/>
  <c r="L146" i="7" s="1"/>
  <c r="F146" i="7"/>
  <c r="G145" i="7"/>
  <c r="L145" i="7" s="1"/>
  <c r="F145" i="7"/>
  <c r="G144" i="7"/>
  <c r="L144" i="7" s="1"/>
  <c r="F144" i="7"/>
  <c r="G143" i="7"/>
  <c r="F143" i="7"/>
  <c r="G142" i="7"/>
  <c r="L142" i="7" s="1"/>
  <c r="F142" i="7"/>
  <c r="G141" i="7"/>
  <c r="L141" i="7" s="1"/>
  <c r="F141" i="7"/>
  <c r="G140" i="7"/>
  <c r="F140" i="7"/>
  <c r="G139" i="7"/>
  <c r="F139" i="7"/>
  <c r="G138" i="7"/>
  <c r="F138" i="7"/>
  <c r="G137" i="7"/>
  <c r="F137" i="7"/>
  <c r="G136" i="7"/>
  <c r="F136" i="7"/>
  <c r="G135" i="7"/>
  <c r="F135" i="7"/>
  <c r="G134" i="7"/>
  <c r="F134" i="7"/>
  <c r="G133" i="7"/>
  <c r="F133" i="7"/>
  <c r="G132" i="7"/>
  <c r="F132" i="7"/>
  <c r="G131" i="7"/>
  <c r="F131" i="7"/>
  <c r="G130" i="7"/>
  <c r="F130" i="7"/>
  <c r="K127" i="7"/>
  <c r="K180" i="7" s="1"/>
  <c r="F127" i="7"/>
  <c r="E127" i="7"/>
  <c r="E180" i="7" s="1"/>
  <c r="D127" i="7"/>
  <c r="G125" i="7"/>
  <c r="L125" i="7" s="1"/>
  <c r="F125" i="7"/>
  <c r="I124" i="7"/>
  <c r="M124" i="7"/>
  <c r="G124" i="7"/>
  <c r="L124" i="7" s="1"/>
  <c r="F124" i="7"/>
  <c r="D117" i="7"/>
  <c r="K115" i="7"/>
  <c r="K117" i="7" s="1"/>
  <c r="E115" i="7"/>
  <c r="D115" i="7"/>
  <c r="M113" i="7"/>
  <c r="N113" i="7" s="1"/>
  <c r="L113" i="7"/>
  <c r="H113" i="7"/>
  <c r="G113" i="7"/>
  <c r="F113" i="7"/>
  <c r="I113" i="7" s="1"/>
  <c r="M112" i="7"/>
  <c r="N112" i="7" s="1"/>
  <c r="L112" i="7"/>
  <c r="H112" i="7"/>
  <c r="G112" i="7"/>
  <c r="I112" i="7" s="1"/>
  <c r="F112" i="7"/>
  <c r="M111" i="7"/>
  <c r="L111" i="7"/>
  <c r="N111" i="7" s="1"/>
  <c r="H111" i="7"/>
  <c r="G111" i="7"/>
  <c r="F111" i="7"/>
  <c r="I111" i="7" s="1"/>
  <c r="M110" i="7"/>
  <c r="L110" i="7"/>
  <c r="N110" i="7" s="1"/>
  <c r="H110" i="7"/>
  <c r="G110" i="7"/>
  <c r="F110" i="7"/>
  <c r="I110" i="7" s="1"/>
  <c r="M109" i="7"/>
  <c r="L109" i="7"/>
  <c r="N109" i="7" s="1"/>
  <c r="H109" i="7"/>
  <c r="G109" i="7"/>
  <c r="F109" i="7"/>
  <c r="I109" i="7" s="1"/>
  <c r="M108" i="7"/>
  <c r="L108" i="7"/>
  <c r="N108" i="7" s="1"/>
  <c r="H108" i="7"/>
  <c r="G108" i="7"/>
  <c r="F108" i="7"/>
  <c r="I108" i="7" s="1"/>
  <c r="M107" i="7"/>
  <c r="L107" i="7"/>
  <c r="N107" i="7" s="1"/>
  <c r="H107" i="7"/>
  <c r="G107" i="7"/>
  <c r="F107" i="7"/>
  <c r="I107" i="7" s="1"/>
  <c r="M106" i="7"/>
  <c r="L106" i="7"/>
  <c r="N106" i="7" s="1"/>
  <c r="H106" i="7"/>
  <c r="G106" i="7"/>
  <c r="F106" i="7"/>
  <c r="I106" i="7" s="1"/>
  <c r="M105" i="7"/>
  <c r="L105" i="7"/>
  <c r="N105" i="7" s="1"/>
  <c r="H105" i="7"/>
  <c r="G105" i="7"/>
  <c r="F105" i="7"/>
  <c r="I105" i="7" s="1"/>
  <c r="M104" i="7"/>
  <c r="L104" i="7"/>
  <c r="N104" i="7" s="1"/>
  <c r="H104" i="7"/>
  <c r="G104" i="7"/>
  <c r="F104" i="7"/>
  <c r="I104" i="7" s="1"/>
  <c r="M103" i="7"/>
  <c r="L103" i="7"/>
  <c r="N103" i="7" s="1"/>
  <c r="H103" i="7"/>
  <c r="G103" i="7"/>
  <c r="F103" i="7"/>
  <c r="I103" i="7" s="1"/>
  <c r="M102" i="7"/>
  <c r="L102" i="7"/>
  <c r="N102" i="7" s="1"/>
  <c r="H102" i="7"/>
  <c r="G102" i="7"/>
  <c r="F102" i="7"/>
  <c r="I102" i="7" s="1"/>
  <c r="M101" i="7"/>
  <c r="L101" i="7"/>
  <c r="N101" i="7" s="1"/>
  <c r="H101" i="7"/>
  <c r="G101" i="7"/>
  <c r="F101" i="7"/>
  <c r="I101" i="7" s="1"/>
  <c r="M100" i="7"/>
  <c r="L100" i="7"/>
  <c r="N100" i="7" s="1"/>
  <c r="H100" i="7"/>
  <c r="G100" i="7"/>
  <c r="F100" i="7"/>
  <c r="I100" i="7" s="1"/>
  <c r="M99" i="7"/>
  <c r="L99" i="7"/>
  <c r="N99" i="7" s="1"/>
  <c r="H99" i="7"/>
  <c r="G99" i="7"/>
  <c r="F99" i="7"/>
  <c r="I99" i="7" s="1"/>
  <c r="M98" i="7"/>
  <c r="L98" i="7"/>
  <c r="N98" i="7" s="1"/>
  <c r="H98" i="7"/>
  <c r="G98" i="7"/>
  <c r="F98" i="7"/>
  <c r="I98" i="7" s="1"/>
  <c r="M97" i="7"/>
  <c r="L97" i="7"/>
  <c r="N97" i="7" s="1"/>
  <c r="H97" i="7"/>
  <c r="G97" i="7"/>
  <c r="F97" i="7"/>
  <c r="I97" i="7" s="1"/>
  <c r="M96" i="7"/>
  <c r="L96" i="7"/>
  <c r="N96" i="7" s="1"/>
  <c r="H96" i="7"/>
  <c r="G96" i="7"/>
  <c r="F96" i="7"/>
  <c r="I96" i="7" s="1"/>
  <c r="M95" i="7"/>
  <c r="L95" i="7"/>
  <c r="N95" i="7" s="1"/>
  <c r="H95" i="7"/>
  <c r="G95" i="7"/>
  <c r="F95" i="7"/>
  <c r="I95" i="7" s="1"/>
  <c r="M94" i="7"/>
  <c r="L94" i="7"/>
  <c r="N94" i="7" s="1"/>
  <c r="H94" i="7"/>
  <c r="G94" i="7"/>
  <c r="F94" i="7"/>
  <c r="I94" i="7" s="1"/>
  <c r="M93" i="7"/>
  <c r="L93" i="7"/>
  <c r="N93" i="7" s="1"/>
  <c r="H93" i="7"/>
  <c r="G93" i="7"/>
  <c r="F93" i="7"/>
  <c r="I93" i="7" s="1"/>
  <c r="M92" i="7"/>
  <c r="L92" i="7"/>
  <c r="N92" i="7" s="1"/>
  <c r="H92" i="7"/>
  <c r="G92" i="7"/>
  <c r="F92" i="7"/>
  <c r="I92" i="7" s="1"/>
  <c r="M91" i="7"/>
  <c r="L91" i="7"/>
  <c r="N91" i="7" s="1"/>
  <c r="H91" i="7"/>
  <c r="G91" i="7"/>
  <c r="F91" i="7"/>
  <c r="I91" i="7" s="1"/>
  <c r="M90" i="7"/>
  <c r="L90" i="7"/>
  <c r="N90" i="7" s="1"/>
  <c r="H90" i="7"/>
  <c r="G90" i="7"/>
  <c r="F90" i="7"/>
  <c r="I90" i="7" s="1"/>
  <c r="M89" i="7"/>
  <c r="L89" i="7"/>
  <c r="N89" i="7" s="1"/>
  <c r="H89" i="7"/>
  <c r="G89" i="7"/>
  <c r="F89" i="7"/>
  <c r="I89" i="7" s="1"/>
  <c r="M88" i="7"/>
  <c r="L88" i="7"/>
  <c r="N88" i="7" s="1"/>
  <c r="H88" i="7"/>
  <c r="G88" i="7"/>
  <c r="F88" i="7"/>
  <c r="I88" i="7" s="1"/>
  <c r="M87" i="7"/>
  <c r="L87" i="7"/>
  <c r="N87" i="7" s="1"/>
  <c r="H87" i="7"/>
  <c r="G87" i="7"/>
  <c r="F87" i="7"/>
  <c r="I87" i="7" s="1"/>
  <c r="M86" i="7"/>
  <c r="L86" i="7"/>
  <c r="N86" i="7" s="1"/>
  <c r="N115" i="7" s="1"/>
  <c r="H86" i="7"/>
  <c r="G86" i="7"/>
  <c r="F86" i="7"/>
  <c r="K83" i="7"/>
  <c r="E83" i="7"/>
  <c r="D83" i="7"/>
  <c r="N81" i="7"/>
  <c r="M81" i="7"/>
  <c r="L81" i="7"/>
  <c r="H81" i="7"/>
  <c r="G81" i="7"/>
  <c r="F81" i="7"/>
  <c r="I81" i="7" s="1"/>
  <c r="N80" i="7"/>
  <c r="M80" i="7"/>
  <c r="L80" i="7"/>
  <c r="H80" i="7"/>
  <c r="G80" i="7"/>
  <c r="F80" i="7"/>
  <c r="N79" i="7"/>
  <c r="M79" i="7"/>
  <c r="L79" i="7"/>
  <c r="H79" i="7"/>
  <c r="G79" i="7"/>
  <c r="F79" i="7"/>
  <c r="I79" i="7" s="1"/>
  <c r="N78" i="7"/>
  <c r="M78" i="7"/>
  <c r="L78" i="7"/>
  <c r="H78" i="7"/>
  <c r="G78" i="7"/>
  <c r="F78" i="7"/>
  <c r="N77" i="7"/>
  <c r="M77" i="7"/>
  <c r="L77" i="7"/>
  <c r="H77" i="7"/>
  <c r="G77" i="7"/>
  <c r="F77" i="7"/>
  <c r="I77" i="7" s="1"/>
  <c r="N76" i="7"/>
  <c r="M76" i="7"/>
  <c r="L76" i="7"/>
  <c r="H76" i="7"/>
  <c r="G76" i="7"/>
  <c r="F76" i="7"/>
  <c r="N75" i="7"/>
  <c r="M75" i="7"/>
  <c r="L75" i="7"/>
  <c r="H75" i="7"/>
  <c r="G75" i="7"/>
  <c r="F75" i="7"/>
  <c r="I75" i="7" s="1"/>
  <c r="N74" i="7"/>
  <c r="M74" i="7"/>
  <c r="L74" i="7"/>
  <c r="H74" i="7"/>
  <c r="G74" i="7"/>
  <c r="F74" i="7"/>
  <c r="N73" i="7"/>
  <c r="M73" i="7"/>
  <c r="L73" i="7"/>
  <c r="H73" i="7"/>
  <c r="G73" i="7"/>
  <c r="F73" i="7"/>
  <c r="I73" i="7" s="1"/>
  <c r="N72" i="7"/>
  <c r="M72" i="7"/>
  <c r="L72" i="7"/>
  <c r="H72" i="7"/>
  <c r="G72" i="7"/>
  <c r="F72" i="7"/>
  <c r="N71" i="7"/>
  <c r="M71" i="7"/>
  <c r="L71" i="7"/>
  <c r="H71" i="7"/>
  <c r="G71" i="7"/>
  <c r="F71" i="7"/>
  <c r="I71" i="7" s="1"/>
  <c r="N70" i="7"/>
  <c r="M70" i="7"/>
  <c r="L70" i="7"/>
  <c r="H70" i="7"/>
  <c r="G70" i="7"/>
  <c r="F70" i="7"/>
  <c r="N69" i="7"/>
  <c r="M69" i="7"/>
  <c r="L69" i="7"/>
  <c r="H69" i="7"/>
  <c r="G69" i="7"/>
  <c r="F69" i="7"/>
  <c r="I69" i="7" s="1"/>
  <c r="N68" i="7"/>
  <c r="M68" i="7"/>
  <c r="L68" i="7"/>
  <c r="H68" i="7"/>
  <c r="G68" i="7"/>
  <c r="F68" i="7"/>
  <c r="N67" i="7"/>
  <c r="M67" i="7"/>
  <c r="L67" i="7"/>
  <c r="H67" i="7"/>
  <c r="G67" i="7"/>
  <c r="F67" i="7"/>
  <c r="I67" i="7" s="1"/>
  <c r="N66" i="7"/>
  <c r="M66" i="7"/>
  <c r="L66" i="7"/>
  <c r="H66" i="7"/>
  <c r="G66" i="7"/>
  <c r="F66" i="7"/>
  <c r="N65" i="7"/>
  <c r="M65" i="7"/>
  <c r="L65" i="7"/>
  <c r="H65" i="7"/>
  <c r="G65" i="7"/>
  <c r="F65" i="7"/>
  <c r="I65" i="7" s="1"/>
  <c r="N64" i="7"/>
  <c r="M64" i="7"/>
  <c r="L64" i="7"/>
  <c r="H64" i="7"/>
  <c r="G64" i="7"/>
  <c r="F64" i="7"/>
  <c r="N63" i="7"/>
  <c r="M63" i="7"/>
  <c r="L63" i="7"/>
  <c r="H63" i="7"/>
  <c r="G63" i="7"/>
  <c r="F63" i="7"/>
  <c r="I63" i="7" s="1"/>
  <c r="N62" i="7"/>
  <c r="N83" i="7" s="1"/>
  <c r="M62" i="7"/>
  <c r="L62" i="7"/>
  <c r="H62" i="7"/>
  <c r="G62" i="7"/>
  <c r="F62" i="7"/>
  <c r="F83" i="7" s="1"/>
  <c r="K59" i="7"/>
  <c r="E59" i="7"/>
  <c r="D59" i="7"/>
  <c r="M57" i="7"/>
  <c r="L57" i="7"/>
  <c r="N57" i="7" s="1"/>
  <c r="H57" i="7"/>
  <c r="G57" i="7"/>
  <c r="F57" i="7"/>
  <c r="I57" i="7" s="1"/>
  <c r="M56" i="7"/>
  <c r="L56" i="7"/>
  <c r="N56" i="7" s="1"/>
  <c r="H56" i="7"/>
  <c r="G56" i="7"/>
  <c r="F56" i="7"/>
  <c r="I56" i="7" s="1"/>
  <c r="M55" i="7"/>
  <c r="L55" i="7"/>
  <c r="N55" i="7" s="1"/>
  <c r="H55" i="7"/>
  <c r="G55" i="7"/>
  <c r="F55" i="7"/>
  <c r="I55" i="7" s="1"/>
  <c r="M54" i="7"/>
  <c r="L54" i="7"/>
  <c r="N54" i="7" s="1"/>
  <c r="H54" i="7"/>
  <c r="G54" i="7"/>
  <c r="F54" i="7"/>
  <c r="I54" i="7" s="1"/>
  <c r="M53" i="7"/>
  <c r="L53" i="7"/>
  <c r="N53" i="7" s="1"/>
  <c r="H53" i="7"/>
  <c r="G53" i="7"/>
  <c r="F53" i="7"/>
  <c r="I53" i="7" s="1"/>
  <c r="M52" i="7"/>
  <c r="L52" i="7"/>
  <c r="N52" i="7" s="1"/>
  <c r="H52" i="7"/>
  <c r="G52" i="7"/>
  <c r="F52" i="7"/>
  <c r="I52" i="7" s="1"/>
  <c r="M51" i="7"/>
  <c r="L51" i="7"/>
  <c r="N51" i="7" s="1"/>
  <c r="H51" i="7"/>
  <c r="G51" i="7"/>
  <c r="F51" i="7"/>
  <c r="I51" i="7" s="1"/>
  <c r="M50" i="7"/>
  <c r="L50" i="7"/>
  <c r="N50" i="7" s="1"/>
  <c r="N59" i="7" s="1"/>
  <c r="H50" i="7"/>
  <c r="G50" i="7"/>
  <c r="F50" i="7"/>
  <c r="K47" i="7"/>
  <c r="E47" i="7"/>
  <c r="D47" i="7"/>
  <c r="N45" i="7"/>
  <c r="M45" i="7"/>
  <c r="L45" i="7"/>
  <c r="H45" i="7"/>
  <c r="G45" i="7"/>
  <c r="F45" i="7"/>
  <c r="I45" i="7" s="1"/>
  <c r="N44" i="7"/>
  <c r="M44" i="7"/>
  <c r="L44" i="7"/>
  <c r="H44" i="7"/>
  <c r="G44" i="7"/>
  <c r="F44" i="7"/>
  <c r="N43" i="7"/>
  <c r="M43" i="7"/>
  <c r="L43" i="7"/>
  <c r="H43" i="7"/>
  <c r="G43" i="7"/>
  <c r="F43" i="7"/>
  <c r="I43" i="7" s="1"/>
  <c r="N42" i="7"/>
  <c r="M42" i="7"/>
  <c r="L42" i="7"/>
  <c r="H42" i="7"/>
  <c r="G42" i="7"/>
  <c r="F42" i="7"/>
  <c r="N41" i="7"/>
  <c r="M41" i="7"/>
  <c r="L41" i="7"/>
  <c r="H41" i="7"/>
  <c r="G41" i="7"/>
  <c r="F41" i="7"/>
  <c r="I41" i="7" s="1"/>
  <c r="N40" i="7"/>
  <c r="M40" i="7"/>
  <c r="L40" i="7"/>
  <c r="H40" i="7"/>
  <c r="G40" i="7"/>
  <c r="F40" i="7"/>
  <c r="N39" i="7"/>
  <c r="M39" i="7"/>
  <c r="L39" i="7"/>
  <c r="H39" i="7"/>
  <c r="G39" i="7"/>
  <c r="F39" i="7"/>
  <c r="I39" i="7" s="1"/>
  <c r="N38" i="7"/>
  <c r="M38" i="7"/>
  <c r="L38" i="7"/>
  <c r="H38" i="7"/>
  <c r="G38" i="7"/>
  <c r="F38" i="7"/>
  <c r="N37" i="7"/>
  <c r="M37" i="7"/>
  <c r="L37" i="7"/>
  <c r="H37" i="7"/>
  <c r="G37" i="7"/>
  <c r="F37" i="7"/>
  <c r="I37" i="7" s="1"/>
  <c r="N36" i="7"/>
  <c r="M36" i="7"/>
  <c r="L36" i="7"/>
  <c r="H36" i="7"/>
  <c r="G36" i="7"/>
  <c r="F36" i="7"/>
  <c r="N35" i="7"/>
  <c r="M35" i="7"/>
  <c r="L35" i="7"/>
  <c r="H35" i="7"/>
  <c r="G35" i="7"/>
  <c r="F35" i="7"/>
  <c r="I35" i="7" s="1"/>
  <c r="N34" i="7"/>
  <c r="M34" i="7"/>
  <c r="L34" i="7"/>
  <c r="H34" i="7"/>
  <c r="G34" i="7"/>
  <c r="F34" i="7"/>
  <c r="N33" i="7"/>
  <c r="M33" i="7"/>
  <c r="L33" i="7"/>
  <c r="H33" i="7"/>
  <c r="G33" i="7"/>
  <c r="F33" i="7"/>
  <c r="I33" i="7" s="1"/>
  <c r="N32" i="7"/>
  <c r="M32" i="7"/>
  <c r="L32" i="7"/>
  <c r="H32" i="7"/>
  <c r="G32" i="7"/>
  <c r="F32" i="7"/>
  <c r="N31" i="7"/>
  <c r="M31" i="7"/>
  <c r="L31" i="7"/>
  <c r="H31" i="7"/>
  <c r="G31" i="7"/>
  <c r="F31" i="7"/>
  <c r="I31" i="7" s="1"/>
  <c r="N30" i="7"/>
  <c r="M30" i="7"/>
  <c r="L30" i="7"/>
  <c r="H30" i="7"/>
  <c r="G30" i="7"/>
  <c r="F30" i="7"/>
  <c r="N29" i="7"/>
  <c r="N47" i="7" s="1"/>
  <c r="M29" i="7"/>
  <c r="L29" i="7"/>
  <c r="H29" i="7"/>
  <c r="G29" i="7"/>
  <c r="F29" i="7"/>
  <c r="F47" i="7" s="1"/>
  <c r="K26" i="7"/>
  <c r="E26" i="7"/>
  <c r="D26" i="7"/>
  <c r="M24" i="7"/>
  <c r="L24" i="7"/>
  <c r="N24" i="7" s="1"/>
  <c r="H24" i="7"/>
  <c r="G24" i="7"/>
  <c r="F24" i="7"/>
  <c r="I24" i="7" s="1"/>
  <c r="M23" i="7"/>
  <c r="L23" i="7"/>
  <c r="N23" i="7" s="1"/>
  <c r="H23" i="7"/>
  <c r="G23" i="7"/>
  <c r="F23" i="7"/>
  <c r="I23" i="7" s="1"/>
  <c r="M22" i="7"/>
  <c r="L22" i="7"/>
  <c r="N22" i="7" s="1"/>
  <c r="H22" i="7"/>
  <c r="G22" i="7"/>
  <c r="F22" i="7"/>
  <c r="K19" i="7"/>
  <c r="E19" i="7"/>
  <c r="D19" i="7"/>
  <c r="N17" i="7"/>
  <c r="M17" i="7"/>
  <c r="L17" i="7"/>
  <c r="H17" i="7"/>
  <c r="G17" i="7"/>
  <c r="F17" i="7"/>
  <c r="N16" i="7"/>
  <c r="N19" i="7" s="1"/>
  <c r="M16" i="7"/>
  <c r="L16" i="7"/>
  <c r="H16" i="7"/>
  <c r="F16" i="7"/>
  <c r="F19" i="7" s="1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N8" i="7"/>
  <c r="A8" i="7"/>
  <c r="A6" i="7"/>
  <c r="A4" i="7"/>
  <c r="K259" i="6"/>
  <c r="E259" i="6"/>
  <c r="D259" i="6"/>
  <c r="F257" i="6"/>
  <c r="F256" i="6"/>
  <c r="L255" i="6"/>
  <c r="F255" i="6"/>
  <c r="L254" i="6"/>
  <c r="F254" i="6"/>
  <c r="L253" i="6"/>
  <c r="F253" i="6"/>
  <c r="L252" i="6"/>
  <c r="F252" i="6"/>
  <c r="F251" i="6"/>
  <c r="F250" i="6"/>
  <c r="F249" i="6"/>
  <c r="F248" i="6"/>
  <c r="F247" i="6"/>
  <c r="F246" i="6"/>
  <c r="F245" i="6"/>
  <c r="L244" i="6"/>
  <c r="M244" i="6"/>
  <c r="F244" i="6"/>
  <c r="I244" i="6" s="1"/>
  <c r="F243" i="6"/>
  <c r="L242" i="6"/>
  <c r="F242" i="6"/>
  <c r="F241" i="6"/>
  <c r="L240" i="6"/>
  <c r="F240" i="6"/>
  <c r="L239" i="6"/>
  <c r="M239" i="6"/>
  <c r="N239" i="6" s="1"/>
  <c r="F239" i="6"/>
  <c r="L238" i="6"/>
  <c r="M238" i="6"/>
  <c r="F238" i="6"/>
  <c r="L237" i="6"/>
  <c r="I237" i="6"/>
  <c r="M237" i="6"/>
  <c r="F237" i="6"/>
  <c r="F236" i="6"/>
  <c r="F235" i="6"/>
  <c r="F234" i="6"/>
  <c r="F233" i="6"/>
  <c r="L232" i="6"/>
  <c r="M232" i="6"/>
  <c r="N232" i="6" s="1"/>
  <c r="F232" i="6"/>
  <c r="F231" i="6"/>
  <c r="F230" i="6"/>
  <c r="L229" i="6"/>
  <c r="F229" i="6"/>
  <c r="H243" i="6"/>
  <c r="M243" i="6" s="1"/>
  <c r="F228" i="6"/>
  <c r="K223" i="6"/>
  <c r="E223" i="6"/>
  <c r="D223" i="6"/>
  <c r="F221" i="6"/>
  <c r="L220" i="6"/>
  <c r="I220" i="6"/>
  <c r="M220" i="6"/>
  <c r="F220" i="6"/>
  <c r="L219" i="6"/>
  <c r="L221" i="6" s="1"/>
  <c r="F219" i="6"/>
  <c r="L218" i="6"/>
  <c r="M218" i="6"/>
  <c r="N218" i="6" s="1"/>
  <c r="F218" i="6"/>
  <c r="L217" i="6"/>
  <c r="F217" i="6"/>
  <c r="L216" i="6"/>
  <c r="F216" i="6"/>
  <c r="F215" i="6"/>
  <c r="L214" i="6"/>
  <c r="F214" i="6"/>
  <c r="L213" i="6"/>
  <c r="F213" i="6"/>
  <c r="L212" i="6"/>
  <c r="F212" i="6"/>
  <c r="F211" i="6"/>
  <c r="F210" i="6"/>
  <c r="F209" i="6"/>
  <c r="F208" i="6"/>
  <c r="F207" i="6"/>
  <c r="F206" i="6"/>
  <c r="F205" i="6"/>
  <c r="F204" i="6"/>
  <c r="L203" i="6"/>
  <c r="H203" i="6"/>
  <c r="M203" i="6" s="1"/>
  <c r="F203" i="6"/>
  <c r="I203" i="6" s="1"/>
  <c r="F202" i="6"/>
  <c r="L201" i="6"/>
  <c r="F201" i="6"/>
  <c r="F200" i="6"/>
  <c r="L199" i="6"/>
  <c r="H199" i="6"/>
  <c r="H201" i="6" s="1"/>
  <c r="F199" i="6"/>
  <c r="I199" i="6" s="1"/>
  <c r="M198" i="6"/>
  <c r="L198" i="6"/>
  <c r="N198" i="6" s="1"/>
  <c r="F198" i="6"/>
  <c r="M197" i="6"/>
  <c r="L197" i="6"/>
  <c r="N197" i="6" s="1"/>
  <c r="F197" i="6"/>
  <c r="L196" i="6"/>
  <c r="F196" i="6"/>
  <c r="L195" i="6"/>
  <c r="M195" i="6"/>
  <c r="F195" i="6"/>
  <c r="L194" i="6"/>
  <c r="M194" i="6"/>
  <c r="F194" i="6"/>
  <c r="L193" i="6"/>
  <c r="M193" i="6"/>
  <c r="F193" i="6"/>
  <c r="L192" i="6"/>
  <c r="H192" i="6"/>
  <c r="M192" i="6" s="1"/>
  <c r="F192" i="6"/>
  <c r="G191" i="6"/>
  <c r="L191" i="6" s="1"/>
  <c r="F191" i="6"/>
  <c r="M190" i="6"/>
  <c r="L190" i="6"/>
  <c r="F190" i="6"/>
  <c r="M189" i="6"/>
  <c r="F189" i="6"/>
  <c r="L188" i="6"/>
  <c r="F188" i="6"/>
  <c r="M187" i="6"/>
  <c r="L187" i="6"/>
  <c r="N187" i="6" s="1"/>
  <c r="I187" i="6"/>
  <c r="H196" i="6"/>
  <c r="M196" i="6" s="1"/>
  <c r="N196" i="6" s="1"/>
  <c r="F187" i="6"/>
  <c r="L186" i="6"/>
  <c r="H214" i="6"/>
  <c r="F186" i="6"/>
  <c r="M185" i="6"/>
  <c r="L185" i="6"/>
  <c r="F185" i="6"/>
  <c r="L184" i="6"/>
  <c r="H191" i="6"/>
  <c r="F184" i="6"/>
  <c r="H221" i="6"/>
  <c r="M221" i="6" s="1"/>
  <c r="G221" i="6"/>
  <c r="F183" i="6"/>
  <c r="F223" i="6" s="1"/>
  <c r="K176" i="6"/>
  <c r="E176" i="6"/>
  <c r="E178" i="6" s="1"/>
  <c r="D176" i="6"/>
  <c r="L174" i="6"/>
  <c r="G174" i="6"/>
  <c r="G173" i="6"/>
  <c r="L173" i="6" s="1"/>
  <c r="F173" i="6"/>
  <c r="G172" i="6"/>
  <c r="L172" i="6" s="1"/>
  <c r="F172" i="6"/>
  <c r="G171" i="6"/>
  <c r="L171" i="6" s="1"/>
  <c r="F171" i="6"/>
  <c r="G170" i="6"/>
  <c r="L170" i="6" s="1"/>
  <c r="F170" i="6"/>
  <c r="G169" i="6"/>
  <c r="L169" i="6" s="1"/>
  <c r="F169" i="6"/>
  <c r="G168" i="6"/>
  <c r="L168" i="6" s="1"/>
  <c r="F168" i="6"/>
  <c r="G167" i="6"/>
  <c r="L167" i="6" s="1"/>
  <c r="F167" i="6"/>
  <c r="G166" i="6"/>
  <c r="L166" i="6" s="1"/>
  <c r="F166" i="6"/>
  <c r="G165" i="6"/>
  <c r="L165" i="6" s="1"/>
  <c r="F165" i="6"/>
  <c r="G164" i="6"/>
  <c r="L164" i="6" s="1"/>
  <c r="F164" i="6"/>
  <c r="G163" i="6"/>
  <c r="L163" i="6" s="1"/>
  <c r="F163" i="6"/>
  <c r="G162" i="6"/>
  <c r="L162" i="6" s="1"/>
  <c r="F162" i="6"/>
  <c r="G161" i="6"/>
  <c r="L161" i="6" s="1"/>
  <c r="F161" i="6"/>
  <c r="G160" i="6"/>
  <c r="L160" i="6" s="1"/>
  <c r="F160" i="6"/>
  <c r="G159" i="6"/>
  <c r="L159" i="6" s="1"/>
  <c r="F159" i="6"/>
  <c r="G158" i="6"/>
  <c r="L158" i="6" s="1"/>
  <c r="F158" i="6"/>
  <c r="G157" i="6"/>
  <c r="L157" i="6" s="1"/>
  <c r="F157" i="6"/>
  <c r="G156" i="6"/>
  <c r="L156" i="6" s="1"/>
  <c r="F156" i="6"/>
  <c r="G155" i="6"/>
  <c r="L155" i="6" s="1"/>
  <c r="F155" i="6"/>
  <c r="G154" i="6"/>
  <c r="L154" i="6" s="1"/>
  <c r="F154" i="6"/>
  <c r="G153" i="6"/>
  <c r="L153" i="6" s="1"/>
  <c r="F153" i="6"/>
  <c r="F176" i="6" s="1"/>
  <c r="K150" i="6"/>
  <c r="F150" i="6"/>
  <c r="E150" i="6"/>
  <c r="D150" i="6"/>
  <c r="G148" i="6"/>
  <c r="L148" i="6" s="1"/>
  <c r="F148" i="6"/>
  <c r="G147" i="6"/>
  <c r="L147" i="6" s="1"/>
  <c r="F147" i="6"/>
  <c r="G146" i="6"/>
  <c r="L146" i="6" s="1"/>
  <c r="F146" i="6"/>
  <c r="G145" i="6"/>
  <c r="L145" i="6" s="1"/>
  <c r="F145" i="6"/>
  <c r="G144" i="6"/>
  <c r="L144" i="6" s="1"/>
  <c r="F144" i="6"/>
  <c r="G143" i="6"/>
  <c r="L143" i="6" s="1"/>
  <c r="F143" i="6"/>
  <c r="G142" i="6"/>
  <c r="L142" i="6" s="1"/>
  <c r="F142" i="6"/>
  <c r="G141" i="6"/>
  <c r="L141" i="6" s="1"/>
  <c r="F141" i="6"/>
  <c r="G140" i="6"/>
  <c r="L140" i="6" s="1"/>
  <c r="F140" i="6"/>
  <c r="G139" i="6"/>
  <c r="L139" i="6" s="1"/>
  <c r="F139" i="6"/>
  <c r="G138" i="6"/>
  <c r="L138" i="6" s="1"/>
  <c r="F138" i="6"/>
  <c r="G137" i="6"/>
  <c r="L137" i="6" s="1"/>
  <c r="F137" i="6"/>
  <c r="G136" i="6"/>
  <c r="L136" i="6" s="1"/>
  <c r="F136" i="6"/>
  <c r="G135" i="6"/>
  <c r="L135" i="6" s="1"/>
  <c r="F135" i="6"/>
  <c r="G134" i="6"/>
  <c r="L134" i="6" s="1"/>
  <c r="F134" i="6"/>
  <c r="G133" i="6"/>
  <c r="L133" i="6" s="1"/>
  <c r="F133" i="6"/>
  <c r="G132" i="6"/>
  <c r="L132" i="6" s="1"/>
  <c r="F132" i="6"/>
  <c r="G131" i="6"/>
  <c r="L131" i="6" s="1"/>
  <c r="F131" i="6"/>
  <c r="G130" i="6"/>
  <c r="L130" i="6" s="1"/>
  <c r="F130" i="6"/>
  <c r="G129" i="6"/>
  <c r="L129" i="6" s="1"/>
  <c r="F129" i="6"/>
  <c r="H128" i="6"/>
  <c r="G128" i="6"/>
  <c r="L128" i="6" s="1"/>
  <c r="F128" i="6"/>
  <c r="K125" i="6"/>
  <c r="K178" i="6" s="1"/>
  <c r="F125" i="6"/>
  <c r="E125" i="6"/>
  <c r="D125" i="6"/>
  <c r="D178" i="6" s="1"/>
  <c r="G123" i="6"/>
  <c r="L123" i="6" s="1"/>
  <c r="F123" i="6"/>
  <c r="H173" i="6"/>
  <c r="G122" i="6"/>
  <c r="L122" i="6" s="1"/>
  <c r="F122" i="6"/>
  <c r="K115" i="6"/>
  <c r="K117" i="6" s="1"/>
  <c r="F115" i="6"/>
  <c r="E115" i="6"/>
  <c r="D115" i="6"/>
  <c r="M113" i="6"/>
  <c r="L113" i="6"/>
  <c r="N113" i="6" s="1"/>
  <c r="H113" i="6"/>
  <c r="G113" i="6"/>
  <c r="I113" i="6" s="1"/>
  <c r="F113" i="6"/>
  <c r="M112" i="6"/>
  <c r="L112" i="6"/>
  <c r="H112" i="6"/>
  <c r="G112" i="6"/>
  <c r="I112" i="6" s="1"/>
  <c r="F112" i="6"/>
  <c r="M111" i="6"/>
  <c r="L111" i="6"/>
  <c r="N111" i="6" s="1"/>
  <c r="I111" i="6"/>
  <c r="H111" i="6"/>
  <c r="G111" i="6"/>
  <c r="F111" i="6"/>
  <c r="M110" i="6"/>
  <c r="L110" i="6"/>
  <c r="I110" i="6"/>
  <c r="H110" i="6"/>
  <c r="G110" i="6"/>
  <c r="F110" i="6"/>
  <c r="M109" i="6"/>
  <c r="L109" i="6"/>
  <c r="N109" i="6" s="1"/>
  <c r="H109" i="6"/>
  <c r="G109" i="6"/>
  <c r="I109" i="6" s="1"/>
  <c r="F109" i="6"/>
  <c r="M108" i="6"/>
  <c r="L108" i="6"/>
  <c r="H108" i="6"/>
  <c r="G108" i="6"/>
  <c r="I108" i="6" s="1"/>
  <c r="F108" i="6"/>
  <c r="M107" i="6"/>
  <c r="L107" i="6"/>
  <c r="N107" i="6" s="1"/>
  <c r="I107" i="6"/>
  <c r="H107" i="6"/>
  <c r="G107" i="6"/>
  <c r="F107" i="6"/>
  <c r="M106" i="6"/>
  <c r="L106" i="6"/>
  <c r="I106" i="6"/>
  <c r="H106" i="6"/>
  <c r="G106" i="6"/>
  <c r="F106" i="6"/>
  <c r="M105" i="6"/>
  <c r="L105" i="6"/>
  <c r="N105" i="6" s="1"/>
  <c r="H105" i="6"/>
  <c r="G105" i="6"/>
  <c r="I105" i="6" s="1"/>
  <c r="F105" i="6"/>
  <c r="M104" i="6"/>
  <c r="L104" i="6"/>
  <c r="H104" i="6"/>
  <c r="G104" i="6"/>
  <c r="I104" i="6" s="1"/>
  <c r="F104" i="6"/>
  <c r="M103" i="6"/>
  <c r="L103" i="6"/>
  <c r="N103" i="6" s="1"/>
  <c r="I103" i="6"/>
  <c r="H103" i="6"/>
  <c r="G103" i="6"/>
  <c r="F103" i="6"/>
  <c r="M102" i="6"/>
  <c r="L102" i="6"/>
  <c r="I102" i="6"/>
  <c r="H102" i="6"/>
  <c r="G102" i="6"/>
  <c r="F102" i="6"/>
  <c r="M101" i="6"/>
  <c r="L101" i="6"/>
  <c r="N101" i="6" s="1"/>
  <c r="H101" i="6"/>
  <c r="G101" i="6"/>
  <c r="I101" i="6" s="1"/>
  <c r="F101" i="6"/>
  <c r="M100" i="6"/>
  <c r="L100" i="6"/>
  <c r="H100" i="6"/>
  <c r="G100" i="6"/>
  <c r="I100" i="6" s="1"/>
  <c r="F100" i="6"/>
  <c r="M99" i="6"/>
  <c r="L99" i="6"/>
  <c r="N99" i="6" s="1"/>
  <c r="I99" i="6"/>
  <c r="H99" i="6"/>
  <c r="G99" i="6"/>
  <c r="F99" i="6"/>
  <c r="M98" i="6"/>
  <c r="L98" i="6"/>
  <c r="I98" i="6"/>
  <c r="H98" i="6"/>
  <c r="G98" i="6"/>
  <c r="F98" i="6"/>
  <c r="M97" i="6"/>
  <c r="L97" i="6"/>
  <c r="N97" i="6" s="1"/>
  <c r="H97" i="6"/>
  <c r="G97" i="6"/>
  <c r="I97" i="6" s="1"/>
  <c r="F97" i="6"/>
  <c r="M96" i="6"/>
  <c r="L96" i="6"/>
  <c r="H96" i="6"/>
  <c r="G96" i="6"/>
  <c r="I96" i="6" s="1"/>
  <c r="F96" i="6"/>
  <c r="M95" i="6"/>
  <c r="L95" i="6"/>
  <c r="N95" i="6" s="1"/>
  <c r="I95" i="6"/>
  <c r="H95" i="6"/>
  <c r="G95" i="6"/>
  <c r="F95" i="6"/>
  <c r="M94" i="6"/>
  <c r="L94" i="6"/>
  <c r="I94" i="6"/>
  <c r="H94" i="6"/>
  <c r="G94" i="6"/>
  <c r="F94" i="6"/>
  <c r="M93" i="6"/>
  <c r="L93" i="6"/>
  <c r="N93" i="6" s="1"/>
  <c r="H93" i="6"/>
  <c r="G93" i="6"/>
  <c r="I93" i="6" s="1"/>
  <c r="F93" i="6"/>
  <c r="M92" i="6"/>
  <c r="L92" i="6"/>
  <c r="H92" i="6"/>
  <c r="G92" i="6"/>
  <c r="I92" i="6" s="1"/>
  <c r="F92" i="6"/>
  <c r="M91" i="6"/>
  <c r="L91" i="6"/>
  <c r="N91" i="6" s="1"/>
  <c r="I91" i="6"/>
  <c r="H91" i="6"/>
  <c r="G91" i="6"/>
  <c r="F91" i="6"/>
  <c r="M90" i="6"/>
  <c r="L90" i="6"/>
  <c r="I90" i="6"/>
  <c r="H90" i="6"/>
  <c r="G90" i="6"/>
  <c r="F90" i="6"/>
  <c r="M89" i="6"/>
  <c r="L89" i="6"/>
  <c r="N89" i="6" s="1"/>
  <c r="H89" i="6"/>
  <c r="G89" i="6"/>
  <c r="I89" i="6" s="1"/>
  <c r="F89" i="6"/>
  <c r="M88" i="6"/>
  <c r="L88" i="6"/>
  <c r="H88" i="6"/>
  <c r="G88" i="6"/>
  <c r="I88" i="6" s="1"/>
  <c r="F88" i="6"/>
  <c r="M87" i="6"/>
  <c r="L87" i="6"/>
  <c r="N87" i="6" s="1"/>
  <c r="I87" i="6"/>
  <c r="H87" i="6"/>
  <c r="G87" i="6"/>
  <c r="F87" i="6"/>
  <c r="M86" i="6"/>
  <c r="L86" i="6"/>
  <c r="I86" i="6"/>
  <c r="H86" i="6"/>
  <c r="G86" i="6"/>
  <c r="F86" i="6"/>
  <c r="K83" i="6"/>
  <c r="E83" i="6"/>
  <c r="D83" i="6"/>
  <c r="D117" i="6" s="1"/>
  <c r="M81" i="6"/>
  <c r="N81" i="6" s="1"/>
  <c r="L81" i="6"/>
  <c r="I81" i="6"/>
  <c r="H81" i="6"/>
  <c r="G81" i="6"/>
  <c r="F81" i="6"/>
  <c r="M80" i="6"/>
  <c r="N80" i="6" s="1"/>
  <c r="L80" i="6"/>
  <c r="I80" i="6"/>
  <c r="H80" i="6"/>
  <c r="G80" i="6"/>
  <c r="F80" i="6"/>
  <c r="M79" i="6"/>
  <c r="N79" i="6" s="1"/>
  <c r="L79" i="6"/>
  <c r="H79" i="6"/>
  <c r="G79" i="6"/>
  <c r="I79" i="6" s="1"/>
  <c r="F79" i="6"/>
  <c r="M78" i="6"/>
  <c r="N78" i="6" s="1"/>
  <c r="L78" i="6"/>
  <c r="H78" i="6"/>
  <c r="G78" i="6"/>
  <c r="I78" i="6" s="1"/>
  <c r="F78" i="6"/>
  <c r="M77" i="6"/>
  <c r="N77" i="6" s="1"/>
  <c r="L77" i="6"/>
  <c r="I77" i="6"/>
  <c r="H77" i="6"/>
  <c r="G77" i="6"/>
  <c r="F77" i="6"/>
  <c r="N76" i="6"/>
  <c r="M76" i="6"/>
  <c r="L76" i="6"/>
  <c r="H76" i="6"/>
  <c r="I76" i="6" s="1"/>
  <c r="G76" i="6"/>
  <c r="F76" i="6"/>
  <c r="N75" i="6"/>
  <c r="M75" i="6"/>
  <c r="L75" i="6"/>
  <c r="H75" i="6"/>
  <c r="I75" i="6" s="1"/>
  <c r="G75" i="6"/>
  <c r="F75" i="6"/>
  <c r="N74" i="6"/>
  <c r="M74" i="6"/>
  <c r="L74" i="6"/>
  <c r="H74" i="6"/>
  <c r="I74" i="6" s="1"/>
  <c r="G74" i="6"/>
  <c r="F74" i="6"/>
  <c r="N73" i="6"/>
  <c r="M73" i="6"/>
  <c r="L73" i="6"/>
  <c r="H73" i="6"/>
  <c r="I73" i="6" s="1"/>
  <c r="G73" i="6"/>
  <c r="F73" i="6"/>
  <c r="N72" i="6"/>
  <c r="M72" i="6"/>
  <c r="L72" i="6"/>
  <c r="H72" i="6"/>
  <c r="G72" i="6"/>
  <c r="F72" i="6"/>
  <c r="I72" i="6" s="1"/>
  <c r="N71" i="6"/>
  <c r="M71" i="6"/>
  <c r="L71" i="6"/>
  <c r="H71" i="6"/>
  <c r="G71" i="6"/>
  <c r="F71" i="6"/>
  <c r="I71" i="6" s="1"/>
  <c r="N70" i="6"/>
  <c r="M70" i="6"/>
  <c r="L70" i="6"/>
  <c r="H70" i="6"/>
  <c r="G70" i="6"/>
  <c r="F70" i="6"/>
  <c r="I70" i="6" s="1"/>
  <c r="N69" i="6"/>
  <c r="M69" i="6"/>
  <c r="L69" i="6"/>
  <c r="H69" i="6"/>
  <c r="G69" i="6"/>
  <c r="F69" i="6"/>
  <c r="I69" i="6" s="1"/>
  <c r="N68" i="6"/>
  <c r="M68" i="6"/>
  <c r="L68" i="6"/>
  <c r="H68" i="6"/>
  <c r="G68" i="6"/>
  <c r="F68" i="6"/>
  <c r="I68" i="6" s="1"/>
  <c r="N67" i="6"/>
  <c r="M67" i="6"/>
  <c r="L67" i="6"/>
  <c r="H67" i="6"/>
  <c r="G67" i="6"/>
  <c r="F67" i="6"/>
  <c r="I67" i="6" s="1"/>
  <c r="N66" i="6"/>
  <c r="M66" i="6"/>
  <c r="L66" i="6"/>
  <c r="H66" i="6"/>
  <c r="G66" i="6"/>
  <c r="F66" i="6"/>
  <c r="I66" i="6" s="1"/>
  <c r="N65" i="6"/>
  <c r="M65" i="6"/>
  <c r="L65" i="6"/>
  <c r="H65" i="6"/>
  <c r="G65" i="6"/>
  <c r="F65" i="6"/>
  <c r="I65" i="6" s="1"/>
  <c r="N64" i="6"/>
  <c r="M64" i="6"/>
  <c r="L64" i="6"/>
  <c r="H64" i="6"/>
  <c r="G64" i="6"/>
  <c r="F64" i="6"/>
  <c r="I64" i="6" s="1"/>
  <c r="N63" i="6"/>
  <c r="M63" i="6"/>
  <c r="L63" i="6"/>
  <c r="H63" i="6"/>
  <c r="G63" i="6"/>
  <c r="F63" i="6"/>
  <c r="I63" i="6" s="1"/>
  <c r="N62" i="6"/>
  <c r="N83" i="6" s="1"/>
  <c r="M62" i="6"/>
  <c r="L62" i="6"/>
  <c r="H62" i="6"/>
  <c r="G62" i="6"/>
  <c r="F62" i="6"/>
  <c r="F83" i="6" s="1"/>
  <c r="K59" i="6"/>
  <c r="E59" i="6"/>
  <c r="D59" i="6"/>
  <c r="M57" i="6"/>
  <c r="L57" i="6"/>
  <c r="N57" i="6" s="1"/>
  <c r="H57" i="6"/>
  <c r="G57" i="6"/>
  <c r="F57" i="6"/>
  <c r="I57" i="6" s="1"/>
  <c r="M56" i="6"/>
  <c r="L56" i="6"/>
  <c r="N56" i="6" s="1"/>
  <c r="H56" i="6"/>
  <c r="G56" i="6"/>
  <c r="F56" i="6"/>
  <c r="I56" i="6" s="1"/>
  <c r="M55" i="6"/>
  <c r="L55" i="6"/>
  <c r="N55" i="6" s="1"/>
  <c r="H55" i="6"/>
  <c r="G55" i="6"/>
  <c r="F55" i="6"/>
  <c r="I55" i="6" s="1"/>
  <c r="M54" i="6"/>
  <c r="L54" i="6"/>
  <c r="N54" i="6" s="1"/>
  <c r="H54" i="6"/>
  <c r="G54" i="6"/>
  <c r="F54" i="6"/>
  <c r="I54" i="6" s="1"/>
  <c r="M53" i="6"/>
  <c r="L53" i="6"/>
  <c r="N53" i="6" s="1"/>
  <c r="H53" i="6"/>
  <c r="G53" i="6"/>
  <c r="F53" i="6"/>
  <c r="I53" i="6" s="1"/>
  <c r="M52" i="6"/>
  <c r="L52" i="6"/>
  <c r="N52" i="6" s="1"/>
  <c r="H52" i="6"/>
  <c r="G52" i="6"/>
  <c r="F52" i="6"/>
  <c r="I52" i="6" s="1"/>
  <c r="M51" i="6"/>
  <c r="L51" i="6"/>
  <c r="N51" i="6" s="1"/>
  <c r="H51" i="6"/>
  <c r="G51" i="6"/>
  <c r="F51" i="6"/>
  <c r="I51" i="6" s="1"/>
  <c r="M50" i="6"/>
  <c r="L50" i="6"/>
  <c r="N50" i="6" s="1"/>
  <c r="H50" i="6"/>
  <c r="G50" i="6"/>
  <c r="F50" i="6"/>
  <c r="F59" i="6" s="1"/>
  <c r="K47" i="6"/>
  <c r="E47" i="6"/>
  <c r="D47" i="6"/>
  <c r="N45" i="6"/>
  <c r="M45" i="6"/>
  <c r="L45" i="6"/>
  <c r="H45" i="6"/>
  <c r="G45" i="6"/>
  <c r="F45" i="6"/>
  <c r="I45" i="6" s="1"/>
  <c r="N44" i="6"/>
  <c r="M44" i="6"/>
  <c r="L44" i="6"/>
  <c r="H44" i="6"/>
  <c r="G44" i="6"/>
  <c r="F44" i="6"/>
  <c r="I44" i="6" s="1"/>
  <c r="N43" i="6"/>
  <c r="M43" i="6"/>
  <c r="L43" i="6"/>
  <c r="H43" i="6"/>
  <c r="G43" i="6"/>
  <c r="F43" i="6"/>
  <c r="I43" i="6" s="1"/>
  <c r="N42" i="6"/>
  <c r="M42" i="6"/>
  <c r="L42" i="6"/>
  <c r="H42" i="6"/>
  <c r="G42" i="6"/>
  <c r="F42" i="6"/>
  <c r="I42" i="6" s="1"/>
  <c r="N41" i="6"/>
  <c r="M41" i="6"/>
  <c r="L41" i="6"/>
  <c r="H41" i="6"/>
  <c r="G41" i="6"/>
  <c r="F41" i="6"/>
  <c r="I41" i="6" s="1"/>
  <c r="N40" i="6"/>
  <c r="M40" i="6"/>
  <c r="L40" i="6"/>
  <c r="H40" i="6"/>
  <c r="G40" i="6"/>
  <c r="F40" i="6"/>
  <c r="I40" i="6" s="1"/>
  <c r="N39" i="6"/>
  <c r="M39" i="6"/>
  <c r="L39" i="6"/>
  <c r="H39" i="6"/>
  <c r="G39" i="6"/>
  <c r="F39" i="6"/>
  <c r="I39" i="6" s="1"/>
  <c r="N38" i="6"/>
  <c r="M38" i="6"/>
  <c r="L38" i="6"/>
  <c r="H38" i="6"/>
  <c r="G38" i="6"/>
  <c r="F38" i="6"/>
  <c r="I38" i="6" s="1"/>
  <c r="N37" i="6"/>
  <c r="M37" i="6"/>
  <c r="L37" i="6"/>
  <c r="H37" i="6"/>
  <c r="G37" i="6"/>
  <c r="F37" i="6"/>
  <c r="I37" i="6" s="1"/>
  <c r="N36" i="6"/>
  <c r="M36" i="6"/>
  <c r="L36" i="6"/>
  <c r="H36" i="6"/>
  <c r="G36" i="6"/>
  <c r="F36" i="6"/>
  <c r="I36" i="6" s="1"/>
  <c r="N35" i="6"/>
  <c r="M35" i="6"/>
  <c r="L35" i="6"/>
  <c r="H35" i="6"/>
  <c r="G35" i="6"/>
  <c r="F35" i="6"/>
  <c r="I35" i="6" s="1"/>
  <c r="N34" i="6"/>
  <c r="M34" i="6"/>
  <c r="L34" i="6"/>
  <c r="H34" i="6"/>
  <c r="G34" i="6"/>
  <c r="F34" i="6"/>
  <c r="I34" i="6" s="1"/>
  <c r="N33" i="6"/>
  <c r="M33" i="6"/>
  <c r="L33" i="6"/>
  <c r="H33" i="6"/>
  <c r="G33" i="6"/>
  <c r="F33" i="6"/>
  <c r="I33" i="6" s="1"/>
  <c r="N32" i="6"/>
  <c r="M32" i="6"/>
  <c r="L32" i="6"/>
  <c r="H32" i="6"/>
  <c r="G32" i="6"/>
  <c r="F32" i="6"/>
  <c r="I32" i="6" s="1"/>
  <c r="N31" i="6"/>
  <c r="M31" i="6"/>
  <c r="L31" i="6"/>
  <c r="H31" i="6"/>
  <c r="G31" i="6"/>
  <c r="F31" i="6"/>
  <c r="I31" i="6" s="1"/>
  <c r="N30" i="6"/>
  <c r="M30" i="6"/>
  <c r="L30" i="6"/>
  <c r="H30" i="6"/>
  <c r="G30" i="6"/>
  <c r="F30" i="6"/>
  <c r="I30" i="6" s="1"/>
  <c r="N29" i="6"/>
  <c r="N47" i="6" s="1"/>
  <c r="M29" i="6"/>
  <c r="L29" i="6"/>
  <c r="H29" i="6"/>
  <c r="G29" i="6"/>
  <c r="F29" i="6"/>
  <c r="F47" i="6" s="1"/>
  <c r="K26" i="6"/>
  <c r="E26" i="6"/>
  <c r="D26" i="6"/>
  <c r="M24" i="6"/>
  <c r="L24" i="6"/>
  <c r="N24" i="6" s="1"/>
  <c r="H24" i="6"/>
  <c r="G24" i="6"/>
  <c r="F24" i="6"/>
  <c r="I24" i="6" s="1"/>
  <c r="M23" i="6"/>
  <c r="L23" i="6"/>
  <c r="N23" i="6" s="1"/>
  <c r="H23" i="6"/>
  <c r="G23" i="6"/>
  <c r="F23" i="6"/>
  <c r="I23" i="6" s="1"/>
  <c r="M22" i="6"/>
  <c r="L22" i="6"/>
  <c r="N22" i="6" s="1"/>
  <c r="N26" i="6" s="1"/>
  <c r="H22" i="6"/>
  <c r="G22" i="6"/>
  <c r="F22" i="6"/>
  <c r="F26" i="6" s="1"/>
  <c r="K19" i="6"/>
  <c r="E19" i="6"/>
  <c r="D19" i="6"/>
  <c r="N17" i="6"/>
  <c r="M17" i="6"/>
  <c r="L17" i="6"/>
  <c r="H17" i="6"/>
  <c r="G17" i="6"/>
  <c r="F17" i="6"/>
  <c r="F19" i="6" s="1"/>
  <c r="N16" i="6"/>
  <c r="N19" i="6" s="1"/>
  <c r="M16" i="6"/>
  <c r="L16" i="6"/>
  <c r="H16" i="6"/>
  <c r="I16" i="6" s="1"/>
  <c r="F16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N8" i="6"/>
  <c r="A8" i="6"/>
  <c r="A6" i="6"/>
  <c r="A4" i="6"/>
  <c r="K265" i="5"/>
  <c r="D265" i="5"/>
  <c r="F261" i="5"/>
  <c r="K259" i="5"/>
  <c r="E259" i="5"/>
  <c r="D259" i="5"/>
  <c r="F257" i="5"/>
  <c r="L256" i="5"/>
  <c r="F256" i="5"/>
  <c r="L255" i="5"/>
  <c r="F255" i="5"/>
  <c r="L254" i="5"/>
  <c r="F254" i="5"/>
  <c r="L253" i="5"/>
  <c r="F253" i="5"/>
  <c r="F252" i="5"/>
  <c r="F251" i="5"/>
  <c r="F250" i="5"/>
  <c r="F249" i="5"/>
  <c r="F248" i="5"/>
  <c r="F247" i="5"/>
  <c r="F246" i="5"/>
  <c r="L245" i="5"/>
  <c r="F245" i="5"/>
  <c r="F244" i="5"/>
  <c r="L243" i="5"/>
  <c r="F243" i="5"/>
  <c r="F242" i="5"/>
  <c r="L241" i="5"/>
  <c r="F241" i="5"/>
  <c r="L240" i="5"/>
  <c r="F240" i="5"/>
  <c r="L239" i="5"/>
  <c r="F239" i="5"/>
  <c r="L238" i="5"/>
  <c r="F238" i="5"/>
  <c r="F237" i="5"/>
  <c r="F236" i="5"/>
  <c r="F235" i="5"/>
  <c r="F234" i="5"/>
  <c r="L233" i="5"/>
  <c r="F233" i="5"/>
  <c r="F232" i="5"/>
  <c r="H231" i="5"/>
  <c r="M231" i="5" s="1"/>
  <c r="F231" i="5"/>
  <c r="L230" i="5"/>
  <c r="H245" i="5"/>
  <c r="M245" i="5" s="1"/>
  <c r="F230" i="5"/>
  <c r="I230" i="5" s="1"/>
  <c r="H257" i="5"/>
  <c r="M257" i="5" s="1"/>
  <c r="L229" i="5"/>
  <c r="F229" i="5"/>
  <c r="F224" i="5"/>
  <c r="K222" i="5"/>
  <c r="E222" i="5"/>
  <c r="D222" i="5"/>
  <c r="M220" i="5"/>
  <c r="N220" i="5" s="1"/>
  <c r="F220" i="5"/>
  <c r="F219" i="5"/>
  <c r="M218" i="5"/>
  <c r="N218" i="5" s="1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H199" i="5"/>
  <c r="M199" i="5" s="1"/>
  <c r="N199" i="5" s="1"/>
  <c r="F192" i="5"/>
  <c r="L191" i="5"/>
  <c r="F191" i="5"/>
  <c r="F190" i="5"/>
  <c r="F189" i="5"/>
  <c r="F188" i="5"/>
  <c r="F187" i="5"/>
  <c r="L186" i="5"/>
  <c r="H187" i="5"/>
  <c r="M187" i="5" s="1"/>
  <c r="G186" i="5"/>
  <c r="F186" i="5"/>
  <c r="I186" i="5" s="1"/>
  <c r="F185" i="5"/>
  <c r="F222" i="5" s="1"/>
  <c r="L184" i="5"/>
  <c r="H191" i="5"/>
  <c r="M191" i="5" s="1"/>
  <c r="F184" i="5"/>
  <c r="G185" i="5"/>
  <c r="F183" i="5"/>
  <c r="G178" i="5"/>
  <c r="L178" i="5" s="1"/>
  <c r="F178" i="5"/>
  <c r="K174" i="5"/>
  <c r="E174" i="5"/>
  <c r="D174" i="5"/>
  <c r="L172" i="5"/>
  <c r="G172" i="5"/>
  <c r="F172" i="5"/>
  <c r="L171" i="5"/>
  <c r="G171" i="5"/>
  <c r="F171" i="5"/>
  <c r="L170" i="5"/>
  <c r="G170" i="5"/>
  <c r="F170" i="5"/>
  <c r="L169" i="5"/>
  <c r="G169" i="5"/>
  <c r="F169" i="5"/>
  <c r="L168" i="5"/>
  <c r="G168" i="5"/>
  <c r="F168" i="5"/>
  <c r="L167" i="5"/>
  <c r="G167" i="5"/>
  <c r="F167" i="5"/>
  <c r="L166" i="5"/>
  <c r="G166" i="5"/>
  <c r="F166" i="5"/>
  <c r="L165" i="5"/>
  <c r="G165" i="5"/>
  <c r="F165" i="5"/>
  <c r="L164" i="5"/>
  <c r="G164" i="5"/>
  <c r="F164" i="5"/>
  <c r="L163" i="5"/>
  <c r="G163" i="5"/>
  <c r="F163" i="5"/>
  <c r="L162" i="5"/>
  <c r="G162" i="5"/>
  <c r="F162" i="5"/>
  <c r="L161" i="5"/>
  <c r="G161" i="5"/>
  <c r="F161" i="5"/>
  <c r="L160" i="5"/>
  <c r="G160" i="5"/>
  <c r="F160" i="5"/>
  <c r="L159" i="5"/>
  <c r="G159" i="5"/>
  <c r="F159" i="5"/>
  <c r="L158" i="5"/>
  <c r="G158" i="5"/>
  <c r="F158" i="5"/>
  <c r="L157" i="5"/>
  <c r="G157" i="5"/>
  <c r="F157" i="5"/>
  <c r="L156" i="5"/>
  <c r="G156" i="5"/>
  <c r="F156" i="5"/>
  <c r="L155" i="5"/>
  <c r="G155" i="5"/>
  <c r="F155" i="5"/>
  <c r="L154" i="5"/>
  <c r="G154" i="5"/>
  <c r="F154" i="5"/>
  <c r="L153" i="5"/>
  <c r="G153" i="5"/>
  <c r="F153" i="5"/>
  <c r="L152" i="5"/>
  <c r="G152" i="5"/>
  <c r="F152" i="5"/>
  <c r="F174" i="5" s="1"/>
  <c r="K149" i="5"/>
  <c r="E149" i="5"/>
  <c r="D149" i="5"/>
  <c r="L147" i="5"/>
  <c r="G147" i="5"/>
  <c r="F147" i="5"/>
  <c r="L146" i="5"/>
  <c r="G146" i="5"/>
  <c r="F146" i="5"/>
  <c r="L145" i="5"/>
  <c r="G145" i="5"/>
  <c r="F145" i="5"/>
  <c r="L144" i="5"/>
  <c r="G144" i="5"/>
  <c r="F144" i="5"/>
  <c r="L143" i="5"/>
  <c r="G143" i="5"/>
  <c r="F143" i="5"/>
  <c r="L142" i="5"/>
  <c r="G142" i="5"/>
  <c r="F142" i="5"/>
  <c r="L141" i="5"/>
  <c r="G141" i="5"/>
  <c r="F141" i="5"/>
  <c r="L140" i="5"/>
  <c r="G140" i="5"/>
  <c r="F140" i="5"/>
  <c r="L139" i="5"/>
  <c r="G139" i="5"/>
  <c r="F139" i="5"/>
  <c r="L138" i="5"/>
  <c r="G138" i="5"/>
  <c r="F138" i="5"/>
  <c r="L137" i="5"/>
  <c r="G137" i="5"/>
  <c r="F137" i="5"/>
  <c r="L136" i="5"/>
  <c r="G136" i="5"/>
  <c r="F136" i="5"/>
  <c r="L135" i="5"/>
  <c r="G135" i="5"/>
  <c r="F135" i="5"/>
  <c r="L134" i="5"/>
  <c r="G134" i="5"/>
  <c r="F134" i="5"/>
  <c r="L133" i="5"/>
  <c r="G133" i="5"/>
  <c r="F133" i="5"/>
  <c r="L132" i="5"/>
  <c r="G132" i="5"/>
  <c r="F132" i="5"/>
  <c r="L131" i="5"/>
  <c r="G131" i="5"/>
  <c r="F131" i="5"/>
  <c r="L130" i="5"/>
  <c r="G130" i="5"/>
  <c r="F130" i="5"/>
  <c r="L129" i="5"/>
  <c r="G129" i="5"/>
  <c r="F129" i="5"/>
  <c r="L128" i="5"/>
  <c r="G128" i="5"/>
  <c r="F128" i="5"/>
  <c r="L127" i="5"/>
  <c r="G127" i="5"/>
  <c r="F127" i="5"/>
  <c r="F149" i="5" s="1"/>
  <c r="K124" i="5"/>
  <c r="K176" i="5" s="1"/>
  <c r="E124" i="5"/>
  <c r="E176" i="5" s="1"/>
  <c r="D124" i="5"/>
  <c r="D176" i="5" s="1"/>
  <c r="L122" i="5"/>
  <c r="G122" i="5"/>
  <c r="F122" i="5"/>
  <c r="L121" i="5"/>
  <c r="H178" i="5"/>
  <c r="G121" i="5"/>
  <c r="F121" i="5"/>
  <c r="F124" i="5" s="1"/>
  <c r="F176" i="5" s="1"/>
  <c r="M116" i="5"/>
  <c r="L116" i="5"/>
  <c r="N116" i="5" s="1"/>
  <c r="H116" i="5"/>
  <c r="G116" i="5"/>
  <c r="F116" i="5"/>
  <c r="I116" i="5" s="1"/>
  <c r="K112" i="5"/>
  <c r="F112" i="5"/>
  <c r="E112" i="5"/>
  <c r="D112" i="5"/>
  <c r="M110" i="5"/>
  <c r="N110" i="5" s="1"/>
  <c r="L110" i="5"/>
  <c r="H110" i="5"/>
  <c r="G110" i="5"/>
  <c r="I110" i="5" s="1"/>
  <c r="F110" i="5"/>
  <c r="M109" i="5"/>
  <c r="N109" i="5" s="1"/>
  <c r="L109" i="5"/>
  <c r="H109" i="5"/>
  <c r="G109" i="5"/>
  <c r="I109" i="5" s="1"/>
  <c r="F109" i="5"/>
  <c r="M108" i="5"/>
  <c r="N108" i="5" s="1"/>
  <c r="L108" i="5"/>
  <c r="H108" i="5"/>
  <c r="G108" i="5"/>
  <c r="I108" i="5" s="1"/>
  <c r="F108" i="5"/>
  <c r="M107" i="5"/>
  <c r="N107" i="5" s="1"/>
  <c r="L107" i="5"/>
  <c r="H107" i="5"/>
  <c r="G107" i="5"/>
  <c r="I107" i="5" s="1"/>
  <c r="F107" i="5"/>
  <c r="M106" i="5"/>
  <c r="N106" i="5" s="1"/>
  <c r="L106" i="5"/>
  <c r="H106" i="5"/>
  <c r="G106" i="5"/>
  <c r="I106" i="5" s="1"/>
  <c r="F106" i="5"/>
  <c r="M105" i="5"/>
  <c r="N105" i="5" s="1"/>
  <c r="L105" i="5"/>
  <c r="H105" i="5"/>
  <c r="G105" i="5"/>
  <c r="I105" i="5" s="1"/>
  <c r="F105" i="5"/>
  <c r="M104" i="5"/>
  <c r="N104" i="5" s="1"/>
  <c r="L104" i="5"/>
  <c r="H104" i="5"/>
  <c r="G104" i="5"/>
  <c r="I104" i="5" s="1"/>
  <c r="F104" i="5"/>
  <c r="M103" i="5"/>
  <c r="N103" i="5" s="1"/>
  <c r="L103" i="5"/>
  <c r="H103" i="5"/>
  <c r="G103" i="5"/>
  <c r="I103" i="5" s="1"/>
  <c r="F103" i="5"/>
  <c r="M102" i="5"/>
  <c r="N102" i="5" s="1"/>
  <c r="L102" i="5"/>
  <c r="H102" i="5"/>
  <c r="G102" i="5"/>
  <c r="I102" i="5" s="1"/>
  <c r="F102" i="5"/>
  <c r="M101" i="5"/>
  <c r="N101" i="5" s="1"/>
  <c r="L101" i="5"/>
  <c r="H101" i="5"/>
  <c r="G101" i="5"/>
  <c r="I101" i="5" s="1"/>
  <c r="F101" i="5"/>
  <c r="M100" i="5"/>
  <c r="N100" i="5" s="1"/>
  <c r="L100" i="5"/>
  <c r="H100" i="5"/>
  <c r="G100" i="5"/>
  <c r="I100" i="5" s="1"/>
  <c r="F100" i="5"/>
  <c r="M99" i="5"/>
  <c r="N99" i="5" s="1"/>
  <c r="L99" i="5"/>
  <c r="H99" i="5"/>
  <c r="G99" i="5"/>
  <c r="I99" i="5" s="1"/>
  <c r="F99" i="5"/>
  <c r="M98" i="5"/>
  <c r="N98" i="5" s="1"/>
  <c r="L98" i="5"/>
  <c r="H98" i="5"/>
  <c r="G98" i="5"/>
  <c r="I98" i="5" s="1"/>
  <c r="F98" i="5"/>
  <c r="M97" i="5"/>
  <c r="N97" i="5" s="1"/>
  <c r="L97" i="5"/>
  <c r="H97" i="5"/>
  <c r="G97" i="5"/>
  <c r="I97" i="5" s="1"/>
  <c r="F97" i="5"/>
  <c r="M96" i="5"/>
  <c r="N96" i="5" s="1"/>
  <c r="L96" i="5"/>
  <c r="H96" i="5"/>
  <c r="G96" i="5"/>
  <c r="I96" i="5" s="1"/>
  <c r="F96" i="5"/>
  <c r="M95" i="5"/>
  <c r="N95" i="5" s="1"/>
  <c r="L95" i="5"/>
  <c r="H95" i="5"/>
  <c r="G95" i="5"/>
  <c r="I95" i="5" s="1"/>
  <c r="F95" i="5"/>
  <c r="M94" i="5"/>
  <c r="N94" i="5" s="1"/>
  <c r="L94" i="5"/>
  <c r="H94" i="5"/>
  <c r="G94" i="5"/>
  <c r="I94" i="5" s="1"/>
  <c r="F94" i="5"/>
  <c r="M93" i="5"/>
  <c r="L93" i="5"/>
  <c r="N93" i="5" s="1"/>
  <c r="H93" i="5"/>
  <c r="G93" i="5"/>
  <c r="I93" i="5" s="1"/>
  <c r="F93" i="5"/>
  <c r="M92" i="5"/>
  <c r="L92" i="5"/>
  <c r="N92" i="5" s="1"/>
  <c r="H92" i="5"/>
  <c r="G92" i="5"/>
  <c r="I92" i="5" s="1"/>
  <c r="F92" i="5"/>
  <c r="M91" i="5"/>
  <c r="N91" i="5" s="1"/>
  <c r="L91" i="5"/>
  <c r="H91" i="5"/>
  <c r="G91" i="5"/>
  <c r="I91" i="5" s="1"/>
  <c r="F91" i="5"/>
  <c r="M90" i="5"/>
  <c r="N90" i="5" s="1"/>
  <c r="L90" i="5"/>
  <c r="H90" i="5"/>
  <c r="G90" i="5"/>
  <c r="I90" i="5" s="1"/>
  <c r="F90" i="5"/>
  <c r="M89" i="5"/>
  <c r="N89" i="5" s="1"/>
  <c r="L89" i="5"/>
  <c r="H89" i="5"/>
  <c r="G89" i="5"/>
  <c r="I89" i="5" s="1"/>
  <c r="F89" i="5"/>
  <c r="M88" i="5"/>
  <c r="N88" i="5" s="1"/>
  <c r="L88" i="5"/>
  <c r="H88" i="5"/>
  <c r="G88" i="5"/>
  <c r="I88" i="5" s="1"/>
  <c r="F88" i="5"/>
  <c r="M87" i="5"/>
  <c r="N87" i="5" s="1"/>
  <c r="L87" i="5"/>
  <c r="H87" i="5"/>
  <c r="G87" i="5"/>
  <c r="I87" i="5" s="1"/>
  <c r="F87" i="5"/>
  <c r="M86" i="5"/>
  <c r="N86" i="5" s="1"/>
  <c r="L86" i="5"/>
  <c r="H86" i="5"/>
  <c r="G86" i="5"/>
  <c r="I86" i="5" s="1"/>
  <c r="F86" i="5"/>
  <c r="K83" i="5"/>
  <c r="F83" i="5"/>
  <c r="E83" i="5"/>
  <c r="D83" i="5"/>
  <c r="M81" i="5"/>
  <c r="N81" i="5" s="1"/>
  <c r="L81" i="5"/>
  <c r="I81" i="5"/>
  <c r="H81" i="5"/>
  <c r="G81" i="5"/>
  <c r="F81" i="5"/>
  <c r="M80" i="5"/>
  <c r="N80" i="5" s="1"/>
  <c r="L80" i="5"/>
  <c r="I80" i="5"/>
  <c r="H80" i="5"/>
  <c r="G80" i="5"/>
  <c r="F80" i="5"/>
  <c r="M79" i="5"/>
  <c r="N79" i="5" s="1"/>
  <c r="L79" i="5"/>
  <c r="I79" i="5"/>
  <c r="H79" i="5"/>
  <c r="G79" i="5"/>
  <c r="F79" i="5"/>
  <c r="M78" i="5"/>
  <c r="N78" i="5" s="1"/>
  <c r="L78" i="5"/>
  <c r="I78" i="5"/>
  <c r="H78" i="5"/>
  <c r="G78" i="5"/>
  <c r="F78" i="5"/>
  <c r="M77" i="5"/>
  <c r="N77" i="5" s="1"/>
  <c r="L77" i="5"/>
  <c r="I77" i="5"/>
  <c r="H77" i="5"/>
  <c r="G77" i="5"/>
  <c r="F77" i="5"/>
  <c r="M76" i="5"/>
  <c r="N76" i="5" s="1"/>
  <c r="L76" i="5"/>
  <c r="I76" i="5"/>
  <c r="H76" i="5"/>
  <c r="G76" i="5"/>
  <c r="F76" i="5"/>
  <c r="M75" i="5"/>
  <c r="N75" i="5" s="1"/>
  <c r="L75" i="5"/>
  <c r="I75" i="5"/>
  <c r="H75" i="5"/>
  <c r="G75" i="5"/>
  <c r="F75" i="5"/>
  <c r="M74" i="5"/>
  <c r="N74" i="5" s="1"/>
  <c r="L74" i="5"/>
  <c r="I74" i="5"/>
  <c r="H74" i="5"/>
  <c r="G74" i="5"/>
  <c r="F74" i="5"/>
  <c r="M73" i="5"/>
  <c r="N73" i="5" s="1"/>
  <c r="L73" i="5"/>
  <c r="I73" i="5"/>
  <c r="H73" i="5"/>
  <c r="G73" i="5"/>
  <c r="F73" i="5"/>
  <c r="M72" i="5"/>
  <c r="N72" i="5" s="1"/>
  <c r="L72" i="5"/>
  <c r="I72" i="5"/>
  <c r="H72" i="5"/>
  <c r="G72" i="5"/>
  <c r="F72" i="5"/>
  <c r="M71" i="5"/>
  <c r="N71" i="5" s="1"/>
  <c r="L71" i="5"/>
  <c r="I71" i="5"/>
  <c r="H71" i="5"/>
  <c r="G71" i="5"/>
  <c r="F71" i="5"/>
  <c r="M70" i="5"/>
  <c r="N70" i="5" s="1"/>
  <c r="L70" i="5"/>
  <c r="I70" i="5"/>
  <c r="H70" i="5"/>
  <c r="G70" i="5"/>
  <c r="F70" i="5"/>
  <c r="M69" i="5"/>
  <c r="N69" i="5" s="1"/>
  <c r="L69" i="5"/>
  <c r="I69" i="5"/>
  <c r="H69" i="5"/>
  <c r="G69" i="5"/>
  <c r="F69" i="5"/>
  <c r="M68" i="5"/>
  <c r="N68" i="5" s="1"/>
  <c r="L68" i="5"/>
  <c r="I68" i="5"/>
  <c r="H68" i="5"/>
  <c r="G68" i="5"/>
  <c r="F68" i="5"/>
  <c r="M67" i="5"/>
  <c r="N67" i="5" s="1"/>
  <c r="L67" i="5"/>
  <c r="I67" i="5"/>
  <c r="H67" i="5"/>
  <c r="G67" i="5"/>
  <c r="F67" i="5"/>
  <c r="M66" i="5"/>
  <c r="N66" i="5" s="1"/>
  <c r="L66" i="5"/>
  <c r="I66" i="5"/>
  <c r="H66" i="5"/>
  <c r="G66" i="5"/>
  <c r="F66" i="5"/>
  <c r="M65" i="5"/>
  <c r="N65" i="5" s="1"/>
  <c r="L65" i="5"/>
  <c r="I65" i="5"/>
  <c r="H65" i="5"/>
  <c r="G65" i="5"/>
  <c r="F65" i="5"/>
  <c r="M64" i="5"/>
  <c r="N64" i="5" s="1"/>
  <c r="L64" i="5"/>
  <c r="I64" i="5"/>
  <c r="H64" i="5"/>
  <c r="G64" i="5"/>
  <c r="F64" i="5"/>
  <c r="M63" i="5"/>
  <c r="N63" i="5" s="1"/>
  <c r="L63" i="5"/>
  <c r="I63" i="5"/>
  <c r="H63" i="5"/>
  <c r="G63" i="5"/>
  <c r="F63" i="5"/>
  <c r="M62" i="5"/>
  <c r="N62" i="5" s="1"/>
  <c r="L62" i="5"/>
  <c r="I62" i="5"/>
  <c r="H62" i="5"/>
  <c r="G62" i="5"/>
  <c r="F62" i="5"/>
  <c r="K59" i="5"/>
  <c r="F59" i="5"/>
  <c r="E59" i="5"/>
  <c r="D59" i="5"/>
  <c r="M57" i="5"/>
  <c r="N57" i="5" s="1"/>
  <c r="L57" i="5"/>
  <c r="H57" i="5"/>
  <c r="G57" i="5"/>
  <c r="I57" i="5" s="1"/>
  <c r="F57" i="5"/>
  <c r="M56" i="5"/>
  <c r="N56" i="5" s="1"/>
  <c r="L56" i="5"/>
  <c r="H56" i="5"/>
  <c r="G56" i="5"/>
  <c r="I56" i="5" s="1"/>
  <c r="F56" i="5"/>
  <c r="M55" i="5"/>
  <c r="L55" i="5"/>
  <c r="H55" i="5"/>
  <c r="G55" i="5"/>
  <c r="I55" i="5" s="1"/>
  <c r="F55" i="5"/>
  <c r="M54" i="5"/>
  <c r="L54" i="5"/>
  <c r="N54" i="5" s="1"/>
  <c r="H54" i="5"/>
  <c r="G54" i="5"/>
  <c r="I54" i="5" s="1"/>
  <c r="F54" i="5"/>
  <c r="M53" i="5"/>
  <c r="L53" i="5"/>
  <c r="H53" i="5"/>
  <c r="G53" i="5"/>
  <c r="I53" i="5" s="1"/>
  <c r="F53" i="5"/>
  <c r="M52" i="5"/>
  <c r="L52" i="5"/>
  <c r="N52" i="5" s="1"/>
  <c r="H52" i="5"/>
  <c r="G52" i="5"/>
  <c r="I52" i="5" s="1"/>
  <c r="F52" i="5"/>
  <c r="M51" i="5"/>
  <c r="L51" i="5"/>
  <c r="H51" i="5"/>
  <c r="G51" i="5"/>
  <c r="I51" i="5" s="1"/>
  <c r="F51" i="5"/>
  <c r="M50" i="5"/>
  <c r="L50" i="5"/>
  <c r="N50" i="5" s="1"/>
  <c r="H50" i="5"/>
  <c r="G50" i="5"/>
  <c r="I50" i="5" s="1"/>
  <c r="F50" i="5"/>
  <c r="K47" i="5"/>
  <c r="F47" i="5"/>
  <c r="E47" i="5"/>
  <c r="D47" i="5"/>
  <c r="M45" i="5"/>
  <c r="N45" i="5" s="1"/>
  <c r="L45" i="5"/>
  <c r="I45" i="5"/>
  <c r="H45" i="5"/>
  <c r="G45" i="5"/>
  <c r="F45" i="5"/>
  <c r="M44" i="5"/>
  <c r="N44" i="5" s="1"/>
  <c r="L44" i="5"/>
  <c r="I44" i="5"/>
  <c r="H44" i="5"/>
  <c r="G44" i="5"/>
  <c r="F44" i="5"/>
  <c r="M43" i="5"/>
  <c r="N43" i="5" s="1"/>
  <c r="L43" i="5"/>
  <c r="I43" i="5"/>
  <c r="H43" i="5"/>
  <c r="G43" i="5"/>
  <c r="F43" i="5"/>
  <c r="M42" i="5"/>
  <c r="N42" i="5" s="1"/>
  <c r="L42" i="5"/>
  <c r="I42" i="5"/>
  <c r="H42" i="5"/>
  <c r="G42" i="5"/>
  <c r="F42" i="5"/>
  <c r="M41" i="5"/>
  <c r="N41" i="5" s="1"/>
  <c r="L41" i="5"/>
  <c r="I41" i="5"/>
  <c r="H41" i="5"/>
  <c r="G41" i="5"/>
  <c r="F41" i="5"/>
  <c r="M40" i="5"/>
  <c r="N40" i="5" s="1"/>
  <c r="L40" i="5"/>
  <c r="I40" i="5"/>
  <c r="H40" i="5"/>
  <c r="G40" i="5"/>
  <c r="F40" i="5"/>
  <c r="M39" i="5"/>
  <c r="L39" i="5"/>
  <c r="N39" i="5" s="1"/>
  <c r="I39" i="5"/>
  <c r="H39" i="5"/>
  <c r="G39" i="5"/>
  <c r="F39" i="5"/>
  <c r="M38" i="5"/>
  <c r="L38" i="5"/>
  <c r="N38" i="5" s="1"/>
  <c r="I38" i="5"/>
  <c r="H38" i="5"/>
  <c r="G38" i="5"/>
  <c r="F38" i="5"/>
  <c r="M37" i="5"/>
  <c r="L37" i="5"/>
  <c r="N37" i="5" s="1"/>
  <c r="I37" i="5"/>
  <c r="H37" i="5"/>
  <c r="G37" i="5"/>
  <c r="F37" i="5"/>
  <c r="M36" i="5"/>
  <c r="L36" i="5"/>
  <c r="N36" i="5" s="1"/>
  <c r="I36" i="5"/>
  <c r="H36" i="5"/>
  <c r="G36" i="5"/>
  <c r="F36" i="5"/>
  <c r="M35" i="5"/>
  <c r="L35" i="5"/>
  <c r="N35" i="5" s="1"/>
  <c r="I35" i="5"/>
  <c r="H35" i="5"/>
  <c r="G35" i="5"/>
  <c r="F35" i="5"/>
  <c r="M34" i="5"/>
  <c r="L34" i="5"/>
  <c r="N34" i="5" s="1"/>
  <c r="I34" i="5"/>
  <c r="H34" i="5"/>
  <c r="G34" i="5"/>
  <c r="F34" i="5"/>
  <c r="M33" i="5"/>
  <c r="L33" i="5"/>
  <c r="N33" i="5" s="1"/>
  <c r="I33" i="5"/>
  <c r="H33" i="5"/>
  <c r="G33" i="5"/>
  <c r="F33" i="5"/>
  <c r="M32" i="5"/>
  <c r="L32" i="5"/>
  <c r="N32" i="5" s="1"/>
  <c r="I32" i="5"/>
  <c r="H32" i="5"/>
  <c r="G32" i="5"/>
  <c r="F32" i="5"/>
  <c r="M31" i="5"/>
  <c r="L31" i="5"/>
  <c r="N31" i="5" s="1"/>
  <c r="I31" i="5"/>
  <c r="H31" i="5"/>
  <c r="G31" i="5"/>
  <c r="F31" i="5"/>
  <c r="M30" i="5"/>
  <c r="L30" i="5"/>
  <c r="N30" i="5" s="1"/>
  <c r="I30" i="5"/>
  <c r="H30" i="5"/>
  <c r="G30" i="5"/>
  <c r="F30" i="5"/>
  <c r="M29" i="5"/>
  <c r="L29" i="5"/>
  <c r="N29" i="5" s="1"/>
  <c r="I29" i="5"/>
  <c r="I47" i="5" s="1"/>
  <c r="H29" i="5"/>
  <c r="G29" i="5"/>
  <c r="F29" i="5"/>
  <c r="K26" i="5"/>
  <c r="F26" i="5"/>
  <c r="E26" i="5"/>
  <c r="D26" i="5"/>
  <c r="M24" i="5"/>
  <c r="L24" i="5"/>
  <c r="N24" i="5" s="1"/>
  <c r="H24" i="5"/>
  <c r="G24" i="5"/>
  <c r="I24" i="5" s="1"/>
  <c r="F24" i="5"/>
  <c r="M23" i="5"/>
  <c r="L23" i="5"/>
  <c r="H23" i="5"/>
  <c r="G23" i="5"/>
  <c r="I23" i="5" s="1"/>
  <c r="F23" i="5"/>
  <c r="M22" i="5"/>
  <c r="L22" i="5"/>
  <c r="N22" i="5" s="1"/>
  <c r="H22" i="5"/>
  <c r="G22" i="5"/>
  <c r="I22" i="5" s="1"/>
  <c r="F22" i="5"/>
  <c r="K19" i="5"/>
  <c r="F19" i="5"/>
  <c r="F114" i="5" s="1"/>
  <c r="E19" i="5"/>
  <c r="E114" i="5" s="1"/>
  <c r="D19" i="5"/>
  <c r="D114" i="5" s="1"/>
  <c r="M17" i="5"/>
  <c r="N17" i="5" s="1"/>
  <c r="L17" i="5"/>
  <c r="I17" i="5"/>
  <c r="H17" i="5"/>
  <c r="G17" i="5"/>
  <c r="F17" i="5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M16" i="5"/>
  <c r="N16" i="5" s="1"/>
  <c r="L16" i="5"/>
  <c r="H16" i="5"/>
  <c r="F16" i="5"/>
  <c r="I16" i="5" s="1"/>
  <c r="I19" i="5" s="1"/>
  <c r="A16" i="5"/>
  <c r="N8" i="5"/>
  <c r="A8" i="5"/>
  <c r="A6" i="5"/>
  <c r="A4" i="5"/>
  <c r="K265" i="4"/>
  <c r="D265" i="4"/>
  <c r="F261" i="4"/>
  <c r="K259" i="4"/>
  <c r="E259" i="4"/>
  <c r="D259" i="4"/>
  <c r="F257" i="4"/>
  <c r="L256" i="4"/>
  <c r="M256" i="4"/>
  <c r="N256" i="4" s="1"/>
  <c r="F256" i="4"/>
  <c r="L255" i="4"/>
  <c r="F255" i="4"/>
  <c r="L254" i="4"/>
  <c r="F254" i="4"/>
  <c r="L253" i="4"/>
  <c r="F253" i="4"/>
  <c r="F252" i="4"/>
  <c r="F251" i="4"/>
  <c r="F250" i="4"/>
  <c r="F249" i="4"/>
  <c r="F248" i="4"/>
  <c r="F247" i="4"/>
  <c r="F246" i="4"/>
  <c r="L245" i="4"/>
  <c r="M245" i="4"/>
  <c r="N245" i="4" s="1"/>
  <c r="F245" i="4"/>
  <c r="F244" i="4"/>
  <c r="L243" i="4"/>
  <c r="F243" i="4"/>
  <c r="F242" i="4"/>
  <c r="L241" i="4"/>
  <c r="F241" i="4"/>
  <c r="L240" i="4"/>
  <c r="M240" i="4"/>
  <c r="N240" i="4" s="1"/>
  <c r="F240" i="4"/>
  <c r="L239" i="4"/>
  <c r="M239" i="4"/>
  <c r="F239" i="4"/>
  <c r="L238" i="4"/>
  <c r="I238" i="4"/>
  <c r="F238" i="4"/>
  <c r="F237" i="4"/>
  <c r="N236" i="4"/>
  <c r="F236" i="4"/>
  <c r="N235" i="4"/>
  <c r="F235" i="4"/>
  <c r="F234" i="4"/>
  <c r="L233" i="4"/>
  <c r="F233" i="4"/>
  <c r="G232" i="4"/>
  <c r="L232" i="4" s="1"/>
  <c r="F232" i="4"/>
  <c r="F231" i="4"/>
  <c r="M230" i="4"/>
  <c r="N230" i="4" s="1"/>
  <c r="L230" i="4"/>
  <c r="F230" i="4"/>
  <c r="F229" i="4"/>
  <c r="F224" i="4"/>
  <c r="K222" i="4"/>
  <c r="E222" i="4"/>
  <c r="D222" i="4"/>
  <c r="M220" i="4"/>
  <c r="N220" i="4" s="1"/>
  <c r="F220" i="4"/>
  <c r="I219" i="4"/>
  <c r="F219" i="4"/>
  <c r="M218" i="4"/>
  <c r="N218" i="4" s="1"/>
  <c r="F218" i="4"/>
  <c r="F217" i="4"/>
  <c r="F216" i="4"/>
  <c r="F215" i="4"/>
  <c r="F214" i="4"/>
  <c r="F213" i="4"/>
  <c r="F212" i="4"/>
  <c r="F211" i="4"/>
  <c r="F210" i="4"/>
  <c r="F209" i="4"/>
  <c r="F208" i="4"/>
  <c r="G207" i="4"/>
  <c r="L207" i="4" s="1"/>
  <c r="F207" i="4"/>
  <c r="F206" i="4"/>
  <c r="G205" i="4"/>
  <c r="L205" i="4" s="1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L191" i="4"/>
  <c r="F191" i="4"/>
  <c r="F190" i="4"/>
  <c r="F189" i="4"/>
  <c r="F188" i="4"/>
  <c r="F187" i="4"/>
  <c r="H187" i="4"/>
  <c r="M187" i="4" s="1"/>
  <c r="N187" i="4" s="1"/>
  <c r="F186" i="4"/>
  <c r="F185" i="4"/>
  <c r="F222" i="4" s="1"/>
  <c r="L184" i="4"/>
  <c r="F184" i="4"/>
  <c r="I184" i="4" s="1"/>
  <c r="H211" i="4"/>
  <c r="M211" i="4" s="1"/>
  <c r="G215" i="4"/>
  <c r="F183" i="4"/>
  <c r="G178" i="4"/>
  <c r="L178" i="4" s="1"/>
  <c r="F178" i="4"/>
  <c r="K174" i="4"/>
  <c r="E174" i="4"/>
  <c r="D174" i="4"/>
  <c r="L172" i="4"/>
  <c r="G172" i="4"/>
  <c r="F172" i="4"/>
  <c r="L171" i="4"/>
  <c r="G171" i="4"/>
  <c r="F171" i="4"/>
  <c r="L170" i="4"/>
  <c r="G170" i="4"/>
  <c r="F170" i="4"/>
  <c r="L169" i="4"/>
  <c r="G169" i="4"/>
  <c r="F169" i="4"/>
  <c r="L168" i="4"/>
  <c r="G168" i="4"/>
  <c r="F168" i="4"/>
  <c r="L167" i="4"/>
  <c r="H167" i="4"/>
  <c r="M167" i="4" s="1"/>
  <c r="N167" i="4" s="1"/>
  <c r="G167" i="4"/>
  <c r="F167" i="4"/>
  <c r="L166" i="4"/>
  <c r="G166" i="4"/>
  <c r="F166" i="4"/>
  <c r="G165" i="4"/>
  <c r="L165" i="4" s="1"/>
  <c r="F165" i="4"/>
  <c r="G164" i="4"/>
  <c r="L164" i="4" s="1"/>
  <c r="F164" i="4"/>
  <c r="G163" i="4"/>
  <c r="F163" i="4"/>
  <c r="G162" i="4"/>
  <c r="L162" i="4" s="1"/>
  <c r="F162" i="4"/>
  <c r="G161" i="4"/>
  <c r="L161" i="4" s="1"/>
  <c r="F161" i="4"/>
  <c r="G160" i="4"/>
  <c r="L160" i="4" s="1"/>
  <c r="F160" i="4"/>
  <c r="G159" i="4"/>
  <c r="L159" i="4" s="1"/>
  <c r="F159" i="4"/>
  <c r="G158" i="4"/>
  <c r="L158" i="4" s="1"/>
  <c r="F158" i="4"/>
  <c r="G157" i="4"/>
  <c r="L157" i="4" s="1"/>
  <c r="F157" i="4"/>
  <c r="G156" i="4"/>
  <c r="L156" i="4" s="1"/>
  <c r="F156" i="4"/>
  <c r="G155" i="4"/>
  <c r="L155" i="4" s="1"/>
  <c r="F155" i="4"/>
  <c r="G154" i="4"/>
  <c r="L154" i="4" s="1"/>
  <c r="F154" i="4"/>
  <c r="G153" i="4"/>
  <c r="L153" i="4" s="1"/>
  <c r="F153" i="4"/>
  <c r="G152" i="4"/>
  <c r="L152" i="4" s="1"/>
  <c r="F152" i="4"/>
  <c r="K149" i="4"/>
  <c r="F149" i="4"/>
  <c r="E149" i="4"/>
  <c r="D149" i="4"/>
  <c r="G147" i="4"/>
  <c r="L147" i="4" s="1"/>
  <c r="F147" i="4"/>
  <c r="G146" i="4"/>
  <c r="L146" i="4" s="1"/>
  <c r="F146" i="4"/>
  <c r="G145" i="4"/>
  <c r="L145" i="4" s="1"/>
  <c r="F145" i="4"/>
  <c r="G144" i="4"/>
  <c r="L144" i="4" s="1"/>
  <c r="F144" i="4"/>
  <c r="G143" i="4"/>
  <c r="L143" i="4" s="1"/>
  <c r="F143" i="4"/>
  <c r="G142" i="4"/>
  <c r="L142" i="4" s="1"/>
  <c r="F142" i="4"/>
  <c r="G141" i="4"/>
  <c r="L141" i="4" s="1"/>
  <c r="F141" i="4"/>
  <c r="G140" i="4"/>
  <c r="L140" i="4" s="1"/>
  <c r="F140" i="4"/>
  <c r="G139" i="4"/>
  <c r="L139" i="4" s="1"/>
  <c r="F139" i="4"/>
  <c r="G138" i="4"/>
  <c r="L138" i="4" s="1"/>
  <c r="F138" i="4"/>
  <c r="G137" i="4"/>
  <c r="L137" i="4" s="1"/>
  <c r="F137" i="4"/>
  <c r="G136" i="4"/>
  <c r="L136" i="4" s="1"/>
  <c r="F136" i="4"/>
  <c r="G135" i="4"/>
  <c r="L135" i="4" s="1"/>
  <c r="F135" i="4"/>
  <c r="G134" i="4"/>
  <c r="L134" i="4" s="1"/>
  <c r="F134" i="4"/>
  <c r="G133" i="4"/>
  <c r="L133" i="4" s="1"/>
  <c r="F133" i="4"/>
  <c r="G132" i="4"/>
  <c r="L132" i="4" s="1"/>
  <c r="F132" i="4"/>
  <c r="G131" i="4"/>
  <c r="L131" i="4" s="1"/>
  <c r="F131" i="4"/>
  <c r="G130" i="4"/>
  <c r="L130" i="4" s="1"/>
  <c r="F130" i="4"/>
  <c r="G129" i="4"/>
  <c r="L129" i="4" s="1"/>
  <c r="F129" i="4"/>
  <c r="G128" i="4"/>
  <c r="L128" i="4" s="1"/>
  <c r="F128" i="4"/>
  <c r="G127" i="4"/>
  <c r="L127" i="4" s="1"/>
  <c r="F127" i="4"/>
  <c r="K124" i="4"/>
  <c r="K176" i="4" s="1"/>
  <c r="F124" i="4"/>
  <c r="E124" i="4"/>
  <c r="E176" i="4" s="1"/>
  <c r="D124" i="4"/>
  <c r="D176" i="4" s="1"/>
  <c r="G122" i="4"/>
  <c r="L122" i="4" s="1"/>
  <c r="F122" i="4"/>
  <c r="H178" i="4"/>
  <c r="M178" i="4" s="1"/>
  <c r="G121" i="4"/>
  <c r="I121" i="4" s="1"/>
  <c r="F121" i="4"/>
  <c r="M116" i="4"/>
  <c r="N116" i="4" s="1"/>
  <c r="L116" i="4"/>
  <c r="H116" i="4"/>
  <c r="G116" i="4"/>
  <c r="I116" i="4" s="1"/>
  <c r="F116" i="4"/>
  <c r="K112" i="4"/>
  <c r="E112" i="4"/>
  <c r="D112" i="4"/>
  <c r="N110" i="4"/>
  <c r="M110" i="4"/>
  <c r="L110" i="4"/>
  <c r="H110" i="4"/>
  <c r="G110" i="4"/>
  <c r="F110" i="4"/>
  <c r="I110" i="4" s="1"/>
  <c r="N109" i="4"/>
  <c r="M109" i="4"/>
  <c r="L109" i="4"/>
  <c r="H109" i="4"/>
  <c r="G109" i="4"/>
  <c r="F109" i="4"/>
  <c r="I109" i="4" s="1"/>
  <c r="N108" i="4"/>
  <c r="M108" i="4"/>
  <c r="L108" i="4"/>
  <c r="H108" i="4"/>
  <c r="G108" i="4"/>
  <c r="F108" i="4"/>
  <c r="I108" i="4" s="1"/>
  <c r="N107" i="4"/>
  <c r="M107" i="4"/>
  <c r="L107" i="4"/>
  <c r="H107" i="4"/>
  <c r="G107" i="4"/>
  <c r="F107" i="4"/>
  <c r="I107" i="4" s="1"/>
  <c r="N106" i="4"/>
  <c r="M106" i="4"/>
  <c r="L106" i="4"/>
  <c r="H106" i="4"/>
  <c r="G106" i="4"/>
  <c r="F106" i="4"/>
  <c r="I106" i="4" s="1"/>
  <c r="N105" i="4"/>
  <c r="M105" i="4"/>
  <c r="L105" i="4"/>
  <c r="H105" i="4"/>
  <c r="G105" i="4"/>
  <c r="F105" i="4"/>
  <c r="I105" i="4" s="1"/>
  <c r="N104" i="4"/>
  <c r="M104" i="4"/>
  <c r="L104" i="4"/>
  <c r="H104" i="4"/>
  <c r="G104" i="4"/>
  <c r="F104" i="4"/>
  <c r="I104" i="4" s="1"/>
  <c r="N103" i="4"/>
  <c r="M103" i="4"/>
  <c r="L103" i="4"/>
  <c r="H103" i="4"/>
  <c r="G103" i="4"/>
  <c r="F103" i="4"/>
  <c r="I103" i="4" s="1"/>
  <c r="N102" i="4"/>
  <c r="M102" i="4"/>
  <c r="L102" i="4"/>
  <c r="H102" i="4"/>
  <c r="G102" i="4"/>
  <c r="F102" i="4"/>
  <c r="I102" i="4" s="1"/>
  <c r="N101" i="4"/>
  <c r="M101" i="4"/>
  <c r="L101" i="4"/>
  <c r="H101" i="4"/>
  <c r="G101" i="4"/>
  <c r="F101" i="4"/>
  <c r="I101" i="4" s="1"/>
  <c r="N100" i="4"/>
  <c r="M100" i="4"/>
  <c r="L100" i="4"/>
  <c r="H100" i="4"/>
  <c r="G100" i="4"/>
  <c r="F100" i="4"/>
  <c r="I100" i="4" s="1"/>
  <c r="N99" i="4"/>
  <c r="M99" i="4"/>
  <c r="L99" i="4"/>
  <c r="H99" i="4"/>
  <c r="G99" i="4"/>
  <c r="F99" i="4"/>
  <c r="I99" i="4" s="1"/>
  <c r="N98" i="4"/>
  <c r="M98" i="4"/>
  <c r="L98" i="4"/>
  <c r="H98" i="4"/>
  <c r="G98" i="4"/>
  <c r="F98" i="4"/>
  <c r="I98" i="4" s="1"/>
  <c r="N97" i="4"/>
  <c r="M97" i="4"/>
  <c r="L97" i="4"/>
  <c r="H97" i="4"/>
  <c r="G97" i="4"/>
  <c r="F97" i="4"/>
  <c r="I97" i="4" s="1"/>
  <c r="N96" i="4"/>
  <c r="M96" i="4"/>
  <c r="L96" i="4"/>
  <c r="H96" i="4"/>
  <c r="G96" i="4"/>
  <c r="F96" i="4"/>
  <c r="I96" i="4" s="1"/>
  <c r="N95" i="4"/>
  <c r="M95" i="4"/>
  <c r="L95" i="4"/>
  <c r="H95" i="4"/>
  <c r="G95" i="4"/>
  <c r="F95" i="4"/>
  <c r="I95" i="4" s="1"/>
  <c r="N94" i="4"/>
  <c r="M94" i="4"/>
  <c r="L94" i="4"/>
  <c r="H94" i="4"/>
  <c r="G94" i="4"/>
  <c r="F94" i="4"/>
  <c r="I94" i="4" s="1"/>
  <c r="N93" i="4"/>
  <c r="M93" i="4"/>
  <c r="L93" i="4"/>
  <c r="H93" i="4"/>
  <c r="G93" i="4"/>
  <c r="F93" i="4"/>
  <c r="I93" i="4" s="1"/>
  <c r="N92" i="4"/>
  <c r="M92" i="4"/>
  <c r="L92" i="4"/>
  <c r="H92" i="4"/>
  <c r="G92" i="4"/>
  <c r="F92" i="4"/>
  <c r="I92" i="4" s="1"/>
  <c r="N91" i="4"/>
  <c r="M91" i="4"/>
  <c r="L91" i="4"/>
  <c r="H91" i="4"/>
  <c r="G91" i="4"/>
  <c r="F91" i="4"/>
  <c r="I91" i="4" s="1"/>
  <c r="N90" i="4"/>
  <c r="M90" i="4"/>
  <c r="L90" i="4"/>
  <c r="H90" i="4"/>
  <c r="G90" i="4"/>
  <c r="F90" i="4"/>
  <c r="I90" i="4" s="1"/>
  <c r="N89" i="4"/>
  <c r="M89" i="4"/>
  <c r="L89" i="4"/>
  <c r="H89" i="4"/>
  <c r="G89" i="4"/>
  <c r="F89" i="4"/>
  <c r="I89" i="4" s="1"/>
  <c r="N88" i="4"/>
  <c r="M88" i="4"/>
  <c r="L88" i="4"/>
  <c r="H88" i="4"/>
  <c r="G88" i="4"/>
  <c r="F88" i="4"/>
  <c r="I88" i="4" s="1"/>
  <c r="N87" i="4"/>
  <c r="M87" i="4"/>
  <c r="L87" i="4"/>
  <c r="H87" i="4"/>
  <c r="G87" i="4"/>
  <c r="F87" i="4"/>
  <c r="I87" i="4" s="1"/>
  <c r="N86" i="4"/>
  <c r="N112" i="4" s="1"/>
  <c r="M86" i="4"/>
  <c r="L86" i="4"/>
  <c r="H86" i="4"/>
  <c r="G86" i="4"/>
  <c r="F86" i="4"/>
  <c r="F112" i="4" s="1"/>
  <c r="K83" i="4"/>
  <c r="E83" i="4"/>
  <c r="D83" i="4"/>
  <c r="M81" i="4"/>
  <c r="L81" i="4"/>
  <c r="N81" i="4" s="1"/>
  <c r="H81" i="4"/>
  <c r="G81" i="4"/>
  <c r="F81" i="4"/>
  <c r="I81" i="4" s="1"/>
  <c r="M80" i="4"/>
  <c r="L80" i="4"/>
  <c r="N80" i="4" s="1"/>
  <c r="H80" i="4"/>
  <c r="G80" i="4"/>
  <c r="F80" i="4"/>
  <c r="I80" i="4" s="1"/>
  <c r="M79" i="4"/>
  <c r="L79" i="4"/>
  <c r="N79" i="4" s="1"/>
  <c r="H79" i="4"/>
  <c r="G79" i="4"/>
  <c r="F79" i="4"/>
  <c r="I79" i="4" s="1"/>
  <c r="M78" i="4"/>
  <c r="L78" i="4"/>
  <c r="N78" i="4" s="1"/>
  <c r="H78" i="4"/>
  <c r="G78" i="4"/>
  <c r="F78" i="4"/>
  <c r="I78" i="4" s="1"/>
  <c r="M77" i="4"/>
  <c r="L77" i="4"/>
  <c r="N77" i="4" s="1"/>
  <c r="H77" i="4"/>
  <c r="G77" i="4"/>
  <c r="F77" i="4"/>
  <c r="I77" i="4" s="1"/>
  <c r="M76" i="4"/>
  <c r="L76" i="4"/>
  <c r="N76" i="4" s="1"/>
  <c r="H76" i="4"/>
  <c r="G76" i="4"/>
  <c r="F76" i="4"/>
  <c r="I76" i="4" s="1"/>
  <c r="M75" i="4"/>
  <c r="L75" i="4"/>
  <c r="N75" i="4" s="1"/>
  <c r="H75" i="4"/>
  <c r="G75" i="4"/>
  <c r="F75" i="4"/>
  <c r="I75" i="4" s="1"/>
  <c r="M74" i="4"/>
  <c r="L74" i="4"/>
  <c r="N74" i="4" s="1"/>
  <c r="H74" i="4"/>
  <c r="G74" i="4"/>
  <c r="F74" i="4"/>
  <c r="I74" i="4" s="1"/>
  <c r="M73" i="4"/>
  <c r="L73" i="4"/>
  <c r="N73" i="4" s="1"/>
  <c r="H73" i="4"/>
  <c r="G73" i="4"/>
  <c r="F73" i="4"/>
  <c r="I73" i="4" s="1"/>
  <c r="M72" i="4"/>
  <c r="L72" i="4"/>
  <c r="N72" i="4" s="1"/>
  <c r="H72" i="4"/>
  <c r="G72" i="4"/>
  <c r="F72" i="4"/>
  <c r="I72" i="4" s="1"/>
  <c r="M71" i="4"/>
  <c r="L71" i="4"/>
  <c r="N71" i="4" s="1"/>
  <c r="H71" i="4"/>
  <c r="G71" i="4"/>
  <c r="F71" i="4"/>
  <c r="I71" i="4" s="1"/>
  <c r="M70" i="4"/>
  <c r="L70" i="4"/>
  <c r="N70" i="4" s="1"/>
  <c r="H70" i="4"/>
  <c r="G70" i="4"/>
  <c r="F70" i="4"/>
  <c r="I70" i="4" s="1"/>
  <c r="M69" i="4"/>
  <c r="L69" i="4"/>
  <c r="N69" i="4" s="1"/>
  <c r="H69" i="4"/>
  <c r="G69" i="4"/>
  <c r="F69" i="4"/>
  <c r="I69" i="4" s="1"/>
  <c r="M68" i="4"/>
  <c r="L68" i="4"/>
  <c r="N68" i="4" s="1"/>
  <c r="H68" i="4"/>
  <c r="G68" i="4"/>
  <c r="F68" i="4"/>
  <c r="I68" i="4" s="1"/>
  <c r="M67" i="4"/>
  <c r="L67" i="4"/>
  <c r="N67" i="4" s="1"/>
  <c r="H67" i="4"/>
  <c r="G67" i="4"/>
  <c r="F67" i="4"/>
  <c r="I67" i="4" s="1"/>
  <c r="M66" i="4"/>
  <c r="L66" i="4"/>
  <c r="N66" i="4" s="1"/>
  <c r="H66" i="4"/>
  <c r="G66" i="4"/>
  <c r="F66" i="4"/>
  <c r="I66" i="4" s="1"/>
  <c r="M65" i="4"/>
  <c r="L65" i="4"/>
  <c r="N65" i="4" s="1"/>
  <c r="H65" i="4"/>
  <c r="G65" i="4"/>
  <c r="F65" i="4"/>
  <c r="I65" i="4" s="1"/>
  <c r="M64" i="4"/>
  <c r="L64" i="4"/>
  <c r="N64" i="4" s="1"/>
  <c r="H64" i="4"/>
  <c r="G64" i="4"/>
  <c r="F64" i="4"/>
  <c r="I64" i="4" s="1"/>
  <c r="M63" i="4"/>
  <c r="L63" i="4"/>
  <c r="N63" i="4" s="1"/>
  <c r="H63" i="4"/>
  <c r="G63" i="4"/>
  <c r="F63" i="4"/>
  <c r="I63" i="4" s="1"/>
  <c r="M62" i="4"/>
  <c r="L62" i="4"/>
  <c r="N62" i="4" s="1"/>
  <c r="H62" i="4"/>
  <c r="G62" i="4"/>
  <c r="F62" i="4"/>
  <c r="F83" i="4" s="1"/>
  <c r="K59" i="4"/>
  <c r="E59" i="4"/>
  <c r="D59" i="4"/>
  <c r="N57" i="4"/>
  <c r="M57" i="4"/>
  <c r="L57" i="4"/>
  <c r="H57" i="4"/>
  <c r="G57" i="4"/>
  <c r="F57" i="4"/>
  <c r="I57" i="4" s="1"/>
  <c r="N56" i="4"/>
  <c r="M56" i="4"/>
  <c r="L56" i="4"/>
  <c r="H56" i="4"/>
  <c r="G56" i="4"/>
  <c r="F56" i="4"/>
  <c r="I56" i="4" s="1"/>
  <c r="N55" i="4"/>
  <c r="M55" i="4"/>
  <c r="L55" i="4"/>
  <c r="H55" i="4"/>
  <c r="G55" i="4"/>
  <c r="F55" i="4"/>
  <c r="I55" i="4" s="1"/>
  <c r="N54" i="4"/>
  <c r="M54" i="4"/>
  <c r="L54" i="4"/>
  <c r="H54" i="4"/>
  <c r="G54" i="4"/>
  <c r="F54" i="4"/>
  <c r="I54" i="4" s="1"/>
  <c r="N53" i="4"/>
  <c r="M53" i="4"/>
  <c r="L53" i="4"/>
  <c r="H53" i="4"/>
  <c r="G53" i="4"/>
  <c r="F53" i="4"/>
  <c r="I53" i="4" s="1"/>
  <c r="N52" i="4"/>
  <c r="M52" i="4"/>
  <c r="L52" i="4"/>
  <c r="H52" i="4"/>
  <c r="G52" i="4"/>
  <c r="F52" i="4"/>
  <c r="I52" i="4" s="1"/>
  <c r="N51" i="4"/>
  <c r="M51" i="4"/>
  <c r="L51" i="4"/>
  <c r="H51" i="4"/>
  <c r="G51" i="4"/>
  <c r="F51" i="4"/>
  <c r="I51" i="4" s="1"/>
  <c r="N50" i="4"/>
  <c r="N59" i="4" s="1"/>
  <c r="M50" i="4"/>
  <c r="L50" i="4"/>
  <c r="H50" i="4"/>
  <c r="G50" i="4"/>
  <c r="F50" i="4"/>
  <c r="F59" i="4" s="1"/>
  <c r="K47" i="4"/>
  <c r="E47" i="4"/>
  <c r="D47" i="4"/>
  <c r="M45" i="4"/>
  <c r="L45" i="4"/>
  <c r="N45" i="4" s="1"/>
  <c r="H45" i="4"/>
  <c r="G45" i="4"/>
  <c r="F45" i="4"/>
  <c r="I45" i="4" s="1"/>
  <c r="M44" i="4"/>
  <c r="L44" i="4"/>
  <c r="N44" i="4" s="1"/>
  <c r="H44" i="4"/>
  <c r="G44" i="4"/>
  <c r="F44" i="4"/>
  <c r="I44" i="4" s="1"/>
  <c r="M43" i="4"/>
  <c r="L43" i="4"/>
  <c r="N43" i="4" s="1"/>
  <c r="H43" i="4"/>
  <c r="G43" i="4"/>
  <c r="F43" i="4"/>
  <c r="I43" i="4" s="1"/>
  <c r="M42" i="4"/>
  <c r="L42" i="4"/>
  <c r="N42" i="4" s="1"/>
  <c r="H42" i="4"/>
  <c r="G42" i="4"/>
  <c r="F42" i="4"/>
  <c r="I42" i="4" s="1"/>
  <c r="M41" i="4"/>
  <c r="L41" i="4"/>
  <c r="N41" i="4" s="1"/>
  <c r="H41" i="4"/>
  <c r="G41" i="4"/>
  <c r="F41" i="4"/>
  <c r="I41" i="4" s="1"/>
  <c r="M40" i="4"/>
  <c r="L40" i="4"/>
  <c r="N40" i="4" s="1"/>
  <c r="H40" i="4"/>
  <c r="G40" i="4"/>
  <c r="F40" i="4"/>
  <c r="I40" i="4" s="1"/>
  <c r="M39" i="4"/>
  <c r="L39" i="4"/>
  <c r="N39" i="4" s="1"/>
  <c r="H39" i="4"/>
  <c r="G39" i="4"/>
  <c r="F39" i="4"/>
  <c r="I39" i="4" s="1"/>
  <c r="M38" i="4"/>
  <c r="L38" i="4"/>
  <c r="N38" i="4" s="1"/>
  <c r="H38" i="4"/>
  <c r="G38" i="4"/>
  <c r="F38" i="4"/>
  <c r="I38" i="4" s="1"/>
  <c r="M37" i="4"/>
  <c r="L37" i="4"/>
  <c r="N37" i="4" s="1"/>
  <c r="H37" i="4"/>
  <c r="G37" i="4"/>
  <c r="F37" i="4"/>
  <c r="I37" i="4" s="1"/>
  <c r="M36" i="4"/>
  <c r="L36" i="4"/>
  <c r="N36" i="4" s="1"/>
  <c r="H36" i="4"/>
  <c r="G36" i="4"/>
  <c r="F36" i="4"/>
  <c r="I36" i="4" s="1"/>
  <c r="M35" i="4"/>
  <c r="L35" i="4"/>
  <c r="N35" i="4" s="1"/>
  <c r="H35" i="4"/>
  <c r="G35" i="4"/>
  <c r="F35" i="4"/>
  <c r="I35" i="4" s="1"/>
  <c r="M34" i="4"/>
  <c r="L34" i="4"/>
  <c r="N34" i="4" s="1"/>
  <c r="H34" i="4"/>
  <c r="G34" i="4"/>
  <c r="F34" i="4"/>
  <c r="I34" i="4" s="1"/>
  <c r="M33" i="4"/>
  <c r="L33" i="4"/>
  <c r="N33" i="4" s="1"/>
  <c r="H33" i="4"/>
  <c r="G33" i="4"/>
  <c r="F33" i="4"/>
  <c r="I33" i="4" s="1"/>
  <c r="M32" i="4"/>
  <c r="L32" i="4"/>
  <c r="N32" i="4" s="1"/>
  <c r="H32" i="4"/>
  <c r="G32" i="4"/>
  <c r="F32" i="4"/>
  <c r="I32" i="4" s="1"/>
  <c r="M31" i="4"/>
  <c r="L31" i="4"/>
  <c r="N31" i="4" s="1"/>
  <c r="H31" i="4"/>
  <c r="G31" i="4"/>
  <c r="F31" i="4"/>
  <c r="I31" i="4" s="1"/>
  <c r="M30" i="4"/>
  <c r="L30" i="4"/>
  <c r="N30" i="4" s="1"/>
  <c r="H30" i="4"/>
  <c r="G30" i="4"/>
  <c r="F30" i="4"/>
  <c r="I30" i="4" s="1"/>
  <c r="M29" i="4"/>
  <c r="L29" i="4"/>
  <c r="N29" i="4" s="1"/>
  <c r="H29" i="4"/>
  <c r="G29" i="4"/>
  <c r="F29" i="4"/>
  <c r="F47" i="4" s="1"/>
  <c r="K26" i="4"/>
  <c r="E26" i="4"/>
  <c r="D26" i="4"/>
  <c r="N24" i="4"/>
  <c r="M24" i="4"/>
  <c r="L24" i="4"/>
  <c r="H24" i="4"/>
  <c r="G24" i="4"/>
  <c r="F24" i="4"/>
  <c r="I24" i="4" s="1"/>
  <c r="N23" i="4"/>
  <c r="M23" i="4"/>
  <c r="L23" i="4"/>
  <c r="H23" i="4"/>
  <c r="G23" i="4"/>
  <c r="F23" i="4"/>
  <c r="I23" i="4" s="1"/>
  <c r="N22" i="4"/>
  <c r="N26" i="4" s="1"/>
  <c r="M22" i="4"/>
  <c r="L22" i="4"/>
  <c r="H22" i="4"/>
  <c r="G22" i="4"/>
  <c r="F22" i="4"/>
  <c r="F26" i="4" s="1"/>
  <c r="K19" i="4"/>
  <c r="K114" i="4" s="1"/>
  <c r="E19" i="4"/>
  <c r="E114" i="4" s="1"/>
  <c r="D19" i="4"/>
  <c r="D114" i="4" s="1"/>
  <c r="M17" i="4"/>
  <c r="L17" i="4"/>
  <c r="N17" i="4" s="1"/>
  <c r="H17" i="4"/>
  <c r="G17" i="4"/>
  <c r="F17" i="4"/>
  <c r="I17" i="4" s="1"/>
  <c r="M16" i="4"/>
  <c r="L16" i="4"/>
  <c r="N16" i="4" s="1"/>
  <c r="N19" i="4" s="1"/>
  <c r="H16" i="4"/>
  <c r="F16" i="4"/>
  <c r="F19" i="4" s="1"/>
  <c r="F114" i="4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N8" i="4"/>
  <c r="A8" i="4"/>
  <c r="A6" i="4"/>
  <c r="A4" i="4"/>
  <c r="A16" i="3"/>
  <c r="A17" i="3" s="1"/>
  <c r="A19" i="3" s="1"/>
  <c r="A21" i="3" s="1"/>
  <c r="A22" i="3" s="1"/>
  <c r="A23" i="3" s="1"/>
  <c r="A24" i="3" s="1"/>
  <c r="A25" i="3" s="1"/>
  <c r="A27" i="3" s="1"/>
  <c r="F8" i="3"/>
  <c r="A7" i="4"/>
  <c r="A17" i="2"/>
  <c r="A19" i="2" s="1"/>
  <c r="A21" i="2" s="1"/>
  <c r="A22" i="2" s="1"/>
  <c r="A23" i="2" s="1"/>
  <c r="A24" i="2" s="1"/>
  <c r="A25" i="2" s="1"/>
  <c r="A27" i="2" s="1"/>
  <c r="A16" i="2"/>
  <c r="A7" i="5"/>
  <c r="F215" i="8" l="1"/>
  <c r="F210" i="8"/>
  <c r="F194" i="8"/>
  <c r="F208" i="8"/>
  <c r="H208" i="8" s="1"/>
  <c r="F193" i="8"/>
  <c r="F190" i="8"/>
  <c r="F189" i="8"/>
  <c r="I169" i="4"/>
  <c r="M183" i="4"/>
  <c r="I187" i="4"/>
  <c r="G252" i="4"/>
  <c r="L252" i="4" s="1"/>
  <c r="G244" i="4"/>
  <c r="L244" i="4" s="1"/>
  <c r="G261" i="4"/>
  <c r="L261" i="4" s="1"/>
  <c r="H253" i="4"/>
  <c r="I253" i="4" s="1"/>
  <c r="H254" i="4"/>
  <c r="N129" i="6"/>
  <c r="G241" i="6"/>
  <c r="L241" i="6" s="1"/>
  <c r="G231" i="6"/>
  <c r="L228" i="6"/>
  <c r="H259" i="7"/>
  <c r="M259" i="7" s="1"/>
  <c r="N259" i="7" s="1"/>
  <c r="M230" i="7"/>
  <c r="L235" i="7"/>
  <c r="N235" i="7" s="1"/>
  <c r="I235" i="7"/>
  <c r="F195" i="8"/>
  <c r="H188" i="4"/>
  <c r="M188" i="4" s="1"/>
  <c r="M219" i="5"/>
  <c r="N219" i="5" s="1"/>
  <c r="I219" i="5"/>
  <c r="H254" i="6"/>
  <c r="H253" i="6"/>
  <c r="M253" i="6" s="1"/>
  <c r="N253" i="6" s="1"/>
  <c r="M229" i="6"/>
  <c r="F200" i="8"/>
  <c r="F26" i="15"/>
  <c r="K26" i="15" s="1"/>
  <c r="K22" i="15"/>
  <c r="M121" i="4"/>
  <c r="H185" i="4"/>
  <c r="M185" i="4" s="1"/>
  <c r="H189" i="4"/>
  <c r="M189" i="4" s="1"/>
  <c r="G194" i="4"/>
  <c r="L194" i="4" s="1"/>
  <c r="G197" i="4"/>
  <c r="L197" i="4" s="1"/>
  <c r="G200" i="4"/>
  <c r="L200" i="4" s="1"/>
  <c r="G203" i="4"/>
  <c r="L203" i="4" s="1"/>
  <c r="G211" i="4"/>
  <c r="L211" i="4" s="1"/>
  <c r="I230" i="4"/>
  <c r="G231" i="4"/>
  <c r="L231" i="4" s="1"/>
  <c r="H233" i="4"/>
  <c r="M233" i="4" s="1"/>
  <c r="N233" i="4" s="1"/>
  <c r="I236" i="4"/>
  <c r="M188" i="6"/>
  <c r="N188" i="6" s="1"/>
  <c r="I188" i="6"/>
  <c r="L243" i="7"/>
  <c r="N243" i="7" s="1"/>
  <c r="I243" i="7"/>
  <c r="F188" i="8"/>
  <c r="G11" i="24"/>
  <c r="G11" i="22"/>
  <c r="O11" i="24"/>
  <c r="O11" i="22"/>
  <c r="G11" i="23"/>
  <c r="G11" i="21"/>
  <c r="O11" i="23"/>
  <c r="O11" i="21"/>
  <c r="N178" i="4"/>
  <c r="H190" i="4"/>
  <c r="M190" i="4" s="1"/>
  <c r="L189" i="6"/>
  <c r="N189" i="6" s="1"/>
  <c r="I189" i="6"/>
  <c r="F43" i="15"/>
  <c r="G39" i="15"/>
  <c r="H169" i="4"/>
  <c r="M169" i="4" s="1"/>
  <c r="N169" i="4" s="1"/>
  <c r="H171" i="4"/>
  <c r="M171" i="4" s="1"/>
  <c r="N171" i="4" s="1"/>
  <c r="I186" i="4"/>
  <c r="G209" i="4"/>
  <c r="L209" i="4" s="1"/>
  <c r="H224" i="4"/>
  <c r="M224" i="4" s="1"/>
  <c r="L229" i="4"/>
  <c r="M238" i="4"/>
  <c r="N238" i="4" s="1"/>
  <c r="I240" i="4"/>
  <c r="H185" i="5"/>
  <c r="H188" i="5" s="1"/>
  <c r="M183" i="5"/>
  <c r="M128" i="6"/>
  <c r="I128" i="6"/>
  <c r="G230" i="6"/>
  <c r="L230" i="6" s="1"/>
  <c r="M242" i="6"/>
  <c r="I242" i="6"/>
  <c r="M249" i="7"/>
  <c r="I249" i="7"/>
  <c r="N252" i="7"/>
  <c r="F185" i="8"/>
  <c r="E34" i="16"/>
  <c r="G30" i="16"/>
  <c r="K11" i="22"/>
  <c r="H127" i="5"/>
  <c r="M127" i="5" s="1"/>
  <c r="N127" i="5" s="1"/>
  <c r="H128" i="5"/>
  <c r="M128" i="5" s="1"/>
  <c r="N128" i="5" s="1"/>
  <c r="H129" i="5"/>
  <c r="M129" i="5" s="1"/>
  <c r="N129" i="5" s="1"/>
  <c r="H130" i="5"/>
  <c r="M130" i="5" s="1"/>
  <c r="N130" i="5" s="1"/>
  <c r="H131" i="5"/>
  <c r="M131" i="5" s="1"/>
  <c r="N131" i="5" s="1"/>
  <c r="H132" i="5"/>
  <c r="M132" i="5" s="1"/>
  <c r="N132" i="5" s="1"/>
  <c r="H133" i="5"/>
  <c r="M133" i="5" s="1"/>
  <c r="N133" i="5" s="1"/>
  <c r="H134" i="5"/>
  <c r="M134" i="5" s="1"/>
  <c r="N134" i="5" s="1"/>
  <c r="H135" i="5"/>
  <c r="M135" i="5" s="1"/>
  <c r="N135" i="5" s="1"/>
  <c r="H136" i="5"/>
  <c r="M136" i="5" s="1"/>
  <c r="N136" i="5" s="1"/>
  <c r="H137" i="5"/>
  <c r="M137" i="5" s="1"/>
  <c r="N137" i="5" s="1"/>
  <c r="H138" i="5"/>
  <c r="M138" i="5" s="1"/>
  <c r="N138" i="5" s="1"/>
  <c r="H139" i="5"/>
  <c r="M139" i="5" s="1"/>
  <c r="N139" i="5" s="1"/>
  <c r="H140" i="5"/>
  <c r="M140" i="5" s="1"/>
  <c r="N140" i="5" s="1"/>
  <c r="H141" i="5"/>
  <c r="M141" i="5" s="1"/>
  <c r="N141" i="5" s="1"/>
  <c r="H142" i="5"/>
  <c r="M142" i="5" s="1"/>
  <c r="N142" i="5" s="1"/>
  <c r="H143" i="5"/>
  <c r="M143" i="5" s="1"/>
  <c r="N143" i="5" s="1"/>
  <c r="H144" i="5"/>
  <c r="M144" i="5" s="1"/>
  <c r="N144" i="5" s="1"/>
  <c r="H145" i="5"/>
  <c r="M145" i="5" s="1"/>
  <c r="N145" i="5" s="1"/>
  <c r="H146" i="5"/>
  <c r="M146" i="5" s="1"/>
  <c r="N146" i="5" s="1"/>
  <c r="H147" i="5"/>
  <c r="M147" i="5" s="1"/>
  <c r="N147" i="5" s="1"/>
  <c r="I183" i="5"/>
  <c r="N191" i="5"/>
  <c r="H129" i="6"/>
  <c r="M129" i="6" s="1"/>
  <c r="H130" i="6"/>
  <c r="N131" i="6"/>
  <c r="H174" i="6"/>
  <c r="M174" i="6" s="1"/>
  <c r="L183" i="6"/>
  <c r="M184" i="6"/>
  <c r="N184" i="6" s="1"/>
  <c r="N190" i="6"/>
  <c r="N221" i="6"/>
  <c r="N229" i="6"/>
  <c r="H234" i="6"/>
  <c r="M234" i="6" s="1"/>
  <c r="H236" i="6"/>
  <c r="M236" i="6" s="1"/>
  <c r="N237" i="6"/>
  <c r="N238" i="6"/>
  <c r="N218" i="7"/>
  <c r="N230" i="7"/>
  <c r="N231" i="7"/>
  <c r="G206" i="8"/>
  <c r="H234" i="8"/>
  <c r="H236" i="8"/>
  <c r="F18" i="11"/>
  <c r="F20" i="11"/>
  <c r="I24" i="11"/>
  <c r="F32" i="11"/>
  <c r="F33" i="12"/>
  <c r="F32" i="16"/>
  <c r="K32" i="16" s="1"/>
  <c r="K38" i="16"/>
  <c r="L38" i="16" s="1"/>
  <c r="H11" i="23"/>
  <c r="E11" i="24"/>
  <c r="N239" i="4"/>
  <c r="I192" i="5"/>
  <c r="G261" i="5"/>
  <c r="L261" i="5" s="1"/>
  <c r="I122" i="6"/>
  <c r="H131" i="6"/>
  <c r="M131" i="6" s="1"/>
  <c r="I184" i="6"/>
  <c r="I193" i="6"/>
  <c r="I194" i="6"/>
  <c r="I195" i="6"/>
  <c r="G215" i="6"/>
  <c r="L215" i="6" s="1"/>
  <c r="I239" i="6"/>
  <c r="H241" i="6"/>
  <c r="M241" i="6" s="1"/>
  <c r="N242" i="6"/>
  <c r="I220" i="7"/>
  <c r="I230" i="7"/>
  <c r="I233" i="7"/>
  <c r="I244" i="7"/>
  <c r="N253" i="7"/>
  <c r="I254" i="7"/>
  <c r="G202" i="8"/>
  <c r="G22" i="15"/>
  <c r="F32" i="15"/>
  <c r="K32" i="15" s="1"/>
  <c r="I68" i="16"/>
  <c r="I70" i="16" s="1"/>
  <c r="L11" i="23"/>
  <c r="I11" i="24"/>
  <c r="N257" i="4"/>
  <c r="I129" i="5"/>
  <c r="I130" i="5"/>
  <c r="I131" i="5"/>
  <c r="I133" i="5"/>
  <c r="I134" i="5"/>
  <c r="I135" i="5"/>
  <c r="I137" i="5"/>
  <c r="I138" i="5"/>
  <c r="I139" i="5"/>
  <c r="I141" i="5"/>
  <c r="I142" i="5"/>
  <c r="I143" i="5"/>
  <c r="I145" i="5"/>
  <c r="I146" i="5"/>
  <c r="I147" i="5"/>
  <c r="I184" i="5"/>
  <c r="M122" i="6"/>
  <c r="N128" i="6"/>
  <c r="N185" i="6"/>
  <c r="I190" i="6"/>
  <c r="I192" i="6"/>
  <c r="G202" i="6"/>
  <c r="L202" i="6" s="1"/>
  <c r="I218" i="6"/>
  <c r="I229" i="6"/>
  <c r="I232" i="6"/>
  <c r="H233" i="6"/>
  <c r="M233" i="6" s="1"/>
  <c r="H235" i="6"/>
  <c r="M235" i="6" s="1"/>
  <c r="I238" i="6"/>
  <c r="H195" i="7"/>
  <c r="M195" i="7" s="1"/>
  <c r="H200" i="7"/>
  <c r="M200" i="7" s="1"/>
  <c r="I219" i="7"/>
  <c r="N246" i="7"/>
  <c r="N249" i="7"/>
  <c r="I250" i="7"/>
  <c r="N255" i="7"/>
  <c r="I258" i="7"/>
  <c r="G203" i="8"/>
  <c r="H233" i="8"/>
  <c r="H235" i="8"/>
  <c r="D34" i="11"/>
  <c r="F34" i="11" s="1"/>
  <c r="F19" i="12"/>
  <c r="G16" i="17"/>
  <c r="G22" i="18"/>
  <c r="G24" i="18" s="1"/>
  <c r="D23" i="3" s="1"/>
  <c r="P11" i="23"/>
  <c r="M11" i="24"/>
  <c r="N83" i="4"/>
  <c r="K263" i="4"/>
  <c r="N47" i="4"/>
  <c r="N114" i="4" s="1"/>
  <c r="L215" i="4"/>
  <c r="D263" i="4"/>
  <c r="L8" i="18"/>
  <c r="H9" i="14"/>
  <c r="E8" i="10"/>
  <c r="L8" i="16"/>
  <c r="I16" i="4"/>
  <c r="I19" i="4" s="1"/>
  <c r="I29" i="4"/>
  <c r="I47" i="4" s="1"/>
  <c r="I62" i="4"/>
  <c r="I83" i="4" s="1"/>
  <c r="L121" i="4"/>
  <c r="N121" i="4" s="1"/>
  <c r="H127" i="4"/>
  <c r="H128" i="4"/>
  <c r="H129" i="4"/>
  <c r="H130" i="4"/>
  <c r="H131" i="4"/>
  <c r="H132" i="4"/>
  <c r="M132" i="4" s="1"/>
  <c r="N132" i="4" s="1"/>
  <c r="H133" i="4"/>
  <c r="M133" i="4" s="1"/>
  <c r="N133" i="4" s="1"/>
  <c r="H134" i="4"/>
  <c r="M134" i="4" s="1"/>
  <c r="N134" i="4" s="1"/>
  <c r="H135" i="4"/>
  <c r="M135" i="4" s="1"/>
  <c r="N135" i="4" s="1"/>
  <c r="H136" i="4"/>
  <c r="M136" i="4" s="1"/>
  <c r="N136" i="4" s="1"/>
  <c r="H137" i="4"/>
  <c r="M137" i="4" s="1"/>
  <c r="N137" i="4" s="1"/>
  <c r="H138" i="4"/>
  <c r="M138" i="4" s="1"/>
  <c r="N138" i="4" s="1"/>
  <c r="H139" i="4"/>
  <c r="M139" i="4" s="1"/>
  <c r="N139" i="4" s="1"/>
  <c r="H140" i="4"/>
  <c r="M140" i="4" s="1"/>
  <c r="N140" i="4" s="1"/>
  <c r="H141" i="4"/>
  <c r="M141" i="4" s="1"/>
  <c r="N141" i="4" s="1"/>
  <c r="H142" i="4"/>
  <c r="M142" i="4" s="1"/>
  <c r="N142" i="4" s="1"/>
  <c r="H143" i="4"/>
  <c r="M143" i="4" s="1"/>
  <c r="N143" i="4" s="1"/>
  <c r="H144" i="4"/>
  <c r="M144" i="4" s="1"/>
  <c r="N144" i="4" s="1"/>
  <c r="H145" i="4"/>
  <c r="M145" i="4" s="1"/>
  <c r="N145" i="4" s="1"/>
  <c r="H146" i="4"/>
  <c r="M146" i="4" s="1"/>
  <c r="N146" i="4" s="1"/>
  <c r="H147" i="4"/>
  <c r="M147" i="4" s="1"/>
  <c r="N147" i="4" s="1"/>
  <c r="F174" i="4"/>
  <c r="L163" i="4"/>
  <c r="H165" i="4"/>
  <c r="M165" i="4" s="1"/>
  <c r="N165" i="4" s="1"/>
  <c r="H168" i="4"/>
  <c r="M168" i="4" s="1"/>
  <c r="N168" i="4" s="1"/>
  <c r="H172" i="4"/>
  <c r="M172" i="4" s="1"/>
  <c r="N172" i="4" s="1"/>
  <c r="I178" i="4"/>
  <c r="I183" i="4"/>
  <c r="H191" i="4"/>
  <c r="M184" i="4"/>
  <c r="N184" i="4" s="1"/>
  <c r="H192" i="4"/>
  <c r="G193" i="4"/>
  <c r="G198" i="4"/>
  <c r="G204" i="4"/>
  <c r="G208" i="4"/>
  <c r="I211" i="4"/>
  <c r="I218" i="4"/>
  <c r="I220" i="4"/>
  <c r="I235" i="4"/>
  <c r="I254" i="4"/>
  <c r="M254" i="4"/>
  <c r="N254" i="4" s="1"/>
  <c r="I256" i="4"/>
  <c r="I257" i="4"/>
  <c r="E263" i="4"/>
  <c r="N19" i="5"/>
  <c r="K114" i="5"/>
  <c r="N53" i="5"/>
  <c r="N83" i="5"/>
  <c r="I112" i="5"/>
  <c r="I191" i="5"/>
  <c r="I133" i="4"/>
  <c r="I135" i="4"/>
  <c r="I137" i="4"/>
  <c r="I139" i="4"/>
  <c r="I141" i="4"/>
  <c r="I143" i="4"/>
  <c r="I145" i="4"/>
  <c r="I147" i="4"/>
  <c r="I167" i="4"/>
  <c r="H232" i="4"/>
  <c r="H231" i="4"/>
  <c r="M231" i="4" s="1"/>
  <c r="N231" i="4" s="1"/>
  <c r="M229" i="4"/>
  <c r="H261" i="4"/>
  <c r="H244" i="4"/>
  <c r="I233" i="4"/>
  <c r="H234" i="4"/>
  <c r="M234" i="4" s="1"/>
  <c r="H237" i="4"/>
  <c r="M237" i="4" s="1"/>
  <c r="I241" i="4"/>
  <c r="M241" i="4"/>
  <c r="N241" i="4" s="1"/>
  <c r="H242" i="4"/>
  <c r="M242" i="4" s="1"/>
  <c r="M253" i="4"/>
  <c r="N253" i="4" s="1"/>
  <c r="F265" i="4"/>
  <c r="N245" i="5"/>
  <c r="A7" i="21"/>
  <c r="A7" i="23"/>
  <c r="A8" i="11"/>
  <c r="A7" i="9"/>
  <c r="A8" i="13"/>
  <c r="A7" i="6"/>
  <c r="I22" i="4"/>
  <c r="I26" i="4" s="1"/>
  <c r="I50" i="4"/>
  <c r="I59" i="4" s="1"/>
  <c r="I86" i="4"/>
  <c r="I112" i="4" s="1"/>
  <c r="H122" i="4"/>
  <c r="M122" i="4" s="1"/>
  <c r="N122" i="4" s="1"/>
  <c r="H152" i="4"/>
  <c r="H153" i="4"/>
  <c r="H154" i="4"/>
  <c r="H155" i="4"/>
  <c r="H156" i="4"/>
  <c r="H157" i="4"/>
  <c r="H158" i="4"/>
  <c r="H159" i="4"/>
  <c r="H160" i="4"/>
  <c r="H161" i="4"/>
  <c r="H162" i="4"/>
  <c r="H163" i="4"/>
  <c r="M163" i="4" s="1"/>
  <c r="H164" i="4"/>
  <c r="M164" i="4" s="1"/>
  <c r="N164" i="4" s="1"/>
  <c r="I165" i="4"/>
  <c r="H166" i="4"/>
  <c r="M166" i="4" s="1"/>
  <c r="N166" i="4" s="1"/>
  <c r="I168" i="4"/>
  <c r="H170" i="4"/>
  <c r="M170" i="4" s="1"/>
  <c r="N170" i="4" s="1"/>
  <c r="G224" i="4"/>
  <c r="L224" i="4" s="1"/>
  <c r="N224" i="4" s="1"/>
  <c r="G190" i="4"/>
  <c r="L190" i="4" s="1"/>
  <c r="N190" i="4" s="1"/>
  <c r="G189" i="4"/>
  <c r="L189" i="4" s="1"/>
  <c r="N189" i="4" s="1"/>
  <c r="G188" i="4"/>
  <c r="L188" i="4" s="1"/>
  <c r="N188" i="4" s="1"/>
  <c r="G185" i="4"/>
  <c r="L185" i="4" s="1"/>
  <c r="N185" i="4" s="1"/>
  <c r="L183" i="4"/>
  <c r="N183" i="4" s="1"/>
  <c r="I188" i="4"/>
  <c r="G195" i="4"/>
  <c r="G202" i="4"/>
  <c r="G206" i="4"/>
  <c r="G210" i="4"/>
  <c r="M219" i="4"/>
  <c r="N219" i="4" s="1"/>
  <c r="I239" i="4"/>
  <c r="I245" i="4"/>
  <c r="N23" i="5"/>
  <c r="N26" i="5" s="1"/>
  <c r="N47" i="5"/>
  <c r="N51" i="5"/>
  <c r="N59" i="5" s="1"/>
  <c r="N55" i="5"/>
  <c r="I83" i="5"/>
  <c r="I199" i="5"/>
  <c r="A7" i="22"/>
  <c r="A7" i="24"/>
  <c r="A8" i="12"/>
  <c r="A8" i="14"/>
  <c r="A7" i="10"/>
  <c r="A7" i="8"/>
  <c r="A7" i="7"/>
  <c r="F176" i="4"/>
  <c r="N211" i="4"/>
  <c r="F259" i="4"/>
  <c r="F263" i="4" s="1"/>
  <c r="I229" i="4"/>
  <c r="H246" i="4"/>
  <c r="M246" i="4" s="1"/>
  <c r="H247" i="4"/>
  <c r="M247" i="4" s="1"/>
  <c r="H248" i="4"/>
  <c r="M248" i="4" s="1"/>
  <c r="H249" i="4"/>
  <c r="M249" i="4" s="1"/>
  <c r="H250" i="4"/>
  <c r="M250" i="4" s="1"/>
  <c r="H251" i="4"/>
  <c r="M251" i="4" s="1"/>
  <c r="H252" i="4"/>
  <c r="M252" i="4" s="1"/>
  <c r="N252" i="4" s="1"/>
  <c r="I26" i="5"/>
  <c r="I114" i="5" s="1"/>
  <c r="I59" i="5"/>
  <c r="N112" i="5"/>
  <c r="I178" i="5"/>
  <c r="M178" i="5"/>
  <c r="N178" i="5" s="1"/>
  <c r="L185" i="5"/>
  <c r="G188" i="5"/>
  <c r="G187" i="5"/>
  <c r="L187" i="5" s="1"/>
  <c r="N187" i="5" s="1"/>
  <c r="H189" i="5"/>
  <c r="M188" i="5"/>
  <c r="M186" i="4"/>
  <c r="N186" i="4" s="1"/>
  <c r="H193" i="4"/>
  <c r="M193" i="4" s="1"/>
  <c r="H194" i="4"/>
  <c r="M194" i="4" s="1"/>
  <c r="N194" i="4" s="1"/>
  <c r="H195" i="4"/>
  <c r="M195" i="4" s="1"/>
  <c r="H200" i="4"/>
  <c r="M200" i="4" s="1"/>
  <c r="N200" i="4" s="1"/>
  <c r="H215" i="4"/>
  <c r="M215" i="4" s="1"/>
  <c r="G234" i="4"/>
  <c r="L234" i="4" s="1"/>
  <c r="N234" i="4" s="1"/>
  <c r="G237" i="4"/>
  <c r="L237" i="4" s="1"/>
  <c r="N237" i="4" s="1"/>
  <c r="G242" i="4"/>
  <c r="L242" i="4" s="1"/>
  <c r="N242" i="4" s="1"/>
  <c r="H243" i="4"/>
  <c r="H255" i="4"/>
  <c r="M255" i="4" s="1"/>
  <c r="N255" i="4" s="1"/>
  <c r="M121" i="5"/>
  <c r="N121" i="5" s="1"/>
  <c r="N124" i="5" s="1"/>
  <c r="I127" i="5"/>
  <c r="L183" i="5"/>
  <c r="M184" i="5"/>
  <c r="N184" i="5" s="1"/>
  <c r="M185" i="5"/>
  <c r="M186" i="5"/>
  <c r="N186" i="5" s="1"/>
  <c r="H212" i="5"/>
  <c r="I220" i="5"/>
  <c r="K263" i="5"/>
  <c r="F259" i="5"/>
  <c r="F263" i="5" s="1"/>
  <c r="I229" i="5"/>
  <c r="M229" i="5"/>
  <c r="N229" i="5" s="1"/>
  <c r="H233" i="5"/>
  <c r="H241" i="5"/>
  <c r="H242" i="5"/>
  <c r="M242" i="5" s="1"/>
  <c r="H256" i="5"/>
  <c r="M256" i="5" s="1"/>
  <c r="N256" i="5" s="1"/>
  <c r="N59" i="6"/>
  <c r="H122" i="5"/>
  <c r="M122" i="5" s="1"/>
  <c r="N122" i="5" s="1"/>
  <c r="H152" i="5"/>
  <c r="M152" i="5" s="1"/>
  <c r="N152" i="5" s="1"/>
  <c r="H153" i="5"/>
  <c r="M153" i="5" s="1"/>
  <c r="N153" i="5" s="1"/>
  <c r="H154" i="5"/>
  <c r="M154" i="5" s="1"/>
  <c r="N154" i="5" s="1"/>
  <c r="H155" i="5"/>
  <c r="M155" i="5" s="1"/>
  <c r="N155" i="5" s="1"/>
  <c r="H156" i="5"/>
  <c r="M156" i="5" s="1"/>
  <c r="N156" i="5" s="1"/>
  <c r="H157" i="5"/>
  <c r="M157" i="5" s="1"/>
  <c r="N157" i="5" s="1"/>
  <c r="H158" i="5"/>
  <c r="M158" i="5" s="1"/>
  <c r="N158" i="5" s="1"/>
  <c r="H159" i="5"/>
  <c r="M159" i="5" s="1"/>
  <c r="N159" i="5" s="1"/>
  <c r="H160" i="5"/>
  <c r="M160" i="5" s="1"/>
  <c r="N160" i="5" s="1"/>
  <c r="H161" i="5"/>
  <c r="M161" i="5" s="1"/>
  <c r="N161" i="5" s="1"/>
  <c r="H162" i="5"/>
  <c r="M162" i="5" s="1"/>
  <c r="N162" i="5" s="1"/>
  <c r="H163" i="5"/>
  <c r="M163" i="5" s="1"/>
  <c r="N163" i="5" s="1"/>
  <c r="H164" i="5"/>
  <c r="M164" i="5" s="1"/>
  <c r="N164" i="5" s="1"/>
  <c r="H165" i="5"/>
  <c r="M165" i="5" s="1"/>
  <c r="N165" i="5" s="1"/>
  <c r="H166" i="5"/>
  <c r="M166" i="5" s="1"/>
  <c r="N166" i="5" s="1"/>
  <c r="H167" i="5"/>
  <c r="M167" i="5" s="1"/>
  <c r="N167" i="5" s="1"/>
  <c r="H168" i="5"/>
  <c r="M168" i="5" s="1"/>
  <c r="N168" i="5" s="1"/>
  <c r="H169" i="5"/>
  <c r="M169" i="5" s="1"/>
  <c r="N169" i="5" s="1"/>
  <c r="H170" i="5"/>
  <c r="M170" i="5" s="1"/>
  <c r="N170" i="5" s="1"/>
  <c r="H171" i="5"/>
  <c r="M171" i="5" s="1"/>
  <c r="N171" i="5" s="1"/>
  <c r="H172" i="5"/>
  <c r="M172" i="5" s="1"/>
  <c r="N172" i="5" s="1"/>
  <c r="M192" i="5"/>
  <c r="N192" i="5" s="1"/>
  <c r="H196" i="5"/>
  <c r="M196" i="5" s="1"/>
  <c r="N196" i="5" s="1"/>
  <c r="H201" i="5"/>
  <c r="M201" i="5" s="1"/>
  <c r="N201" i="5" s="1"/>
  <c r="H213" i="5"/>
  <c r="M213" i="5" s="1"/>
  <c r="N213" i="5" s="1"/>
  <c r="D263" i="5"/>
  <c r="G242" i="5"/>
  <c r="L242" i="5" s="1"/>
  <c r="N242" i="5" s="1"/>
  <c r="G237" i="5"/>
  <c r="L237" i="5" s="1"/>
  <c r="G236" i="5"/>
  <c r="L236" i="5" s="1"/>
  <c r="G235" i="5"/>
  <c r="L235" i="5" s="1"/>
  <c r="G234" i="5"/>
  <c r="L234" i="5" s="1"/>
  <c r="G257" i="5"/>
  <c r="L257" i="5" s="1"/>
  <c r="N257" i="5" s="1"/>
  <c r="G252" i="5"/>
  <c r="L252" i="5" s="1"/>
  <c r="G251" i="5"/>
  <c r="L251" i="5" s="1"/>
  <c r="N251" i="5" s="1"/>
  <c r="G250" i="5"/>
  <c r="L250" i="5" s="1"/>
  <c r="G249" i="5"/>
  <c r="L249" i="5" s="1"/>
  <c r="N249" i="5" s="1"/>
  <c r="G248" i="5"/>
  <c r="L248" i="5" s="1"/>
  <c r="G247" i="5"/>
  <c r="L247" i="5" s="1"/>
  <c r="N247" i="5" s="1"/>
  <c r="G246" i="5"/>
  <c r="L246" i="5" s="1"/>
  <c r="G232" i="5"/>
  <c r="G244" i="5"/>
  <c r="I245" i="5"/>
  <c r="E263" i="5"/>
  <c r="F117" i="6"/>
  <c r="H197" i="4"/>
  <c r="M197" i="4" s="1"/>
  <c r="N197" i="4" s="1"/>
  <c r="H198" i="4"/>
  <c r="M198" i="4" s="1"/>
  <c r="H202" i="4"/>
  <c r="M202" i="4" s="1"/>
  <c r="H203" i="4"/>
  <c r="M203" i="4" s="1"/>
  <c r="H204" i="4"/>
  <c r="M204" i="4" s="1"/>
  <c r="H205" i="4"/>
  <c r="M205" i="4" s="1"/>
  <c r="N205" i="4" s="1"/>
  <c r="H206" i="4"/>
  <c r="M206" i="4" s="1"/>
  <c r="H207" i="4"/>
  <c r="M207" i="4" s="1"/>
  <c r="N207" i="4" s="1"/>
  <c r="H208" i="4"/>
  <c r="M208" i="4" s="1"/>
  <c r="H209" i="4"/>
  <c r="M209" i="4" s="1"/>
  <c r="N209" i="4" s="1"/>
  <c r="H210" i="4"/>
  <c r="M210" i="4" s="1"/>
  <c r="G246" i="4"/>
  <c r="L246" i="4" s="1"/>
  <c r="G247" i="4"/>
  <c r="L247" i="4" s="1"/>
  <c r="N247" i="4" s="1"/>
  <c r="G248" i="4"/>
  <c r="L248" i="4" s="1"/>
  <c r="N248" i="4" s="1"/>
  <c r="G249" i="4"/>
  <c r="L249" i="4" s="1"/>
  <c r="N249" i="4" s="1"/>
  <c r="G250" i="4"/>
  <c r="L250" i="4" s="1"/>
  <c r="G251" i="4"/>
  <c r="L251" i="4" s="1"/>
  <c r="N251" i="4" s="1"/>
  <c r="I121" i="5"/>
  <c r="I152" i="5"/>
  <c r="I185" i="5"/>
  <c r="H214" i="5"/>
  <c r="I218" i="5"/>
  <c r="H261" i="5"/>
  <c r="M261" i="5" s="1"/>
  <c r="N261" i="5" s="1"/>
  <c r="H244" i="5"/>
  <c r="M244" i="5" s="1"/>
  <c r="M230" i="5"/>
  <c r="N230" i="5" s="1"/>
  <c r="G231" i="5"/>
  <c r="H232" i="5"/>
  <c r="M232" i="5" s="1"/>
  <c r="H234" i="5"/>
  <c r="M234" i="5" s="1"/>
  <c r="H235" i="5"/>
  <c r="M235" i="5" s="1"/>
  <c r="H236" i="5"/>
  <c r="M236" i="5" s="1"/>
  <c r="H237" i="5"/>
  <c r="M237" i="5" s="1"/>
  <c r="H246" i="5"/>
  <c r="M246" i="5" s="1"/>
  <c r="H247" i="5"/>
  <c r="M247" i="5" s="1"/>
  <c r="H248" i="5"/>
  <c r="M248" i="5" s="1"/>
  <c r="H249" i="5"/>
  <c r="M249" i="5" s="1"/>
  <c r="H250" i="5"/>
  <c r="M250" i="5" s="1"/>
  <c r="H251" i="5"/>
  <c r="M251" i="5" s="1"/>
  <c r="H252" i="5"/>
  <c r="M252" i="5" s="1"/>
  <c r="F265" i="5"/>
  <c r="H255" i="5"/>
  <c r="H243" i="5"/>
  <c r="M243" i="5" s="1"/>
  <c r="N243" i="5" s="1"/>
  <c r="H238" i="5"/>
  <c r="M238" i="5" s="1"/>
  <c r="N238" i="5" s="1"/>
  <c r="H253" i="5"/>
  <c r="M253" i="5" s="1"/>
  <c r="N253" i="5" s="1"/>
  <c r="H240" i="5"/>
  <c r="H239" i="5"/>
  <c r="M239" i="5" s="1"/>
  <c r="N239" i="5" s="1"/>
  <c r="I242" i="5"/>
  <c r="H254" i="5"/>
  <c r="I17" i="6"/>
  <c r="I19" i="6" s="1"/>
  <c r="I29" i="6"/>
  <c r="I47" i="6" s="1"/>
  <c r="I62" i="6"/>
  <c r="I83" i="6" s="1"/>
  <c r="N88" i="6"/>
  <c r="N92" i="6"/>
  <c r="N96" i="6"/>
  <c r="N100" i="6"/>
  <c r="N104" i="6"/>
  <c r="N108" i="6"/>
  <c r="N112" i="6"/>
  <c r="N214" i="6"/>
  <c r="I115" i="6"/>
  <c r="N192" i="6"/>
  <c r="N193" i="6"/>
  <c r="N194" i="6"/>
  <c r="N195" i="6"/>
  <c r="M201" i="6"/>
  <c r="N201" i="6" s="1"/>
  <c r="I201" i="6"/>
  <c r="I22" i="6"/>
  <c r="I26" i="6" s="1"/>
  <c r="I50" i="6"/>
  <c r="I59" i="6" s="1"/>
  <c r="N86" i="6"/>
  <c r="N90" i="6"/>
  <c r="N94" i="6"/>
  <c r="N98" i="6"/>
  <c r="N102" i="6"/>
  <c r="N106" i="6"/>
  <c r="N110" i="6"/>
  <c r="N122" i="6"/>
  <c r="F178" i="6"/>
  <c r="N174" i="6"/>
  <c r="I196" i="6"/>
  <c r="N203" i="6"/>
  <c r="E117" i="6"/>
  <c r="M173" i="6"/>
  <c r="I173" i="6"/>
  <c r="I129" i="6"/>
  <c r="I131" i="6"/>
  <c r="N173" i="6"/>
  <c r="M191" i="6"/>
  <c r="N191" i="6" s="1"/>
  <c r="I191" i="6"/>
  <c r="M214" i="6"/>
  <c r="I214" i="6"/>
  <c r="H200" i="6"/>
  <c r="M200" i="6" s="1"/>
  <c r="H213" i="6"/>
  <c r="M213" i="6" s="1"/>
  <c r="N213" i="6" s="1"/>
  <c r="M219" i="6"/>
  <c r="N219" i="6" s="1"/>
  <c r="I219" i="6"/>
  <c r="I221" i="6"/>
  <c r="F259" i="6"/>
  <c r="F261" i="6" s="1"/>
  <c r="I228" i="6"/>
  <c r="L231" i="6"/>
  <c r="M240" i="6"/>
  <c r="N240" i="6" s="1"/>
  <c r="I240" i="6"/>
  <c r="I17" i="7"/>
  <c r="E117" i="7"/>
  <c r="L131" i="7"/>
  <c r="L135" i="7"/>
  <c r="L139" i="7"/>
  <c r="L143" i="7"/>
  <c r="H132" i="6"/>
  <c r="H133" i="6"/>
  <c r="H134" i="6"/>
  <c r="M134" i="6" s="1"/>
  <c r="N134" i="6" s="1"/>
  <c r="H135" i="6"/>
  <c r="H136" i="6"/>
  <c r="H137" i="6"/>
  <c r="H138" i="6"/>
  <c r="M138" i="6" s="1"/>
  <c r="N138" i="6" s="1"/>
  <c r="H139" i="6"/>
  <c r="H140" i="6"/>
  <c r="H141" i="6"/>
  <c r="H142" i="6"/>
  <c r="M142" i="6" s="1"/>
  <c r="N142" i="6" s="1"/>
  <c r="H143" i="6"/>
  <c r="H144" i="6"/>
  <c r="H145" i="6"/>
  <c r="H146" i="6"/>
  <c r="M146" i="6" s="1"/>
  <c r="N146" i="6" s="1"/>
  <c r="H147" i="6"/>
  <c r="H148" i="6"/>
  <c r="M183" i="6"/>
  <c r="N183" i="6" s="1"/>
  <c r="I186" i="6"/>
  <c r="G204" i="6"/>
  <c r="L204" i="6" s="1"/>
  <c r="G205" i="6"/>
  <c r="L205" i="6" s="1"/>
  <c r="G206" i="6"/>
  <c r="L206" i="6" s="1"/>
  <c r="G207" i="6"/>
  <c r="L207" i="6" s="1"/>
  <c r="G208" i="6"/>
  <c r="L208" i="6" s="1"/>
  <c r="G209" i="6"/>
  <c r="L209" i="6" s="1"/>
  <c r="G210" i="6"/>
  <c r="L210" i="6" s="1"/>
  <c r="G211" i="6"/>
  <c r="L211" i="6" s="1"/>
  <c r="H212" i="6"/>
  <c r="I212" i="6" s="1"/>
  <c r="N244" i="6"/>
  <c r="K261" i="6"/>
  <c r="N26" i="7"/>
  <c r="N117" i="7" s="1"/>
  <c r="I30" i="7"/>
  <c r="I32" i="7"/>
  <c r="I34" i="7"/>
  <c r="I36" i="7"/>
  <c r="I38" i="7"/>
  <c r="I40" i="7"/>
  <c r="I42" i="7"/>
  <c r="I44" i="7"/>
  <c r="F59" i="7"/>
  <c r="I50" i="7"/>
  <c r="I59" i="7" s="1"/>
  <c r="L130" i="7"/>
  <c r="L134" i="7"/>
  <c r="L138" i="7"/>
  <c r="I185" i="6"/>
  <c r="I197" i="6"/>
  <c r="I198" i="6"/>
  <c r="H204" i="6"/>
  <c r="M204" i="6" s="1"/>
  <c r="H205" i="6"/>
  <c r="M205" i="6" s="1"/>
  <c r="H206" i="6"/>
  <c r="M206" i="6" s="1"/>
  <c r="H207" i="6"/>
  <c r="M207" i="6" s="1"/>
  <c r="H208" i="6"/>
  <c r="M208" i="6" s="1"/>
  <c r="H209" i="6"/>
  <c r="M209" i="6" s="1"/>
  <c r="H210" i="6"/>
  <c r="M210" i="6" s="1"/>
  <c r="H211" i="6"/>
  <c r="M211" i="6" s="1"/>
  <c r="D261" i="6"/>
  <c r="F26" i="7"/>
  <c r="I22" i="7"/>
  <c r="I26" i="7" s="1"/>
  <c r="K263" i="7"/>
  <c r="L133" i="7"/>
  <c r="L137" i="7"/>
  <c r="L155" i="7"/>
  <c r="G217" i="7"/>
  <c r="L217" i="7" s="1"/>
  <c r="N217" i="7" s="1"/>
  <c r="G200" i="7"/>
  <c r="L200" i="7" s="1"/>
  <c r="G195" i="7"/>
  <c r="L195" i="7" s="1"/>
  <c r="G187" i="7"/>
  <c r="L187" i="7" s="1"/>
  <c r="N187" i="7" s="1"/>
  <c r="L185" i="7"/>
  <c r="N185" i="7" s="1"/>
  <c r="G223" i="7"/>
  <c r="G213" i="7"/>
  <c r="G212" i="7"/>
  <c r="G211" i="7"/>
  <c r="G210" i="7"/>
  <c r="G209" i="7"/>
  <c r="G208" i="7"/>
  <c r="G207" i="7"/>
  <c r="G206" i="7"/>
  <c r="G205" i="7"/>
  <c r="G204" i="7"/>
  <c r="G199" i="7"/>
  <c r="L199" i="7" s="1"/>
  <c r="G192" i="7"/>
  <c r="L192" i="7" s="1"/>
  <c r="I185" i="7"/>
  <c r="G197" i="7"/>
  <c r="L197" i="7" s="1"/>
  <c r="G191" i="7"/>
  <c r="L191" i="7" s="1"/>
  <c r="G190" i="7"/>
  <c r="G196" i="7"/>
  <c r="L196" i="7" s="1"/>
  <c r="M186" i="7"/>
  <c r="N186" i="7" s="1"/>
  <c r="I186" i="7"/>
  <c r="G202" i="7"/>
  <c r="L202" i="7" s="1"/>
  <c r="H123" i="6"/>
  <c r="H153" i="6"/>
  <c r="H154" i="6"/>
  <c r="H155" i="6"/>
  <c r="H156" i="6"/>
  <c r="M156" i="6" s="1"/>
  <c r="N156" i="6" s="1"/>
  <c r="H157" i="6"/>
  <c r="H158" i="6"/>
  <c r="H159" i="6"/>
  <c r="H160" i="6"/>
  <c r="M160" i="6" s="1"/>
  <c r="N160" i="6" s="1"/>
  <c r="H161" i="6"/>
  <c r="H162" i="6"/>
  <c r="H163" i="6"/>
  <c r="H164" i="6"/>
  <c r="M164" i="6" s="1"/>
  <c r="N164" i="6" s="1"/>
  <c r="H165" i="6"/>
  <c r="H166" i="6"/>
  <c r="H167" i="6"/>
  <c r="H168" i="6"/>
  <c r="H169" i="6"/>
  <c r="H170" i="6"/>
  <c r="H171" i="6"/>
  <c r="H172" i="6"/>
  <c r="I183" i="6"/>
  <c r="M186" i="6"/>
  <c r="N186" i="6" s="1"/>
  <c r="M199" i="6"/>
  <c r="N199" i="6" s="1"/>
  <c r="G200" i="6"/>
  <c r="L200" i="6" s="1"/>
  <c r="N200" i="6" s="1"/>
  <c r="H202" i="6"/>
  <c r="H215" i="6"/>
  <c r="I241" i="6"/>
  <c r="I253" i="6"/>
  <c r="E261" i="6"/>
  <c r="I64" i="7"/>
  <c r="I66" i="7"/>
  <c r="I68" i="7"/>
  <c r="I70" i="7"/>
  <c r="I72" i="7"/>
  <c r="I74" i="7"/>
  <c r="I76" i="7"/>
  <c r="I78" i="7"/>
  <c r="I80" i="7"/>
  <c r="I86" i="7"/>
  <c r="I115" i="7" s="1"/>
  <c r="F115" i="7"/>
  <c r="F117" i="7" s="1"/>
  <c r="N124" i="7"/>
  <c r="L132" i="7"/>
  <c r="L136" i="7"/>
  <c r="L140" i="7"/>
  <c r="L147" i="7"/>
  <c r="N147" i="7" s="1"/>
  <c r="L159" i="7"/>
  <c r="M228" i="6"/>
  <c r="N228" i="6" s="1"/>
  <c r="H230" i="6"/>
  <c r="M230" i="6" s="1"/>
  <c r="H231" i="6"/>
  <c r="M231" i="6" s="1"/>
  <c r="G245" i="6"/>
  <c r="L245" i="6" s="1"/>
  <c r="G246" i="6"/>
  <c r="L246" i="6" s="1"/>
  <c r="N246" i="6" s="1"/>
  <c r="G247" i="6"/>
  <c r="L247" i="6" s="1"/>
  <c r="G248" i="6"/>
  <c r="L248" i="6" s="1"/>
  <c r="N248" i="6" s="1"/>
  <c r="G249" i="6"/>
  <c r="L249" i="6" s="1"/>
  <c r="G250" i="6"/>
  <c r="L250" i="6" s="1"/>
  <c r="N250" i="6" s="1"/>
  <c r="G251" i="6"/>
  <c r="L251" i="6" s="1"/>
  <c r="H252" i="6"/>
  <c r="M252" i="6" s="1"/>
  <c r="N252" i="6" s="1"/>
  <c r="G256" i="6"/>
  <c r="L256" i="6" s="1"/>
  <c r="G257" i="6"/>
  <c r="L257" i="6" s="1"/>
  <c r="N257" i="6" s="1"/>
  <c r="I16" i="7"/>
  <c r="I19" i="7" s="1"/>
  <c r="I29" i="7"/>
  <c r="I47" i="7" s="1"/>
  <c r="I62" i="7"/>
  <c r="H130" i="7"/>
  <c r="M130" i="7" s="1"/>
  <c r="H131" i="7"/>
  <c r="M131" i="7" s="1"/>
  <c r="H132" i="7"/>
  <c r="M132" i="7" s="1"/>
  <c r="H133" i="7"/>
  <c r="M133" i="7" s="1"/>
  <c r="H134" i="7"/>
  <c r="M134" i="7" s="1"/>
  <c r="H135" i="7"/>
  <c r="M135" i="7" s="1"/>
  <c r="H136" i="7"/>
  <c r="M136" i="7" s="1"/>
  <c r="H137" i="7"/>
  <c r="M137" i="7" s="1"/>
  <c r="H138" i="7"/>
  <c r="M138" i="7" s="1"/>
  <c r="H139" i="7"/>
  <c r="M139" i="7" s="1"/>
  <c r="H140" i="7"/>
  <c r="M140" i="7" s="1"/>
  <c r="L158" i="7"/>
  <c r="I158" i="7"/>
  <c r="N172" i="7"/>
  <c r="N214" i="7"/>
  <c r="N219" i="7"/>
  <c r="N236" i="7"/>
  <c r="L237" i="7"/>
  <c r="N237" i="7" s="1"/>
  <c r="I237" i="7"/>
  <c r="I245" i="7"/>
  <c r="C21" i="12"/>
  <c r="F17" i="12"/>
  <c r="G243" i="6"/>
  <c r="H245" i="6"/>
  <c r="M245" i="6" s="1"/>
  <c r="H246" i="6"/>
  <c r="M246" i="6" s="1"/>
  <c r="H247" i="6"/>
  <c r="M247" i="6" s="1"/>
  <c r="H248" i="6"/>
  <c r="M248" i="6" s="1"/>
  <c r="H249" i="6"/>
  <c r="M249" i="6" s="1"/>
  <c r="H250" i="6"/>
  <c r="M250" i="6" s="1"/>
  <c r="H251" i="6"/>
  <c r="M251" i="6" s="1"/>
  <c r="H255" i="6"/>
  <c r="M255" i="6" s="1"/>
  <c r="N255" i="6" s="1"/>
  <c r="H256" i="6"/>
  <c r="M256" i="6" s="1"/>
  <c r="H257" i="6"/>
  <c r="M257" i="6" s="1"/>
  <c r="N141" i="7"/>
  <c r="L157" i="7"/>
  <c r="I217" i="7"/>
  <c r="N233" i="7"/>
  <c r="M238" i="7"/>
  <c r="N238" i="7" s="1"/>
  <c r="I238" i="7"/>
  <c r="D263" i="7"/>
  <c r="H47" i="8"/>
  <c r="G233" i="6"/>
  <c r="L233" i="6" s="1"/>
  <c r="N233" i="6" s="1"/>
  <c r="G234" i="6"/>
  <c r="L234" i="6" s="1"/>
  <c r="N234" i="6" s="1"/>
  <c r="G235" i="6"/>
  <c r="L235" i="6" s="1"/>
  <c r="N235" i="6" s="1"/>
  <c r="G236" i="6"/>
  <c r="L236" i="6" s="1"/>
  <c r="H163" i="7"/>
  <c r="M163" i="7" s="1"/>
  <c r="H150" i="7"/>
  <c r="H149" i="7"/>
  <c r="M149" i="7" s="1"/>
  <c r="N149" i="7" s="1"/>
  <c r="H148" i="7"/>
  <c r="H147" i="7"/>
  <c r="M147" i="7" s="1"/>
  <c r="H146" i="7"/>
  <c r="H145" i="7"/>
  <c r="M145" i="7" s="1"/>
  <c r="N145" i="7" s="1"/>
  <c r="H144" i="7"/>
  <c r="H143" i="7"/>
  <c r="M143" i="7" s="1"/>
  <c r="H142" i="7"/>
  <c r="H141" i="7"/>
  <c r="M141" i="7" s="1"/>
  <c r="H175" i="7"/>
  <c r="M175" i="7" s="1"/>
  <c r="N175" i="7" s="1"/>
  <c r="H174" i="7"/>
  <c r="M174" i="7" s="1"/>
  <c r="H173" i="7"/>
  <c r="M173" i="7" s="1"/>
  <c r="N173" i="7" s="1"/>
  <c r="H172" i="7"/>
  <c r="M172" i="7" s="1"/>
  <c r="H171" i="7"/>
  <c r="M171" i="7" s="1"/>
  <c r="N171" i="7" s="1"/>
  <c r="H170" i="7"/>
  <c r="M170" i="7" s="1"/>
  <c r="H169" i="7"/>
  <c r="M169" i="7" s="1"/>
  <c r="N169" i="7" s="1"/>
  <c r="H168" i="7"/>
  <c r="M168" i="7" s="1"/>
  <c r="N168" i="7" s="1"/>
  <c r="H167" i="7"/>
  <c r="M167" i="7" s="1"/>
  <c r="N167" i="7" s="1"/>
  <c r="H166" i="7"/>
  <c r="M166" i="7" s="1"/>
  <c r="H165" i="7"/>
  <c r="M165" i="7" s="1"/>
  <c r="N165" i="7" s="1"/>
  <c r="H162" i="7"/>
  <c r="M162" i="7" s="1"/>
  <c r="H176" i="7"/>
  <c r="M176" i="7" s="1"/>
  <c r="H161" i="7"/>
  <c r="M161" i="7" s="1"/>
  <c r="H159" i="7"/>
  <c r="M159" i="7" s="1"/>
  <c r="H158" i="7"/>
  <c r="M158" i="7" s="1"/>
  <c r="H157" i="7"/>
  <c r="M157" i="7" s="1"/>
  <c r="H156" i="7"/>
  <c r="M156" i="7" s="1"/>
  <c r="H155" i="7"/>
  <c r="M155" i="7" s="1"/>
  <c r="H125" i="7"/>
  <c r="I141" i="7"/>
  <c r="I145" i="7"/>
  <c r="I149" i="7"/>
  <c r="F178" i="7"/>
  <c r="F180" i="7" s="1"/>
  <c r="F263" i="7" s="1"/>
  <c r="L156" i="7"/>
  <c r="N156" i="7" s="1"/>
  <c r="I156" i="7"/>
  <c r="H160" i="7"/>
  <c r="M160" i="7" s="1"/>
  <c r="N166" i="7"/>
  <c r="I168" i="7"/>
  <c r="N170" i="7"/>
  <c r="I172" i="7"/>
  <c r="N174" i="7"/>
  <c r="L176" i="7"/>
  <c r="I187" i="7"/>
  <c r="M216" i="7"/>
  <c r="N216" i="7" s="1"/>
  <c r="I216" i="7"/>
  <c r="M221" i="7"/>
  <c r="N221" i="7" s="1"/>
  <c r="I221" i="7"/>
  <c r="N232" i="7"/>
  <c r="N241" i="7"/>
  <c r="L247" i="7"/>
  <c r="N247" i="7" s="1"/>
  <c r="I247" i="7"/>
  <c r="L251" i="7"/>
  <c r="N251" i="7" s="1"/>
  <c r="I251" i="7"/>
  <c r="H59" i="8"/>
  <c r="I32" i="11"/>
  <c r="I25" i="11"/>
  <c r="H190" i="7"/>
  <c r="M190" i="7" s="1"/>
  <c r="H196" i="7"/>
  <c r="M196" i="7" s="1"/>
  <c r="H202" i="7"/>
  <c r="M202" i="7" s="1"/>
  <c r="I231" i="7"/>
  <c r="I241" i="7"/>
  <c r="N257" i="7"/>
  <c r="H115" i="8"/>
  <c r="H132" i="8"/>
  <c r="H148" i="8"/>
  <c r="H191" i="7"/>
  <c r="M191" i="7" s="1"/>
  <c r="H197" i="7"/>
  <c r="M197" i="7" s="1"/>
  <c r="I232" i="7"/>
  <c r="D115" i="8"/>
  <c r="J26" i="16"/>
  <c r="G19" i="17"/>
  <c r="K19" i="17"/>
  <c r="H192" i="7"/>
  <c r="M192" i="7" s="1"/>
  <c r="H199" i="7"/>
  <c r="M199" i="7" s="1"/>
  <c r="H204" i="7"/>
  <c r="M204" i="7" s="1"/>
  <c r="H205" i="7"/>
  <c r="M205" i="7" s="1"/>
  <c r="H206" i="7"/>
  <c r="M206" i="7" s="1"/>
  <c r="H207" i="7"/>
  <c r="M207" i="7" s="1"/>
  <c r="H208" i="7"/>
  <c r="M208" i="7" s="1"/>
  <c r="H209" i="7"/>
  <c r="M209" i="7" s="1"/>
  <c r="H210" i="7"/>
  <c r="M210" i="7" s="1"/>
  <c r="H211" i="7"/>
  <c r="M211" i="7" s="1"/>
  <c r="H212" i="7"/>
  <c r="M212" i="7" s="1"/>
  <c r="H213" i="7"/>
  <c r="M213" i="7" s="1"/>
  <c r="I236" i="7"/>
  <c r="I239" i="7"/>
  <c r="E263" i="7"/>
  <c r="H142" i="8"/>
  <c r="G215" i="8"/>
  <c r="G211" i="8"/>
  <c r="G210" i="8"/>
  <c r="G209" i="8"/>
  <c r="G208" i="8"/>
  <c r="G195" i="8"/>
  <c r="G194" i="8"/>
  <c r="H194" i="8" s="1"/>
  <c r="G193" i="8"/>
  <c r="H193" i="8" s="1"/>
  <c r="G185" i="8"/>
  <c r="H185" i="8" s="1"/>
  <c r="G198" i="8"/>
  <c r="G197" i="8"/>
  <c r="G200" i="8"/>
  <c r="H200" i="8" s="1"/>
  <c r="G190" i="8"/>
  <c r="H190" i="8" s="1"/>
  <c r="G189" i="8"/>
  <c r="H189" i="8" s="1"/>
  <c r="G188" i="8"/>
  <c r="G205" i="8"/>
  <c r="H210" i="8"/>
  <c r="F35" i="11"/>
  <c r="G128" i="8"/>
  <c r="H128" i="8" s="1"/>
  <c r="G129" i="8"/>
  <c r="H129" i="8" s="1"/>
  <c r="G130" i="8"/>
  <c r="H130" i="8" s="1"/>
  <c r="G131" i="8"/>
  <c r="H131" i="8" s="1"/>
  <c r="G132" i="8"/>
  <c r="G133" i="8"/>
  <c r="H133" i="8" s="1"/>
  <c r="G134" i="8"/>
  <c r="H134" i="8" s="1"/>
  <c r="G135" i="8"/>
  <c r="H135" i="8" s="1"/>
  <c r="G136" i="8"/>
  <c r="H136" i="8" s="1"/>
  <c r="G137" i="8"/>
  <c r="H137" i="8" s="1"/>
  <c r="G138" i="8"/>
  <c r="H138" i="8" s="1"/>
  <c r="G139" i="8"/>
  <c r="H139" i="8" s="1"/>
  <c r="G140" i="8"/>
  <c r="H140" i="8" s="1"/>
  <c r="G141" i="8"/>
  <c r="H141" i="8" s="1"/>
  <c r="G142" i="8"/>
  <c r="G143" i="8"/>
  <c r="H143" i="8" s="1"/>
  <c r="G144" i="8"/>
  <c r="H144" i="8" s="1"/>
  <c r="G145" i="8"/>
  <c r="H145" i="8" s="1"/>
  <c r="G146" i="8"/>
  <c r="H146" i="8" s="1"/>
  <c r="G147" i="8"/>
  <c r="H147" i="8" s="1"/>
  <c r="G148" i="8"/>
  <c r="H183" i="8"/>
  <c r="F197" i="8"/>
  <c r="F198" i="8"/>
  <c r="H198" i="8" s="1"/>
  <c r="F211" i="8"/>
  <c r="D261" i="8"/>
  <c r="F19" i="11"/>
  <c r="I19" i="11"/>
  <c r="C37" i="11"/>
  <c r="I34" i="11"/>
  <c r="C35" i="12"/>
  <c r="C37" i="12" s="1"/>
  <c r="G123" i="8"/>
  <c r="H123" i="8" s="1"/>
  <c r="H125" i="8" s="1"/>
  <c r="G153" i="8"/>
  <c r="H153" i="8" s="1"/>
  <c r="G154" i="8"/>
  <c r="H154" i="8" s="1"/>
  <c r="G155" i="8"/>
  <c r="H155" i="8" s="1"/>
  <c r="G156" i="8"/>
  <c r="H156" i="8" s="1"/>
  <c r="G157" i="8"/>
  <c r="H157" i="8" s="1"/>
  <c r="G158" i="8"/>
  <c r="H158" i="8" s="1"/>
  <c r="G159" i="8"/>
  <c r="H159" i="8" s="1"/>
  <c r="G160" i="8"/>
  <c r="H160" i="8" s="1"/>
  <c r="G161" i="8"/>
  <c r="H161" i="8" s="1"/>
  <c r="G162" i="8"/>
  <c r="H162" i="8" s="1"/>
  <c r="G163" i="8"/>
  <c r="H163" i="8" s="1"/>
  <c r="G164" i="8"/>
  <c r="H164" i="8" s="1"/>
  <c r="G165" i="8"/>
  <c r="H165" i="8" s="1"/>
  <c r="G166" i="8"/>
  <c r="H166" i="8" s="1"/>
  <c r="G167" i="8"/>
  <c r="H167" i="8" s="1"/>
  <c r="G168" i="8"/>
  <c r="H168" i="8" s="1"/>
  <c r="G169" i="8"/>
  <c r="H169" i="8" s="1"/>
  <c r="G170" i="8"/>
  <c r="H170" i="8" s="1"/>
  <c r="G171" i="8"/>
  <c r="H171" i="8" s="1"/>
  <c r="G172" i="8"/>
  <c r="H172" i="8" s="1"/>
  <c r="H215" i="8"/>
  <c r="F202" i="8"/>
  <c r="H202" i="8" s="1"/>
  <c r="F203" i="8"/>
  <c r="F204" i="8"/>
  <c r="H204" i="8" s="1"/>
  <c r="F205" i="8"/>
  <c r="H205" i="8" s="1"/>
  <c r="F206" i="8"/>
  <c r="H206" i="8" s="1"/>
  <c r="F207" i="8"/>
  <c r="H207" i="8" s="1"/>
  <c r="F209" i="8"/>
  <c r="H241" i="8"/>
  <c r="H259" i="8" s="1"/>
  <c r="K17" i="11"/>
  <c r="J31" i="12"/>
  <c r="K31" i="12" s="1"/>
  <c r="J24" i="12"/>
  <c r="K17" i="12"/>
  <c r="J45" i="15"/>
  <c r="G15" i="16"/>
  <c r="G19" i="16" s="1"/>
  <c r="J15" i="16"/>
  <c r="L15" i="16" s="1"/>
  <c r="J18" i="11"/>
  <c r="J19" i="11"/>
  <c r="J20" i="11"/>
  <c r="K20" i="11" s="1"/>
  <c r="J24" i="11"/>
  <c r="K24" i="11" s="1"/>
  <c r="E25" i="11"/>
  <c r="F25" i="11" s="1"/>
  <c r="E26" i="11"/>
  <c r="F26" i="11" s="1"/>
  <c r="E27" i="11"/>
  <c r="F27" i="11" s="1"/>
  <c r="D34" i="12"/>
  <c r="F34" i="12" s="1"/>
  <c r="F35" i="12" s="1"/>
  <c r="H16" i="13"/>
  <c r="D32" i="13"/>
  <c r="H32" i="13" s="1"/>
  <c r="G30" i="15"/>
  <c r="D36" i="15"/>
  <c r="L19" i="16"/>
  <c r="I28" i="15"/>
  <c r="I19" i="12"/>
  <c r="I20" i="12"/>
  <c r="I24" i="12"/>
  <c r="I25" i="12"/>
  <c r="D26" i="12"/>
  <c r="G19" i="15"/>
  <c r="G17" i="15"/>
  <c r="J26" i="15"/>
  <c r="J32" i="15"/>
  <c r="G42" i="16"/>
  <c r="K42" i="16"/>
  <c r="L42" i="16" s="1"/>
  <c r="G24" i="17"/>
  <c r="D23" i="2" s="1"/>
  <c r="F17" i="11"/>
  <c r="F21" i="11" s="1"/>
  <c r="J18" i="12"/>
  <c r="J19" i="12"/>
  <c r="J20" i="12"/>
  <c r="E25" i="12"/>
  <c r="F25" i="12" s="1"/>
  <c r="E26" i="12"/>
  <c r="E27" i="12"/>
  <c r="F27" i="12" s="1"/>
  <c r="L15" i="15"/>
  <c r="L19" i="15" s="1"/>
  <c r="F24" i="15"/>
  <c r="K24" i="15" s="1"/>
  <c r="E24" i="16"/>
  <c r="G22" i="16"/>
  <c r="F11" i="21"/>
  <c r="F11" i="23"/>
  <c r="J11" i="21"/>
  <c r="J11" i="23"/>
  <c r="N11" i="21"/>
  <c r="N11" i="23"/>
  <c r="L32" i="15"/>
  <c r="E24" i="15"/>
  <c r="G24" i="15" s="1"/>
  <c r="J30" i="15"/>
  <c r="E34" i="15"/>
  <c r="F41" i="15"/>
  <c r="K41" i="15" s="1"/>
  <c r="F45" i="15"/>
  <c r="K22" i="16"/>
  <c r="F26" i="16"/>
  <c r="K26" i="16" s="1"/>
  <c r="D36" i="16"/>
  <c r="I36" i="16"/>
  <c r="L13" i="17"/>
  <c r="I24" i="17"/>
  <c r="I24" i="18"/>
  <c r="P20" i="20"/>
  <c r="H18" i="11" s="1"/>
  <c r="K18" i="11" s="1"/>
  <c r="Q28" i="21"/>
  <c r="D19" i="15"/>
  <c r="K30" i="15"/>
  <c r="J30" i="16"/>
  <c r="L16" i="18"/>
  <c r="F11" i="22"/>
  <c r="F11" i="24"/>
  <c r="J11" i="22"/>
  <c r="J11" i="24"/>
  <c r="N11" i="22"/>
  <c r="N11" i="24"/>
  <c r="L45" i="21"/>
  <c r="E49" i="21"/>
  <c r="I49" i="21"/>
  <c r="Q28" i="22"/>
  <c r="J22" i="15"/>
  <c r="K39" i="15"/>
  <c r="L39" i="15" s="1"/>
  <c r="K30" i="16"/>
  <c r="E32" i="16"/>
  <c r="F44" i="16"/>
  <c r="F40" i="16"/>
  <c r="G38" i="16"/>
  <c r="L16" i="17"/>
  <c r="L19" i="17"/>
  <c r="L24" i="17" s="1"/>
  <c r="F23" i="2" s="1"/>
  <c r="L19" i="18"/>
  <c r="P20" i="19"/>
  <c r="H18" i="12" s="1"/>
  <c r="K18" i="12" s="1"/>
  <c r="Q36" i="21"/>
  <c r="F49" i="21"/>
  <c r="J49" i="21"/>
  <c r="D49" i="21"/>
  <c r="D11" i="22"/>
  <c r="H11" i="22"/>
  <c r="L11" i="22"/>
  <c r="P11" i="22"/>
  <c r="E11" i="23"/>
  <c r="I11" i="23"/>
  <c r="M11" i="23"/>
  <c r="D24" i="17"/>
  <c r="N185" i="5" l="1"/>
  <c r="M254" i="6"/>
  <c r="N254" i="6" s="1"/>
  <c r="I254" i="6"/>
  <c r="L24" i="18"/>
  <c r="F23" i="3" s="1"/>
  <c r="G32" i="15"/>
  <c r="H209" i="8"/>
  <c r="H223" i="8" s="1"/>
  <c r="H211" i="8"/>
  <c r="H188" i="8"/>
  <c r="I259" i="7"/>
  <c r="I176" i="7"/>
  <c r="N261" i="7"/>
  <c r="I257" i="5"/>
  <c r="I213" i="5"/>
  <c r="I185" i="4"/>
  <c r="I146" i="4"/>
  <c r="I142" i="4"/>
  <c r="I138" i="4"/>
  <c r="I134" i="4"/>
  <c r="M130" i="6"/>
  <c r="N130" i="6" s="1"/>
  <c r="I130" i="6"/>
  <c r="N149" i="5"/>
  <c r="G26" i="15"/>
  <c r="G28" i="15" s="1"/>
  <c r="I174" i="6"/>
  <c r="K19" i="11"/>
  <c r="H195" i="8"/>
  <c r="I261" i="7"/>
  <c r="N236" i="6"/>
  <c r="F21" i="12"/>
  <c r="I256" i="5"/>
  <c r="N250" i="4"/>
  <c r="N246" i="4"/>
  <c r="N203" i="4"/>
  <c r="N183" i="5"/>
  <c r="I171" i="4"/>
  <c r="I144" i="5"/>
  <c r="I140" i="5"/>
  <c r="I136" i="5"/>
  <c r="I132" i="5"/>
  <c r="I149" i="5" s="1"/>
  <c r="I128" i="5"/>
  <c r="J34" i="16"/>
  <c r="H203" i="8"/>
  <c r="I190" i="4"/>
  <c r="I172" i="4"/>
  <c r="N229" i="4"/>
  <c r="I144" i="4"/>
  <c r="I140" i="4"/>
  <c r="I136" i="4"/>
  <c r="I132" i="4"/>
  <c r="G34" i="16"/>
  <c r="K43" i="15"/>
  <c r="G43" i="15"/>
  <c r="N241" i="6"/>
  <c r="F28" i="11"/>
  <c r="H150" i="8"/>
  <c r="N174" i="5"/>
  <c r="N176" i="5" s="1"/>
  <c r="L30" i="16"/>
  <c r="J33" i="12"/>
  <c r="J26" i="12"/>
  <c r="L22" i="16"/>
  <c r="K40" i="16"/>
  <c r="G45" i="15"/>
  <c r="K45" i="15"/>
  <c r="L45" i="15" s="1"/>
  <c r="J34" i="15"/>
  <c r="J32" i="12"/>
  <c r="K32" i="12" s="1"/>
  <c r="J25" i="12"/>
  <c r="K25" i="12" s="1"/>
  <c r="L26" i="15"/>
  <c r="K24" i="12"/>
  <c r="J33" i="11"/>
  <c r="J26" i="11"/>
  <c r="K21" i="11"/>
  <c r="E16" i="9" s="1"/>
  <c r="H197" i="8"/>
  <c r="I173" i="7"/>
  <c r="I165" i="7"/>
  <c r="L243" i="6"/>
  <c r="N243" i="6" s="1"/>
  <c r="I243" i="6"/>
  <c r="I170" i="7"/>
  <c r="N158" i="7"/>
  <c r="N251" i="6"/>
  <c r="N247" i="6"/>
  <c r="I159" i="7"/>
  <c r="I140" i="7"/>
  <c r="I132" i="7"/>
  <c r="I255" i="6"/>
  <c r="M172" i="6"/>
  <c r="N172" i="6" s="1"/>
  <c r="I172" i="6"/>
  <c r="M168" i="6"/>
  <c r="N168" i="6" s="1"/>
  <c r="I168" i="6"/>
  <c r="M123" i="6"/>
  <c r="N123" i="6" s="1"/>
  <c r="I123" i="6"/>
  <c r="I125" i="6" s="1"/>
  <c r="L205" i="7"/>
  <c r="N205" i="7" s="1"/>
  <c r="I205" i="7"/>
  <c r="L209" i="7"/>
  <c r="N209" i="7" s="1"/>
  <c r="I209" i="7"/>
  <c r="L213" i="7"/>
  <c r="N213" i="7" s="1"/>
  <c r="I213" i="7"/>
  <c r="N155" i="7"/>
  <c r="N133" i="7"/>
  <c r="I247" i="6"/>
  <c r="N138" i="7"/>
  <c r="N130" i="7"/>
  <c r="I230" i="6"/>
  <c r="N210" i="6"/>
  <c r="N206" i="6"/>
  <c r="M145" i="6"/>
  <c r="N145" i="6" s="1"/>
  <c r="I145" i="6"/>
  <c r="M141" i="6"/>
  <c r="N141" i="6" s="1"/>
  <c r="I141" i="6"/>
  <c r="M137" i="6"/>
  <c r="N137" i="6" s="1"/>
  <c r="I137" i="6"/>
  <c r="M133" i="6"/>
  <c r="N133" i="6" s="1"/>
  <c r="I133" i="6"/>
  <c r="I175" i="7"/>
  <c r="I167" i="7"/>
  <c r="I139" i="7"/>
  <c r="I131" i="7"/>
  <c r="I248" i="6"/>
  <c r="I235" i="6"/>
  <c r="I200" i="6"/>
  <c r="I211" i="6"/>
  <c r="I160" i="6"/>
  <c r="N115" i="6"/>
  <c r="N117" i="6" s="1"/>
  <c r="I210" i="6"/>
  <c r="I117" i="6"/>
  <c r="I205" i="6"/>
  <c r="L231" i="5"/>
  <c r="N231" i="5" s="1"/>
  <c r="I231" i="5"/>
  <c r="I249" i="5"/>
  <c r="I236" i="5"/>
  <c r="N246" i="5"/>
  <c r="N250" i="5"/>
  <c r="N234" i="5"/>
  <c r="L188" i="5"/>
  <c r="N188" i="5" s="1"/>
  <c r="G189" i="5"/>
  <c r="I167" i="5"/>
  <c r="I159" i="5"/>
  <c r="I172" i="5"/>
  <c r="I164" i="5"/>
  <c r="I156" i="5"/>
  <c r="I252" i="4"/>
  <c r="I248" i="4"/>
  <c r="L210" i="4"/>
  <c r="N210" i="4" s="1"/>
  <c r="I210" i="4"/>
  <c r="L202" i="4"/>
  <c r="N202" i="4" s="1"/>
  <c r="I202" i="4"/>
  <c r="I194" i="4"/>
  <c r="I159" i="4"/>
  <c r="M159" i="4"/>
  <c r="N159" i="4" s="1"/>
  <c r="I155" i="4"/>
  <c r="M155" i="4"/>
  <c r="N155" i="4" s="1"/>
  <c r="I243" i="5"/>
  <c r="I261" i="4"/>
  <c r="M261" i="4"/>
  <c r="N261" i="4" s="1"/>
  <c r="N265" i="4" s="1"/>
  <c r="F16" i="3" s="1"/>
  <c r="I224" i="4"/>
  <c r="I187" i="5"/>
  <c r="I166" i="5"/>
  <c r="I158" i="5"/>
  <c r="I237" i="4"/>
  <c r="I231" i="4"/>
  <c r="I203" i="4"/>
  <c r="I192" i="4"/>
  <c r="H196" i="4"/>
  <c r="M192" i="4"/>
  <c r="N192" i="4" s="1"/>
  <c r="I166" i="4"/>
  <c r="M128" i="4"/>
  <c r="N128" i="4" s="1"/>
  <c r="I128" i="4"/>
  <c r="I255" i="4"/>
  <c r="K44" i="16"/>
  <c r="I27" i="12"/>
  <c r="I34" i="12"/>
  <c r="K20" i="12"/>
  <c r="J32" i="11"/>
  <c r="J25" i="11"/>
  <c r="K25" i="11" s="1"/>
  <c r="K28" i="11" s="1"/>
  <c r="E18" i="9" s="1"/>
  <c r="H176" i="8"/>
  <c r="H21" i="12"/>
  <c r="H37" i="12" s="1"/>
  <c r="F37" i="11"/>
  <c r="D22" i="2" s="1"/>
  <c r="M144" i="7"/>
  <c r="N144" i="7" s="1"/>
  <c r="I144" i="7"/>
  <c r="M148" i="7"/>
  <c r="N148" i="7" s="1"/>
  <c r="I148" i="7"/>
  <c r="I157" i="7"/>
  <c r="N159" i="7"/>
  <c r="N140" i="7"/>
  <c r="N132" i="7"/>
  <c r="M171" i="6"/>
  <c r="N171" i="6" s="1"/>
  <c r="I171" i="6"/>
  <c r="M167" i="6"/>
  <c r="N167" i="6" s="1"/>
  <c r="I167" i="6"/>
  <c r="M163" i="6"/>
  <c r="N163" i="6" s="1"/>
  <c r="I163" i="6"/>
  <c r="M159" i="6"/>
  <c r="N159" i="6" s="1"/>
  <c r="I159" i="6"/>
  <c r="M155" i="6"/>
  <c r="N155" i="6" s="1"/>
  <c r="I155" i="6"/>
  <c r="L190" i="7"/>
  <c r="I188" i="7"/>
  <c r="L206" i="7"/>
  <c r="N206" i="7" s="1"/>
  <c r="I206" i="7"/>
  <c r="L210" i="7"/>
  <c r="N210" i="7" s="1"/>
  <c r="I210" i="7"/>
  <c r="L223" i="7"/>
  <c r="N223" i="7" s="1"/>
  <c r="I223" i="7"/>
  <c r="I137" i="7"/>
  <c r="I245" i="6"/>
  <c r="I134" i="7"/>
  <c r="N230" i="6"/>
  <c r="N209" i="6"/>
  <c r="N205" i="6"/>
  <c r="M148" i="6"/>
  <c r="N148" i="6" s="1"/>
  <c r="I148" i="6"/>
  <c r="M144" i="6"/>
  <c r="N144" i="6" s="1"/>
  <c r="I144" i="6"/>
  <c r="M140" i="6"/>
  <c r="N140" i="6" s="1"/>
  <c r="I140" i="6"/>
  <c r="M136" i="6"/>
  <c r="N136" i="6" s="1"/>
  <c r="I136" i="6"/>
  <c r="M132" i="6"/>
  <c r="N132" i="6" s="1"/>
  <c r="I132" i="6"/>
  <c r="N139" i="7"/>
  <c r="N131" i="7"/>
  <c r="I246" i="6"/>
  <c r="I231" i="6"/>
  <c r="I208" i="6"/>
  <c r="I207" i="6"/>
  <c r="I146" i="6"/>
  <c r="I138" i="6"/>
  <c r="N125" i="6"/>
  <c r="I206" i="6"/>
  <c r="I214" i="5"/>
  <c r="H217" i="5"/>
  <c r="H216" i="5"/>
  <c r="M214" i="5"/>
  <c r="N214" i="5" s="1"/>
  <c r="I252" i="5"/>
  <c r="I248" i="5"/>
  <c r="L244" i="5"/>
  <c r="N244" i="5" s="1"/>
  <c r="I244" i="5"/>
  <c r="I235" i="5"/>
  <c r="N235" i="5"/>
  <c r="I261" i="5"/>
  <c r="M241" i="5"/>
  <c r="N241" i="5" s="1"/>
  <c r="I241" i="5"/>
  <c r="I251" i="4"/>
  <c r="I247" i="4"/>
  <c r="I209" i="4"/>
  <c r="I200" i="4"/>
  <c r="I162" i="4"/>
  <c r="M162" i="4"/>
  <c r="N162" i="4" s="1"/>
  <c r="I158" i="4"/>
  <c r="M158" i="4"/>
  <c r="N158" i="4" s="1"/>
  <c r="I154" i="4"/>
  <c r="M154" i="4"/>
  <c r="N154" i="4" s="1"/>
  <c r="I188" i="5"/>
  <c r="I169" i="5"/>
  <c r="I161" i="5"/>
  <c r="I153" i="5"/>
  <c r="I238" i="5"/>
  <c r="N114" i="5"/>
  <c r="L208" i="4"/>
  <c r="N208" i="4" s="1"/>
  <c r="I208" i="4"/>
  <c r="L198" i="4"/>
  <c r="N198" i="4" s="1"/>
  <c r="I198" i="4"/>
  <c r="M131" i="4"/>
  <c r="N131" i="4" s="1"/>
  <c r="I131" i="4"/>
  <c r="M127" i="4"/>
  <c r="N127" i="4" s="1"/>
  <c r="I127" i="4"/>
  <c r="I114" i="4"/>
  <c r="I215" i="4"/>
  <c r="M45" i="21"/>
  <c r="L47" i="21"/>
  <c r="J32" i="16"/>
  <c r="G32" i="16"/>
  <c r="G36" i="16" s="1"/>
  <c r="J24" i="15"/>
  <c r="J24" i="16"/>
  <c r="G24" i="16"/>
  <c r="G28" i="16" s="1"/>
  <c r="J34" i="12"/>
  <c r="J27" i="12"/>
  <c r="F26" i="12"/>
  <c r="F28" i="12" s="1"/>
  <c r="F37" i="12" s="1"/>
  <c r="D22" i="3" s="1"/>
  <c r="I33" i="12"/>
  <c r="K33" i="12" s="1"/>
  <c r="I26" i="12"/>
  <c r="K19" i="12"/>
  <c r="G34" i="15"/>
  <c r="G36" i="15" s="1"/>
  <c r="L30" i="15"/>
  <c r="L26" i="16"/>
  <c r="K32" i="11"/>
  <c r="N176" i="7"/>
  <c r="M125" i="7"/>
  <c r="N125" i="7" s="1"/>
  <c r="I125" i="7"/>
  <c r="I127" i="7" s="1"/>
  <c r="I169" i="7"/>
  <c r="N157" i="7"/>
  <c r="I174" i="7"/>
  <c r="I166" i="7"/>
  <c r="I83" i="7"/>
  <c r="I117" i="7" s="1"/>
  <c r="N256" i="6"/>
  <c r="N249" i="6"/>
  <c r="N245" i="6"/>
  <c r="I147" i="7"/>
  <c r="I136" i="7"/>
  <c r="N127" i="7"/>
  <c r="M215" i="6"/>
  <c r="N215" i="6" s="1"/>
  <c r="I215" i="6"/>
  <c r="M170" i="6"/>
  <c r="N170" i="6" s="1"/>
  <c r="I170" i="6"/>
  <c r="M166" i="6"/>
  <c r="N166" i="6" s="1"/>
  <c r="I166" i="6"/>
  <c r="M162" i="6"/>
  <c r="N162" i="6" s="1"/>
  <c r="I162" i="6"/>
  <c r="M158" i="6"/>
  <c r="N158" i="6" s="1"/>
  <c r="I158" i="6"/>
  <c r="M154" i="6"/>
  <c r="N154" i="6" s="1"/>
  <c r="I154" i="6"/>
  <c r="L207" i="7"/>
  <c r="N207" i="7" s="1"/>
  <c r="I207" i="7"/>
  <c r="L211" i="7"/>
  <c r="N211" i="7" s="1"/>
  <c r="I211" i="7"/>
  <c r="N137" i="7"/>
  <c r="I251" i="6"/>
  <c r="I233" i="6"/>
  <c r="N134" i="7"/>
  <c r="H216" i="6"/>
  <c r="H217" i="6"/>
  <c r="M212" i="6"/>
  <c r="N212" i="6" s="1"/>
  <c r="N208" i="6"/>
  <c r="N204" i="6"/>
  <c r="I147" i="6"/>
  <c r="M147" i="6"/>
  <c r="N147" i="6" s="1"/>
  <c r="I143" i="6"/>
  <c r="M143" i="6"/>
  <c r="N143" i="6" s="1"/>
  <c r="I139" i="6"/>
  <c r="M139" i="6"/>
  <c r="N139" i="6" s="1"/>
  <c r="I135" i="6"/>
  <c r="M135" i="6"/>
  <c r="N135" i="6" s="1"/>
  <c r="I171" i="7"/>
  <c r="I143" i="7"/>
  <c r="I135" i="7"/>
  <c r="I252" i="6"/>
  <c r="N231" i="6"/>
  <c r="I204" i="6"/>
  <c r="I164" i="6"/>
  <c r="I156" i="6"/>
  <c r="I239" i="5"/>
  <c r="I251" i="5"/>
  <c r="I247" i="5"/>
  <c r="I234" i="5"/>
  <c r="N248" i="5"/>
  <c r="N252" i="5"/>
  <c r="N236" i="5"/>
  <c r="M233" i="5"/>
  <c r="N233" i="5" s="1"/>
  <c r="I233" i="5"/>
  <c r="M212" i="5"/>
  <c r="N212" i="5" s="1"/>
  <c r="I212" i="5"/>
  <c r="M243" i="4"/>
  <c r="N243" i="4" s="1"/>
  <c r="I243" i="4"/>
  <c r="I196" i="5"/>
  <c r="H190" i="5"/>
  <c r="M189" i="5"/>
  <c r="I171" i="5"/>
  <c r="I163" i="5"/>
  <c r="I155" i="5"/>
  <c r="I168" i="5"/>
  <c r="I160" i="5"/>
  <c r="I250" i="4"/>
  <c r="I246" i="4"/>
  <c r="L206" i="4"/>
  <c r="N206" i="4" s="1"/>
  <c r="I206" i="4"/>
  <c r="I189" i="4"/>
  <c r="I161" i="4"/>
  <c r="M161" i="4"/>
  <c r="N161" i="4" s="1"/>
  <c r="I157" i="4"/>
  <c r="M157" i="4"/>
  <c r="N157" i="4" s="1"/>
  <c r="I153" i="4"/>
  <c r="M153" i="4"/>
  <c r="N153" i="4" s="1"/>
  <c r="I253" i="5"/>
  <c r="I122" i="5"/>
  <c r="I124" i="5" s="1"/>
  <c r="I201" i="5"/>
  <c r="I170" i="5"/>
  <c r="I162" i="5"/>
  <c r="I154" i="5"/>
  <c r="I234" i="4"/>
  <c r="I207" i="4"/>
  <c r="I197" i="4"/>
  <c r="I191" i="4"/>
  <c r="M191" i="4"/>
  <c r="N191" i="4" s="1"/>
  <c r="I170" i="4"/>
  <c r="I164" i="4"/>
  <c r="M130" i="4"/>
  <c r="N130" i="4" s="1"/>
  <c r="I130" i="4"/>
  <c r="N124" i="4"/>
  <c r="I122" i="4"/>
  <c r="I124" i="4" s="1"/>
  <c r="N215" i="4"/>
  <c r="I163" i="4"/>
  <c r="G44" i="16"/>
  <c r="L22" i="15"/>
  <c r="J32" i="13"/>
  <c r="E14" i="9"/>
  <c r="J34" i="11"/>
  <c r="K34" i="11" s="1"/>
  <c r="J27" i="11"/>
  <c r="K27" i="11" s="1"/>
  <c r="H21" i="11"/>
  <c r="H37" i="11" s="1"/>
  <c r="I33" i="11"/>
  <c r="K33" i="11" s="1"/>
  <c r="I26" i="11"/>
  <c r="K26" i="11" s="1"/>
  <c r="G26" i="16"/>
  <c r="M142" i="7"/>
  <c r="N142" i="7" s="1"/>
  <c r="I142" i="7"/>
  <c r="M146" i="7"/>
  <c r="N146" i="7" s="1"/>
  <c r="I146" i="7"/>
  <c r="M150" i="7"/>
  <c r="N150" i="7" s="1"/>
  <c r="I150" i="7"/>
  <c r="I189" i="7"/>
  <c r="N136" i="7"/>
  <c r="I257" i="6"/>
  <c r="I236" i="6"/>
  <c r="M202" i="6"/>
  <c r="N202" i="6" s="1"/>
  <c r="I202" i="6"/>
  <c r="M169" i="6"/>
  <c r="N169" i="6" s="1"/>
  <c r="I169" i="6"/>
  <c r="M165" i="6"/>
  <c r="N165" i="6" s="1"/>
  <c r="I165" i="6"/>
  <c r="I161" i="6"/>
  <c r="M161" i="6"/>
  <c r="N161" i="6" s="1"/>
  <c r="I157" i="6"/>
  <c r="M157" i="6"/>
  <c r="N157" i="6" s="1"/>
  <c r="I153" i="6"/>
  <c r="I176" i="6" s="1"/>
  <c r="M153" i="6"/>
  <c r="N153" i="6" s="1"/>
  <c r="L204" i="7"/>
  <c r="N204" i="7" s="1"/>
  <c r="I204" i="7"/>
  <c r="L208" i="7"/>
  <c r="N208" i="7" s="1"/>
  <c r="I208" i="7"/>
  <c r="L212" i="7"/>
  <c r="N212" i="7" s="1"/>
  <c r="I212" i="7"/>
  <c r="I155" i="7"/>
  <c r="I178" i="7" s="1"/>
  <c r="I133" i="7"/>
  <c r="I249" i="6"/>
  <c r="I138" i="7"/>
  <c r="I130" i="7"/>
  <c r="I152" i="7" s="1"/>
  <c r="I256" i="6"/>
  <c r="I234" i="6"/>
  <c r="N211" i="6"/>
  <c r="N207" i="6"/>
  <c r="N143" i="7"/>
  <c r="N135" i="7"/>
  <c r="I250" i="6"/>
  <c r="I259" i="6"/>
  <c r="I142" i="6"/>
  <c r="I134" i="6"/>
  <c r="I213" i="6"/>
  <c r="I209" i="6"/>
  <c r="M254" i="5"/>
  <c r="N254" i="5" s="1"/>
  <c r="I254" i="5"/>
  <c r="I240" i="5"/>
  <c r="M240" i="5"/>
  <c r="N240" i="5" s="1"/>
  <c r="I255" i="5"/>
  <c r="M255" i="5"/>
  <c r="N255" i="5" s="1"/>
  <c r="I250" i="5"/>
  <c r="I246" i="5"/>
  <c r="I237" i="5"/>
  <c r="L232" i="5"/>
  <c r="N232" i="5" s="1"/>
  <c r="I232" i="5"/>
  <c r="N237" i="5"/>
  <c r="I249" i="4"/>
  <c r="I205" i="4"/>
  <c r="L195" i="4"/>
  <c r="N195" i="4" s="1"/>
  <c r="I195" i="4"/>
  <c r="I160" i="4"/>
  <c r="M160" i="4"/>
  <c r="N160" i="4" s="1"/>
  <c r="I156" i="4"/>
  <c r="M156" i="4"/>
  <c r="N156" i="4" s="1"/>
  <c r="I152" i="4"/>
  <c r="M152" i="4"/>
  <c r="N152" i="4" s="1"/>
  <c r="I165" i="5"/>
  <c r="I157" i="5"/>
  <c r="I174" i="5" s="1"/>
  <c r="I244" i="4"/>
  <c r="M244" i="4"/>
  <c r="N244" i="4" s="1"/>
  <c r="M232" i="4"/>
  <c r="N232" i="4" s="1"/>
  <c r="I232" i="4"/>
  <c r="I259" i="4" s="1"/>
  <c r="I242" i="4"/>
  <c r="L204" i="4"/>
  <c r="N204" i="4" s="1"/>
  <c r="I204" i="4"/>
  <c r="L193" i="4"/>
  <c r="N193" i="4" s="1"/>
  <c r="I193" i="4"/>
  <c r="N163" i="4"/>
  <c r="M129" i="4"/>
  <c r="N129" i="4" s="1"/>
  <c r="I129" i="4"/>
  <c r="N259" i="4" l="1"/>
  <c r="I225" i="7"/>
  <c r="I259" i="5"/>
  <c r="H178" i="8"/>
  <c r="H261" i="8" s="1"/>
  <c r="L43" i="15"/>
  <c r="K21" i="12"/>
  <c r="N259" i="5"/>
  <c r="L34" i="16"/>
  <c r="N225" i="7"/>
  <c r="K26" i="12"/>
  <c r="I150" i="6"/>
  <c r="N259" i="6"/>
  <c r="E16" i="10"/>
  <c r="I176" i="5"/>
  <c r="I174" i="4"/>
  <c r="N176" i="6"/>
  <c r="I180" i="7"/>
  <c r="I263" i="7" s="1"/>
  <c r="D17" i="3" s="1"/>
  <c r="L24" i="16"/>
  <c r="L28" i="16" s="1"/>
  <c r="M216" i="5"/>
  <c r="N216" i="5" s="1"/>
  <c r="I216" i="5"/>
  <c r="K27" i="12"/>
  <c r="K28" i="12" s="1"/>
  <c r="L32" i="16"/>
  <c r="L49" i="21"/>
  <c r="I149" i="4"/>
  <c r="I176" i="4" s="1"/>
  <c r="I217" i="5"/>
  <c r="M217" i="5"/>
  <c r="N217" i="5" s="1"/>
  <c r="H199" i="4"/>
  <c r="M196" i="4"/>
  <c r="N196" i="4" s="1"/>
  <c r="I196" i="4"/>
  <c r="N152" i="7"/>
  <c r="N178" i="7"/>
  <c r="N180" i="7" s="1"/>
  <c r="I178" i="6"/>
  <c r="L36" i="16"/>
  <c r="N174" i="4"/>
  <c r="D21" i="2"/>
  <c r="F21" i="2" s="1"/>
  <c r="M217" i="6"/>
  <c r="N217" i="6" s="1"/>
  <c r="I217" i="6"/>
  <c r="L24" i="15"/>
  <c r="L28" i="15" s="1"/>
  <c r="N45" i="21"/>
  <c r="M47" i="21"/>
  <c r="M49" i="21" s="1"/>
  <c r="N149" i="4"/>
  <c r="N176" i="4" s="1"/>
  <c r="N150" i="6"/>
  <c r="L189" i="5"/>
  <c r="N189" i="5" s="1"/>
  <c r="G190" i="5"/>
  <c r="I189" i="5"/>
  <c r="H193" i="5"/>
  <c r="M190" i="5"/>
  <c r="M216" i="6"/>
  <c r="N216" i="6" s="1"/>
  <c r="N223" i="6" s="1"/>
  <c r="I216" i="6"/>
  <c r="K35" i="11"/>
  <c r="K34" i="12"/>
  <c r="K35" i="12" s="1"/>
  <c r="E20" i="10" s="1"/>
  <c r="L44" i="16"/>
  <c r="I265" i="4"/>
  <c r="D16" i="3" s="1"/>
  <c r="L34" i="15"/>
  <c r="L36" i="15" s="1"/>
  <c r="I223" i="6" l="1"/>
  <c r="I261" i="6" s="1"/>
  <c r="D17" i="2" s="1"/>
  <c r="N178" i="6"/>
  <c r="N263" i="7"/>
  <c r="F17" i="3" s="1"/>
  <c r="E18" i="10"/>
  <c r="E22" i="10" s="1"/>
  <c r="K37" i="12"/>
  <c r="F22" i="3" s="1"/>
  <c r="N261" i="6"/>
  <c r="F17" i="2" s="1"/>
  <c r="E20" i="9"/>
  <c r="E22" i="9" s="1"/>
  <c r="K37" i="11"/>
  <c r="F22" i="2" s="1"/>
  <c r="L190" i="5"/>
  <c r="N190" i="5" s="1"/>
  <c r="G193" i="5"/>
  <c r="I190" i="5"/>
  <c r="I199" i="4"/>
  <c r="H201" i="4"/>
  <c r="M199" i="4"/>
  <c r="N199" i="4" s="1"/>
  <c r="N47" i="21"/>
  <c r="N49" i="21" s="1"/>
  <c r="O45" i="21"/>
  <c r="H194" i="5"/>
  <c r="M193" i="5"/>
  <c r="I193" i="5" l="1"/>
  <c r="G194" i="5"/>
  <c r="L193" i="5"/>
  <c r="N193" i="5" s="1"/>
  <c r="P45" i="21"/>
  <c r="O47" i="21"/>
  <c r="M201" i="4"/>
  <c r="N201" i="4" s="1"/>
  <c r="H217" i="4"/>
  <c r="H216" i="4"/>
  <c r="H214" i="4"/>
  <c r="H213" i="4"/>
  <c r="H212" i="4"/>
  <c r="I201" i="4"/>
  <c r="H195" i="5"/>
  <c r="M194" i="5"/>
  <c r="M213" i="4" l="1"/>
  <c r="N213" i="4" s="1"/>
  <c r="I213" i="4"/>
  <c r="I194" i="5"/>
  <c r="G195" i="5"/>
  <c r="L194" i="5"/>
  <c r="N194" i="5" s="1"/>
  <c r="M195" i="5"/>
  <c r="H197" i="5"/>
  <c r="I214" i="4"/>
  <c r="M214" i="4"/>
  <c r="N214" i="4" s="1"/>
  <c r="O49" i="21"/>
  <c r="Q47" i="21"/>
  <c r="I212" i="4"/>
  <c r="M212" i="4"/>
  <c r="N212" i="4" s="1"/>
  <c r="I217" i="4"/>
  <c r="M217" i="4"/>
  <c r="N217" i="4" s="1"/>
  <c r="M216" i="4"/>
  <c r="N216" i="4" s="1"/>
  <c r="I216" i="4"/>
  <c r="P47" i="21"/>
  <c r="P49" i="21" s="1"/>
  <c r="D45" i="22"/>
  <c r="D41" i="15"/>
  <c r="Q45" i="21"/>
  <c r="I41" i="15" s="1"/>
  <c r="G41" i="15" l="1"/>
  <c r="G47" i="15" s="1"/>
  <c r="G49" i="15" s="1"/>
  <c r="D25" i="2" s="1"/>
  <c r="D47" i="15"/>
  <c r="D49" i="15" s="1"/>
  <c r="N222" i="4"/>
  <c r="N263" i="4" s="1"/>
  <c r="F15" i="3" s="1"/>
  <c r="F19" i="3" s="1"/>
  <c r="I222" i="4"/>
  <c r="I263" i="4" s="1"/>
  <c r="D15" i="3" s="1"/>
  <c r="D19" i="3" s="1"/>
  <c r="Q49" i="21"/>
  <c r="G197" i="5"/>
  <c r="I195" i="5"/>
  <c r="L195" i="5"/>
  <c r="N195" i="5" s="1"/>
  <c r="E45" i="22"/>
  <c r="D47" i="22"/>
  <c r="M197" i="5"/>
  <c r="H198" i="5"/>
  <c r="L41" i="15"/>
  <c r="L47" i="15" s="1"/>
  <c r="L49" i="15" s="1"/>
  <c r="I47" i="15"/>
  <c r="I49" i="15" s="1"/>
  <c r="I79" i="16" l="1"/>
  <c r="F25" i="2"/>
  <c r="F45" i="22"/>
  <c r="E47" i="22"/>
  <c r="E49" i="22" s="1"/>
  <c r="G198" i="5"/>
  <c r="L197" i="5"/>
  <c r="N197" i="5" s="1"/>
  <c r="I197" i="5"/>
  <c r="D49" i="22"/>
  <c r="M198" i="5"/>
  <c r="H200" i="5"/>
  <c r="G45" i="22" l="1"/>
  <c r="F47" i="22"/>
  <c r="L198" i="5"/>
  <c r="N198" i="5" s="1"/>
  <c r="G200" i="5"/>
  <c r="I198" i="5"/>
  <c r="M200" i="5"/>
  <c r="H202" i="5"/>
  <c r="F49" i="22" l="1"/>
  <c r="G202" i="5"/>
  <c r="I200" i="5"/>
  <c r="L200" i="5"/>
  <c r="N200" i="5" s="1"/>
  <c r="G47" i="22"/>
  <c r="G49" i="22" s="1"/>
  <c r="H45" i="22"/>
  <c r="M202" i="5"/>
  <c r="H203" i="5"/>
  <c r="I45" i="22" l="1"/>
  <c r="H47" i="22"/>
  <c r="H49" i="22" s="1"/>
  <c r="G203" i="5"/>
  <c r="L202" i="5"/>
  <c r="N202" i="5" s="1"/>
  <c r="I202" i="5"/>
  <c r="M203" i="5"/>
  <c r="H204" i="5"/>
  <c r="G204" i="5" l="1"/>
  <c r="L203" i="5"/>
  <c r="N203" i="5" s="1"/>
  <c r="I203" i="5"/>
  <c r="M204" i="5"/>
  <c r="H205" i="5"/>
  <c r="J45" i="22"/>
  <c r="I47" i="22"/>
  <c r="I49" i="22" s="1"/>
  <c r="K45" i="22" l="1"/>
  <c r="J47" i="22"/>
  <c r="J49" i="22" s="1"/>
  <c r="H206" i="5"/>
  <c r="M205" i="5"/>
  <c r="G205" i="5"/>
  <c r="L204" i="5"/>
  <c r="N204" i="5" s="1"/>
  <c r="I204" i="5"/>
  <c r="H207" i="5" l="1"/>
  <c r="M206" i="5"/>
  <c r="L205" i="5"/>
  <c r="N205" i="5" s="1"/>
  <c r="G206" i="5"/>
  <c r="I205" i="5"/>
  <c r="K47" i="22"/>
  <c r="K49" i="22" s="1"/>
  <c r="L45" i="22"/>
  <c r="L206" i="5" l="1"/>
  <c r="N206" i="5" s="1"/>
  <c r="G207" i="5"/>
  <c r="I206" i="5"/>
  <c r="M45" i="22"/>
  <c r="L47" i="22"/>
  <c r="L49" i="22" s="1"/>
  <c r="H208" i="5"/>
  <c r="M207" i="5"/>
  <c r="N45" i="22" l="1"/>
  <c r="M47" i="22"/>
  <c r="M49" i="22" s="1"/>
  <c r="M208" i="5"/>
  <c r="H209" i="5"/>
  <c r="L207" i="5"/>
  <c r="N207" i="5" s="1"/>
  <c r="I207" i="5"/>
  <c r="G208" i="5"/>
  <c r="H210" i="5" l="1"/>
  <c r="H211" i="5"/>
  <c r="M211" i="5" s="1"/>
  <c r="M209" i="5"/>
  <c r="L208" i="5"/>
  <c r="N208" i="5" s="1"/>
  <c r="G209" i="5"/>
  <c r="I208" i="5"/>
  <c r="O45" i="22"/>
  <c r="N47" i="22"/>
  <c r="N49" i="22" s="1"/>
  <c r="O47" i="22" l="1"/>
  <c r="O49" i="22" s="1"/>
  <c r="P45" i="22"/>
  <c r="L209" i="5"/>
  <c r="N209" i="5" s="1"/>
  <c r="G210" i="5"/>
  <c r="G211" i="5"/>
  <c r="I209" i="5"/>
  <c r="H215" i="5"/>
  <c r="M210" i="5"/>
  <c r="L210" i="5" l="1"/>
  <c r="N210" i="5" s="1"/>
  <c r="G215" i="5"/>
  <c r="I210" i="5"/>
  <c r="M215" i="5"/>
  <c r="H224" i="5"/>
  <c r="M224" i="5" s="1"/>
  <c r="D40" i="16"/>
  <c r="P47" i="22"/>
  <c r="Q45" i="22"/>
  <c r="I40" i="16" s="1"/>
  <c r="L211" i="5"/>
  <c r="N211" i="5" s="1"/>
  <c r="I211" i="5"/>
  <c r="L40" i="16" l="1"/>
  <c r="L46" i="16" s="1"/>
  <c r="L49" i="16" s="1"/>
  <c r="I46" i="16"/>
  <c r="I49" i="16" s="1"/>
  <c r="P49" i="22"/>
  <c r="Q49" i="22" s="1"/>
  <c r="Q47" i="22"/>
  <c r="G40" i="16"/>
  <c r="G46" i="16" s="1"/>
  <c r="G49" i="16" s="1"/>
  <c r="D25" i="3" s="1"/>
  <c r="D27" i="3" s="1"/>
  <c r="D46" i="16"/>
  <c r="D49" i="16" s="1"/>
  <c r="L215" i="5"/>
  <c r="N215" i="5" s="1"/>
  <c r="N222" i="5" s="1"/>
  <c r="N263" i="5" s="1"/>
  <c r="F15" i="2" s="1"/>
  <c r="G224" i="5"/>
  <c r="I215" i="5"/>
  <c r="I222" i="5" s="1"/>
  <c r="I263" i="5" s="1"/>
  <c r="D15" i="2" s="1"/>
  <c r="L53" i="16" l="1"/>
  <c r="F25" i="3" s="1"/>
  <c r="I81" i="16"/>
  <c r="I83" i="16" s="1"/>
  <c r="I85" i="16" s="1"/>
  <c r="I72" i="16"/>
  <c r="L224" i="5"/>
  <c r="N224" i="5" s="1"/>
  <c r="N265" i="5" s="1"/>
  <c r="F16" i="2" s="1"/>
  <c r="F19" i="2" s="1"/>
  <c r="F27" i="2" s="1"/>
  <c r="I224" i="5"/>
  <c r="I265" i="5" s="1"/>
  <c r="D16" i="2" s="1"/>
  <c r="D19" i="2" s="1"/>
  <c r="D27" i="2" s="1"/>
  <c r="I75" i="16" l="1"/>
  <c r="F27" i="3"/>
  <c r="I60" i="16" s="1"/>
  <c r="K73" i="16" l="1"/>
  <c r="K76" i="16"/>
</calcChain>
</file>

<file path=xl/sharedStrings.xml><?xml version="1.0" encoding="utf-8"?>
<sst xmlns="http://schemas.openxmlformats.org/spreadsheetml/2006/main" count="2166" uniqueCount="461">
  <si>
    <t>FR 16(8)(b)                 SCHEDULE B</t>
  </si>
  <si>
    <t>Rate Base</t>
  </si>
  <si>
    <t>Schedule</t>
  </si>
  <si>
    <t>Pages</t>
  </si>
  <si>
    <t>Description</t>
  </si>
  <si>
    <t>B-1</t>
  </si>
  <si>
    <t>Rate Base Summary</t>
  </si>
  <si>
    <t>B-2</t>
  </si>
  <si>
    <t>Plant in Service by Account and Sub Account</t>
  </si>
  <si>
    <t>B-3</t>
  </si>
  <si>
    <t>Accumulated Depreciation &amp; Amortization</t>
  </si>
  <si>
    <t>B-3.1</t>
  </si>
  <si>
    <t>Depreciation Expense</t>
  </si>
  <si>
    <t>B-4</t>
  </si>
  <si>
    <t>Allowance for Working Capital</t>
  </si>
  <si>
    <t>B-4.1</t>
  </si>
  <si>
    <t>Working Capital Components - 13 Month Averages</t>
  </si>
  <si>
    <t>B-4.2</t>
  </si>
  <si>
    <t>Cash Working Capital - 1/8 O&amp;M Expenses</t>
  </si>
  <si>
    <t>B-5</t>
  </si>
  <si>
    <t>Deferred Credits &amp; Accumulated Deferred Income Taxes</t>
  </si>
  <si>
    <t>B-6</t>
  </si>
  <si>
    <t>Customer Advances For Construction</t>
  </si>
  <si>
    <t>Jurisdictional Rate Base Summary</t>
  </si>
  <si>
    <t>as of December 31, 2017</t>
  </si>
  <si>
    <t>Data:__X___Base Period______Forecasted Period</t>
  </si>
  <si>
    <t>FR 16(8)(b)1</t>
  </si>
  <si>
    <t>Schedule B-1</t>
  </si>
  <si>
    <t>Workpaper Reference No(s).</t>
  </si>
  <si>
    <t>Witness:   Waller</t>
  </si>
  <si>
    <t>Supporting</t>
  </si>
  <si>
    <t>Base</t>
  </si>
  <si>
    <t>Line</t>
  </si>
  <si>
    <t>Period</t>
  </si>
  <si>
    <t>No.</t>
  </si>
  <si>
    <t>Rate Base Component</t>
  </si>
  <si>
    <t>Reference</t>
  </si>
  <si>
    <t>Ending Balance</t>
  </si>
  <si>
    <t>13 Month Average</t>
  </si>
  <si>
    <t>Plant in Service</t>
  </si>
  <si>
    <t>B-2 B</t>
  </si>
  <si>
    <t>Construction Work in Progress</t>
  </si>
  <si>
    <t>Accumulated Depreciation and Amortization</t>
  </si>
  <si>
    <t>B-3 B</t>
  </si>
  <si>
    <t>Property Plant and Equipment, Net (Sum line 1 Thru 3)</t>
  </si>
  <si>
    <t>Cash Working Capital Allowance</t>
  </si>
  <si>
    <t>B-4.2 B</t>
  </si>
  <si>
    <t>Other Working Capital Allowances (Inventory &amp; Prepaids)</t>
  </si>
  <si>
    <t>B-4.1 B</t>
  </si>
  <si>
    <t>B-6 B</t>
  </si>
  <si>
    <t>Regulatory Assets</t>
  </si>
  <si>
    <t>F.6</t>
  </si>
  <si>
    <t>Deferred Inc. Taxes and Investment Tax  Credits</t>
  </si>
  <si>
    <t>B-5 B</t>
  </si>
  <si>
    <t>Rate Base (Sum line 4 Thru 8)</t>
  </si>
  <si>
    <t>as of March 31, 2019</t>
  </si>
  <si>
    <t>Data:______Base Period__X___Forecasted Period</t>
  </si>
  <si>
    <t>Forecasted</t>
  </si>
  <si>
    <t>Test Period</t>
  </si>
  <si>
    <t>B-2 F</t>
  </si>
  <si>
    <t>B-3 F</t>
  </si>
  <si>
    <t>Property Plant and Equipment, Net (Sum Line 1 Thru 3)</t>
  </si>
  <si>
    <t>B-4.2 F</t>
  </si>
  <si>
    <t>B-4.1 F</t>
  </si>
  <si>
    <t>B-6 F</t>
  </si>
  <si>
    <t>B-5 F</t>
  </si>
  <si>
    <t>*</t>
  </si>
  <si>
    <t>Rate Base (Sum Line 4 Thru 8)</t>
  </si>
  <si>
    <t xml:space="preserve">*Test Period ending ADIT balance does not include forecasted change in NOLC.  Forecasted change in NOLC is calculated on B.5F on a 13 month average basis only and included in rate base and revenue requirement.  </t>
  </si>
  <si>
    <t xml:space="preserve">Plant in Service by Accounts and SubAccounts </t>
  </si>
  <si>
    <t>FR 16(8)(b)2</t>
  </si>
  <si>
    <t>Schedule B-2 F</t>
  </si>
  <si>
    <t>Kentucky- Mid</t>
  </si>
  <si>
    <t xml:space="preserve">Kentucky </t>
  </si>
  <si>
    <t>Acct.</t>
  </si>
  <si>
    <t>Account /</t>
  </si>
  <si>
    <t>Ending</t>
  </si>
  <si>
    <t xml:space="preserve">Adjusted </t>
  </si>
  <si>
    <t>States Division</t>
  </si>
  <si>
    <t>Jurisdiction</t>
  </si>
  <si>
    <t>Allocated</t>
  </si>
  <si>
    <t>13 Month</t>
  </si>
  <si>
    <t>SubAccount Titles</t>
  </si>
  <si>
    <t>Balance</t>
  </si>
  <si>
    <t>Adjustments</t>
  </si>
  <si>
    <t>Allocation</t>
  </si>
  <si>
    <t>Amount</t>
  </si>
  <si>
    <t>Average</t>
  </si>
  <si>
    <t>(a)</t>
  </si>
  <si>
    <t>(b)</t>
  </si>
  <si>
    <t>(c) = (a) + (b)</t>
  </si>
  <si>
    <t>(d)</t>
  </si>
  <si>
    <t>(e)</t>
  </si>
  <si>
    <t>(f) = (c) * (d) * (e)</t>
  </si>
  <si>
    <t>(g)</t>
  </si>
  <si>
    <t>(h)</t>
  </si>
  <si>
    <t>(i)</t>
  </si>
  <si>
    <t>(j) = (g) * (h) * (i)</t>
  </si>
  <si>
    <t>Kentucky Direct (Division 009)</t>
  </si>
  <si>
    <t>Intangible Plant</t>
  </si>
  <si>
    <t>Organization</t>
  </si>
  <si>
    <t>Franchises &amp; Consents</t>
  </si>
  <si>
    <t>Total Intangible Plant</t>
  </si>
  <si>
    <t>Natural Gas Production Plant</t>
  </si>
  <si>
    <t>Rights of Ways</t>
  </si>
  <si>
    <t>Tributary Lines</t>
  </si>
  <si>
    <t>Field Meas. &amp; Reg. Sta. Equip</t>
  </si>
  <si>
    <t>Total Natural Gas Production Plant</t>
  </si>
  <si>
    <t>Storage Plant</t>
  </si>
  <si>
    <t>Land</t>
  </si>
  <si>
    <t>Rights of Way</t>
  </si>
  <si>
    <t>Structures and Improvements</t>
  </si>
  <si>
    <t xml:space="preserve">Compression Station Equipment </t>
  </si>
  <si>
    <t>Meas. &amp; Reg. Sta. Structues</t>
  </si>
  <si>
    <t>Other Structures</t>
  </si>
  <si>
    <t>Wells \ Rights of Way</t>
  </si>
  <si>
    <t>Well Construction</t>
  </si>
  <si>
    <t>Well Equipment</t>
  </si>
  <si>
    <t>Cushion Gas</t>
  </si>
  <si>
    <t>Leaseholds</t>
  </si>
  <si>
    <t>Storage Rights</t>
  </si>
  <si>
    <t>Field Lines</t>
  </si>
  <si>
    <t>Compressor Station Equipment</t>
  </si>
  <si>
    <t>Meas &amp; Reg. Equipment</t>
  </si>
  <si>
    <t>Purification Equipment</t>
  </si>
  <si>
    <t>Total Storage Plant</t>
  </si>
  <si>
    <t>Transmission Plant</t>
  </si>
  <si>
    <t>Structures &amp; Improvements</t>
  </si>
  <si>
    <t>Other Structues</t>
  </si>
  <si>
    <t>Mains Cathodic Protection</t>
  </si>
  <si>
    <t>Mains - Steel</t>
  </si>
  <si>
    <t>Meas. &amp; Reg. Equipment</t>
  </si>
  <si>
    <t>Total Transmission Plant</t>
  </si>
  <si>
    <t>Distribution Plant</t>
  </si>
  <si>
    <t>Land &amp; Land Rights</t>
  </si>
  <si>
    <t>Land Rights</t>
  </si>
  <si>
    <t>Land Other</t>
  </si>
  <si>
    <t>Structures &amp; Improvements T.B.</t>
  </si>
  <si>
    <t>Improvements</t>
  </si>
  <si>
    <t>Mains - Plastic</t>
  </si>
  <si>
    <t>Meas &amp; Reg. Sta. Equip - General</t>
  </si>
  <si>
    <t>Meas &amp; Reg. Sta. Equip - City Gate</t>
  </si>
  <si>
    <t>Meas &amp; Reg. Sta. Equipment T.b.</t>
  </si>
  <si>
    <t>Services</t>
  </si>
  <si>
    <t>Meters</t>
  </si>
  <si>
    <t>Meter Installaitons</t>
  </si>
  <si>
    <t>House Regulators</t>
  </si>
  <si>
    <t>House Reg. Installations</t>
  </si>
  <si>
    <t>Ind. Meas. &amp; Reg. Sta. Equipment</t>
  </si>
  <si>
    <t>Total Distribution Plant</t>
  </si>
  <si>
    <t>General Plant</t>
  </si>
  <si>
    <t>Structures-Brick</t>
  </si>
  <si>
    <t>Air Conditioning Equipment</t>
  </si>
  <si>
    <t>Improvement to leased Premises</t>
  </si>
  <si>
    <t>Office Furniture &amp; Equipment</t>
  </si>
  <si>
    <t>Office Machines</t>
  </si>
  <si>
    <t>Transportation Equipment</t>
  </si>
  <si>
    <t>Trailers</t>
  </si>
  <si>
    <t>Tools, Shop &amp; Garage Equipment</t>
  </si>
  <si>
    <t>Ditchers</t>
  </si>
  <si>
    <t>Backhoes</t>
  </si>
  <si>
    <t>Welders</t>
  </si>
  <si>
    <t>Communication Equipment</t>
  </si>
  <si>
    <t>Communication Equip.</t>
  </si>
  <si>
    <t>Communication Equip. - Telemetering</t>
  </si>
  <si>
    <t>Miscellaneous Equipment</t>
  </si>
  <si>
    <t>Servers Hardware</t>
  </si>
  <si>
    <t>Servers Software</t>
  </si>
  <si>
    <t>Other Tangible Property - Network - H/W</t>
  </si>
  <si>
    <t>Other Tang. Property - PC Hardware</t>
  </si>
  <si>
    <t>Other Tang. Property - PC Software</t>
  </si>
  <si>
    <t>Other Tang. Property - Mainframe S/W</t>
  </si>
  <si>
    <t>Total General Plant</t>
  </si>
  <si>
    <t>Total Plant  (Div 9)</t>
  </si>
  <si>
    <t>CWIP With out AFUDC</t>
  </si>
  <si>
    <t>Kentucky-Mid-States General Office (Division 091)</t>
  </si>
  <si>
    <t>Misc Intangible Plant</t>
  </si>
  <si>
    <t>Other Prop. On Cust. Prem</t>
  </si>
  <si>
    <t>General Plant **</t>
  </si>
  <si>
    <t>Structures Frame</t>
  </si>
  <si>
    <t>Office Furniture And</t>
  </si>
  <si>
    <t>Stores Equipment</t>
  </si>
  <si>
    <t>Power Operated Equipment</t>
  </si>
  <si>
    <t>Other Tangible Property</t>
  </si>
  <si>
    <t>Other Tangible Property - Servers - H/W</t>
  </si>
  <si>
    <t>Other Tangible Property - Servers - S/W</t>
  </si>
  <si>
    <t>Total Plant  (Div 91)</t>
  </si>
  <si>
    <t>Shared Services General Office (Division 002)</t>
  </si>
  <si>
    <t>G-Structures &amp; Improvements</t>
  </si>
  <si>
    <t>Struct &amp; Improv AEAM</t>
  </si>
  <si>
    <t>Improv-Leased AEAM</t>
  </si>
  <si>
    <t>Remittance Processing Equip</t>
  </si>
  <si>
    <t>G-Office Furniture &amp; Equip.</t>
  </si>
  <si>
    <t>Off Furn &amp; Equip-AEAM</t>
  </si>
  <si>
    <t>Tools And Garage-AEAM</t>
  </si>
  <si>
    <t>Laboratory Equipment</t>
  </si>
  <si>
    <t>Commun Equip AEAM</t>
  </si>
  <si>
    <t>Misc Equip - AEAM</t>
  </si>
  <si>
    <t>Other Tang. Property - CPU</t>
  </si>
  <si>
    <t>Other Tangible Property - MF - Hardware</t>
  </si>
  <si>
    <t>Other Tang. Property - Application Software</t>
  </si>
  <si>
    <t>Servers-Hardware-AEAM</t>
  </si>
  <si>
    <t>Servers-Software-AEAM</t>
  </si>
  <si>
    <t>Network Hardware-AEAM</t>
  </si>
  <si>
    <t>39924-Oth Tang Prop - Gen.</t>
  </si>
  <si>
    <t>Pc Hardware-AEAM</t>
  </si>
  <si>
    <t>Application SW-AEAM</t>
  </si>
  <si>
    <t>ALGN-Servers-Hardware</t>
  </si>
  <si>
    <t>ALGN-Servers-Software</t>
  </si>
  <si>
    <t>ALGN-Application SW</t>
  </si>
  <si>
    <t>Total General Plant  (Div 2)</t>
  </si>
  <si>
    <t>Shared Services Customer Support (Division 012)</t>
  </si>
  <si>
    <t>CKV-Land &amp; Land Rights</t>
  </si>
  <si>
    <t>CKV-Structures &amp; Improvements</t>
  </si>
  <si>
    <t>Remittance Processing</t>
  </si>
  <si>
    <t>39103-Office Furn. - Copiers &amp; Type</t>
  </si>
  <si>
    <t>CKV-Office Furn &amp; Eq</t>
  </si>
  <si>
    <t>CKV-Transportation Eq</t>
  </si>
  <si>
    <t>CKV-Tools Shop Garage</t>
  </si>
  <si>
    <t>CKV-Laboratory Equip</t>
  </si>
  <si>
    <t>CKV-Communication Equipment</t>
  </si>
  <si>
    <t>CKV-Misc Equipment</t>
  </si>
  <si>
    <t>CKV-Other Tangible Property</t>
  </si>
  <si>
    <t>CKV-Oth Tang Prop-PC Hardware</t>
  </si>
  <si>
    <t>CKV-Oth Tang Prop-PC Software</t>
  </si>
  <si>
    <t>CKV-Oth Tang Prop-App</t>
  </si>
  <si>
    <t>Oth Tang Prop - Gen.</t>
  </si>
  <si>
    <t>Total General Plant  (Div 12)</t>
  </si>
  <si>
    <t>Total Plant (Div 009, 091, 002, 012)</t>
  </si>
  <si>
    <t>Total CWIP Without AFUDC (Div 009, 091, 002, 012)</t>
  </si>
  <si>
    <t>Data Source:</t>
  </si>
  <si>
    <t>KY Plant Data-2017 case.xlsx</t>
  </si>
  <si>
    <t>Schedule B-2 B</t>
  </si>
  <si>
    <t>Jurisdictional Accumulated Depreciation &amp; Amortization</t>
  </si>
  <si>
    <t>FR 16(8)(b)3</t>
  </si>
  <si>
    <t>Schedule B-3 B</t>
  </si>
  <si>
    <t>Total Intangible Plant Reserves</t>
  </si>
  <si>
    <t>Total Natural Gas Production Plant Reserves</t>
  </si>
  <si>
    <t>Total Storage Plant Reserves</t>
  </si>
  <si>
    <t>Total Production Plant - LPG Reserves</t>
  </si>
  <si>
    <t>Total Distribution Plant Reserves</t>
  </si>
  <si>
    <t>38900-Land &amp; Land Rights</t>
  </si>
  <si>
    <t>39000-Structures &amp; Improvements</t>
  </si>
  <si>
    <t>39002-Structures - Brick</t>
  </si>
  <si>
    <t>39003-Improvements</t>
  </si>
  <si>
    <t>39004-Air Conditioning Equipment</t>
  </si>
  <si>
    <t>39009-Improv. to Leased Premises</t>
  </si>
  <si>
    <t>39100-Office Furniture &amp; Equipment</t>
  </si>
  <si>
    <t>39200-Transportation Equipment</t>
  </si>
  <si>
    <t>39202-WKG Trailers</t>
  </si>
  <si>
    <t>39400-Tools, Shop, &amp; Garage Equip.</t>
  </si>
  <si>
    <t>39603-Ditchers</t>
  </si>
  <si>
    <t>39604-Backhoes</t>
  </si>
  <si>
    <t>39605-Welders</t>
  </si>
  <si>
    <t>39700-Communication Equipment</t>
  </si>
  <si>
    <t>39705-Comm. Equip. - Telemetering</t>
  </si>
  <si>
    <t>39800-Miscellaneous Equipment</t>
  </si>
  <si>
    <t>39903-Oth Tang Prop - Network - H/W</t>
  </si>
  <si>
    <t>39906-Oth Tang Prop - PC Hardware</t>
  </si>
  <si>
    <t>39907-Oth Tang Prop - PC Software</t>
  </si>
  <si>
    <t>39908-Oth Tang Prop - Appl Software</t>
  </si>
  <si>
    <t>Retirement Work in Progress</t>
  </si>
  <si>
    <t>Retirement Work in Progress Recon</t>
  </si>
  <si>
    <t>AR 15 general plant amortization</t>
  </si>
  <si>
    <t>Total General Plant Reserves</t>
  </si>
  <si>
    <t>Total Depr Reserves  (Div 9)</t>
  </si>
  <si>
    <t>39001-Structures - Frame</t>
  </si>
  <si>
    <t>39200-Trans Equip- Group</t>
  </si>
  <si>
    <t>39600-Power Operated Equipment</t>
  </si>
  <si>
    <t>39900-Other Tangible Property</t>
  </si>
  <si>
    <t>39901-Oth Tang Prop - Servers - H/W</t>
  </si>
  <si>
    <t>39902-Oth Tang Prop - Servers - S/W</t>
  </si>
  <si>
    <t>Total Depr Reserves  (Div 91)</t>
  </si>
  <si>
    <t>39005-G-Structures &amp; Improvements</t>
  </si>
  <si>
    <t>39102-Remittance Processing Equipment</t>
  </si>
  <si>
    <t>39104-G-Office Furniture &amp; Equip.</t>
  </si>
  <si>
    <t>39300-Stores Equipment</t>
  </si>
  <si>
    <t>39500-Laboratory Equipment</t>
  </si>
  <si>
    <t>39900-Other Tangible Equipm</t>
  </si>
  <si>
    <t>39904-Oth Tang Prop - CPU</t>
  </si>
  <si>
    <t>39905-Oth Tang Prop - MF Hardware</t>
  </si>
  <si>
    <t>39909-Oth Tang Prop - Mainframe S/W</t>
  </si>
  <si>
    <t>Total Depr Reserves  (Div 2)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</si>
  <si>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</si>
  <si>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</si>
  <si>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</si>
  <si>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</si>
  <si>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</si>
  <si>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</si>
  <si>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</si>
  <si>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RWIP</t>
  </si>
  <si>
    <t>Total Depr Reserves  (Div 12)</t>
  </si>
  <si>
    <t>Total Accumulated Depreciation &amp; Amortization (Div 009, 091, 002, 012)</t>
  </si>
  <si>
    <t>Schedule B-3 F</t>
  </si>
  <si>
    <t>FR 16(8)(b)3.1</t>
  </si>
  <si>
    <t>Schedule B-3.1</t>
  </si>
  <si>
    <t>12 Months</t>
  </si>
  <si>
    <t>O&amp;M</t>
  </si>
  <si>
    <t>Expense</t>
  </si>
  <si>
    <t>Factor</t>
  </si>
  <si>
    <t>Total Intangible Plant Amort.</t>
  </si>
  <si>
    <t>Total Natural Gas Production Plant Depr</t>
  </si>
  <si>
    <t>Total Storage Plant Depr</t>
  </si>
  <si>
    <t>Total Production Plant - (LPG)  Depr</t>
  </si>
  <si>
    <t>Total Distribution Plant Depr</t>
  </si>
  <si>
    <t>Total General Plant Depr</t>
  </si>
  <si>
    <t>Total Depreciation Expense  (Div 9)</t>
  </si>
  <si>
    <t>Total Intangible Plant Depr</t>
  </si>
  <si>
    <t>Total Depreciation Expense  (Div 91)</t>
  </si>
  <si>
    <t>Total Depreciation Expense  (Div 2)</t>
  </si>
  <si>
    <t>Total Depreciation Expense  (Div 12)</t>
  </si>
  <si>
    <t>Data Source</t>
  </si>
  <si>
    <t>Allowance For Working Capital</t>
  </si>
  <si>
    <t>FR 16(8)(b)4</t>
  </si>
  <si>
    <t>Schedule B-4 B</t>
  </si>
  <si>
    <t>Description of methodology</t>
  </si>
  <si>
    <t>Working Capital</t>
  </si>
  <si>
    <t>used to determine</t>
  </si>
  <si>
    <t>Workpaper</t>
  </si>
  <si>
    <t>Total</t>
  </si>
  <si>
    <t>Component</t>
  </si>
  <si>
    <t>Jurisdictional Requirement</t>
  </si>
  <si>
    <t>Reference No.</t>
  </si>
  <si>
    <t>Company</t>
  </si>
  <si>
    <t xml:space="preserve"> 1</t>
  </si>
  <si>
    <t>Cash Working Capital</t>
  </si>
  <si>
    <t>1 / 8  O &amp; M Method</t>
  </si>
  <si>
    <t>Material &amp; Supplies</t>
  </si>
  <si>
    <t>13 Month Average Balance</t>
  </si>
  <si>
    <t xml:space="preserve">Gas Stored Underground </t>
  </si>
  <si>
    <t>Prepayments</t>
  </si>
  <si>
    <t>Total Working Capital Requirements</t>
  </si>
  <si>
    <t>Schedule B-4 F</t>
  </si>
  <si>
    <t xml:space="preserve">Working Capital Components </t>
  </si>
  <si>
    <t>FR 16(8)(b)4.1</t>
  </si>
  <si>
    <t>Schedule B-4.1 B</t>
  </si>
  <si>
    <t>Base Period Ending Balance</t>
  </si>
  <si>
    <t>13 Month Avg</t>
  </si>
  <si>
    <t>Material &amp; Supplies (Account 1540 &amp; 1630)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</si>
  <si>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</si>
  <si>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</si>
  <si>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</si>
  <si>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</si>
  <si>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Gas Stored Underground (Account 1641)</t>
  </si>
  <si>
    <t>Prepayments (Account 1650)</t>
  </si>
  <si>
    <t>Total Other Working Capital Allowances</t>
  </si>
  <si>
    <t>Schedule B-4.1 F</t>
  </si>
  <si>
    <t>Forecasted Period Ending Balance</t>
  </si>
  <si>
    <t>Cash Working Capital Components - 1 / 8 O&amp;M Expenses</t>
  </si>
  <si>
    <t>FR 16(8)(b)4.2</t>
  </si>
  <si>
    <t>Schedule B-4.2 B</t>
  </si>
  <si>
    <t xml:space="preserve">Total </t>
  </si>
  <si>
    <t>1 /8 Method</t>
  </si>
  <si>
    <t>Jurisdictional</t>
  </si>
  <si>
    <t>Percent</t>
  </si>
  <si>
    <t>(1)</t>
  </si>
  <si>
    <t>(2)</t>
  </si>
  <si>
    <t>(3)</t>
  </si>
  <si>
    <t>12.50%</t>
  </si>
  <si>
    <t>Total O &amp; M Expenses</t>
  </si>
  <si>
    <t>Schedule B-4.2 F</t>
  </si>
  <si>
    <t>Deferred  Credits and Accumulated Deferred Income Taxes</t>
  </si>
  <si>
    <t>Data:__X___Base Period_____Forecasted Period</t>
  </si>
  <si>
    <t>FR 16(8)(b)5</t>
  </si>
  <si>
    <t>Type of Filing:___X____Original________Updated</t>
  </si>
  <si>
    <t>Sch. B-5 B</t>
  </si>
  <si>
    <t>Period ending</t>
  </si>
  <si>
    <t>13-Month</t>
  </si>
  <si>
    <t>Account</t>
  </si>
  <si>
    <t>Period End</t>
  </si>
  <si>
    <t>DIVISION 09</t>
  </si>
  <si>
    <t>Account 190 - Accumulated Deferred Income Taxes (1)</t>
  </si>
  <si>
    <t>Account 282 - Accumulated Deferred Income Taxes</t>
  </si>
  <si>
    <t>Account 283 - Accumulated Deferred Income Taxes - Other</t>
  </si>
  <si>
    <t>Div 09 Accumulated Deferred Income Taxes</t>
  </si>
  <si>
    <t>DIVISION 02</t>
  </si>
  <si>
    <t>Account 190 - Accumulated Deferred Income Taxes</t>
  </si>
  <si>
    <t>Div 02 Accumulated Deferred Income Taxes</t>
  </si>
  <si>
    <t>DIVISION 12</t>
  </si>
  <si>
    <t>Div 012 Accumulated Deferred Income Taxes</t>
  </si>
  <si>
    <t>DIVISION 91</t>
  </si>
  <si>
    <t>Account 255 - Accumulated Deferred Investment Tax Credits</t>
  </si>
  <si>
    <t>Div 91 Accumulated Deferred Income Taxes</t>
  </si>
  <si>
    <t>Total Deferred Inc. Taxes and Investment Tax  Credits</t>
  </si>
  <si>
    <t>Data:_____Base Period___X__Forecasted Period</t>
  </si>
  <si>
    <t>Sch. B-5 F</t>
  </si>
  <si>
    <t xml:space="preserve">      (excluding forecasted change in NOLC)</t>
  </si>
  <si>
    <t>Forecasted Change in NOLC</t>
  </si>
  <si>
    <t>Forecasted 13-month Average ADIT in Rate Base</t>
  </si>
  <si>
    <t xml:space="preserve">Calculation of Change in NOLC </t>
  </si>
  <si>
    <t>(from 13-month average Base Period to 13-month average Forecasted Period</t>
  </si>
  <si>
    <t>Forecasted Test Period</t>
  </si>
  <si>
    <t>13-month average Rate Base</t>
  </si>
  <si>
    <t>B.1 F</t>
  </si>
  <si>
    <t>Required Operating Income</t>
  </si>
  <si>
    <t>A.1</t>
  </si>
  <si>
    <t>Interest Deduction</t>
  </si>
  <si>
    <t>E.1</t>
  </si>
  <si>
    <t>Return on Equity Portion of Rate Base</t>
  </si>
  <si>
    <t>line 50 - line 52</t>
  </si>
  <si>
    <t>Return, grossed up for Income Tax</t>
  </si>
  <si>
    <t>Line 54 / (1-tax rate)</t>
  </si>
  <si>
    <t>Tax Expense on Return</t>
  </si>
  <si>
    <t>Line 56 x tax rate</t>
  </si>
  <si>
    <t>Change In ADIT, excluding forecasted change in NOLC</t>
  </si>
  <si>
    <t>Line 37; B.5 B</t>
  </si>
  <si>
    <t>Required Change in NOLC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</si>
  <si>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</si>
  <si>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t>B.1 F; B.1 B</t>
  </si>
  <si>
    <t>ADIT Reconciliation</t>
  </si>
  <si>
    <t>13-Month Average ADIT, Base Period</t>
  </si>
  <si>
    <t>B.5 B</t>
  </si>
  <si>
    <t>13-Month Average ADIT, Forecasted Period, excl, Change in NOLC</t>
  </si>
  <si>
    <t>Line 37</t>
  </si>
  <si>
    <t>Change in NOLC</t>
  </si>
  <si>
    <t>Line 39</t>
  </si>
  <si>
    <t>Total Required Change in Accumulated Deferred Income Taxes</t>
  </si>
  <si>
    <t>Line 71 - Line 67</t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</si>
  <si>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</si>
  <si>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>FR 16(8)(b)6</t>
  </si>
  <si>
    <t>Sch. B-6 B</t>
  </si>
  <si>
    <t>Account 252 - Customer Advances For Construction</t>
  </si>
  <si>
    <t>Total Account 252 - Customer Advances For Construction</t>
  </si>
  <si>
    <t>Sch. B-6 F</t>
  </si>
  <si>
    <t>Working Capital Components</t>
  </si>
  <si>
    <t>Budgeted</t>
  </si>
  <si>
    <t>Materials &amp; Supplies</t>
  </si>
  <si>
    <t>Account 1540- Plant Materials and Operating Supplies</t>
  </si>
  <si>
    <t xml:space="preserve">Account 1630- Stores Expense Undistributed </t>
  </si>
  <si>
    <t>Total Materials &amp; Supplies</t>
  </si>
  <si>
    <t>0</t>
  </si>
  <si>
    <t>Gas Stored Underground- Account 1641</t>
  </si>
  <si>
    <t>Prepayments- Account 1650</t>
  </si>
  <si>
    <t xml:space="preserve"> </t>
  </si>
  <si>
    <t>misc jurirep BS accts-2017.xlsx</t>
  </si>
  <si>
    <t>actual</t>
  </si>
  <si>
    <t>forecasted</t>
  </si>
  <si>
    <t>WP B-5 B</t>
  </si>
  <si>
    <t>Sub</t>
  </si>
  <si>
    <t>forecast</t>
  </si>
  <si>
    <t>13 month</t>
  </si>
  <si>
    <t>Acct</t>
  </si>
  <si>
    <t>ADIT for KY 2017.xlsx</t>
  </si>
  <si>
    <t>Sched. B-5</t>
  </si>
  <si>
    <t>Forecast</t>
  </si>
  <si>
    <t>ADIT for KY-2017.xlsx</t>
  </si>
  <si>
    <t>Deferred  Credits</t>
  </si>
  <si>
    <t>Sched. B-6</t>
  </si>
  <si>
    <t>Atmos Energy Corporation, Kentucky/Mid-States Division</t>
  </si>
  <si>
    <t>Kentucky Jurisdiction Case No. 2017-00349</t>
  </si>
  <si>
    <t>Base Period: Twelve Months Ended December 31, 2017</t>
  </si>
  <si>
    <t>Forecasted Test Period: Twelve Months Ended March 31, 2019</t>
  </si>
  <si>
    <t>Type of Filing:___X____Original________Updated ________Revised</t>
  </si>
  <si>
    <t>Production O&amp;M Expense</t>
  </si>
  <si>
    <t>Storage O&amp;M Expense</t>
  </si>
  <si>
    <t>Transmission O&amp;M Expense</t>
  </si>
  <si>
    <t>Distribution O&amp;M Expense</t>
  </si>
  <si>
    <t>Customer Accting. &amp; Collection</t>
  </si>
  <si>
    <t>Customer Service &amp; Information</t>
  </si>
  <si>
    <t>Sales Expense</t>
  </si>
  <si>
    <t>Admin. &amp; General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</si>
</sst>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* #,##0.0000_);_(* \(#,##0.0000\);_(* &quot;-&quot;??_);_(@_)"/>
    <numFmt numFmtId="168" formatCode="0_);\(0\)"/>
    <numFmt numFmtId="169" formatCode="#,##0.0000_);\(#,##0.0000\)"/>
    <numFmt numFmtId="170" formatCode="[$-409]mmm\-yy;@"/>
  </numFmts>
  <fonts count="18">
    <font>
      <sz val="12"/>
      <name val="Helvetica-Narrow"/>
      <family val="2"/>
    </font>
    <font>
      <sz val="12"/>
      <name val="Helvetica-Narrow"/>
      <family val="2"/>
    </font>
    <font>
      <b/>
      <sz val="12"/>
      <name val="Helvetica-Narrow"/>
      <family val="2"/>
    </font>
    <font>
      <b/>
      <sz val="12"/>
      <name val="Helvetica-Narrow"/>
    </font>
    <font>
      <sz val="12"/>
      <color theme="0" tint="-0.34998626667073579"/>
      <name val="Helvetica-Narrow"/>
      <family val="2"/>
    </font>
    <font>
      <sz val="12"/>
      <name val="Times New Roman"/>
      <family val="1"/>
    </font>
    <font>
      <sz val="12"/>
      <color rgb="FF0000FF"/>
      <name val="Helvetica-Narrow"/>
      <family val="2"/>
    </font>
    <font>
      <i/>
      <sz val="8"/>
      <name val="Helvetica-Narrow"/>
    </font>
    <font>
      <b/>
      <sz val="12"/>
      <color rgb="FF0000FF"/>
      <name val="Helvetica-Narrow"/>
    </font>
    <font>
      <sz val="12"/>
      <color rgb="FF0000FF"/>
      <name val="Helvetica-Narrow"/>
    </font>
    <font>
      <u/>
      <sz val="12"/>
      <name val="Helvetica-Narrow"/>
      <family val="2"/>
    </font>
    <font>
      <sz val="10"/>
      <name val="Arial"/>
      <family val="2"/>
    </font>
    <font>
      <sz val="12"/>
      <color rgb="FFFF0000"/>
      <name val="Helvetica-Narrow"/>
      <family val="2"/>
    </font>
    <font>
      <sz val="12"/>
      <name val="Helvetica-Narrow"/>
    </font>
    <font>
      <sz val="12"/>
      <color theme="0"/>
      <name val="Helvetica-Narrow"/>
      <family val="2"/>
    </font>
    <font>
      <i/>
      <sz val="12"/>
      <name val="Helvetica-Narrow"/>
    </font>
    <font>
      <b/>
      <vertAlign val="superscript"/>
      <sz val="8.4"/>
      <name val="Helvetica-Narrow"/>
    </font>
    <font>
      <i/>
      <vertAlign val="superscript"/>
      <sz val="8.4"/>
      <name val="Helvetica-Narrow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4">
    <xf numFmtId="37" fontId="0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37">
    <xf numFmtId="37" fontId="0" fillId="0" borderId="0" xfId="0"/>
    <xf numFmtId="37" fontId="3" fillId="0" borderId="1" xfId="0" applyFont="1" applyBorder="1" applyAlignment="1">
      <alignment horizontal="center"/>
    </xf>
    <xf numFmtId="37" fontId="3" fillId="0" borderId="1" xfId="0" applyFont="1" applyFill="1" applyBorder="1" applyAlignment="1">
      <alignment horizontal="center"/>
    </xf>
    <xf numFmtId="37" fontId="1" fillId="0" borderId="0" xfId="0" applyFont="1" applyAlignment="1">
      <alignment horizontal="center"/>
    </xf>
    <xf numFmtId="37" fontId="1" fillId="0" borderId="0" xfId="0" applyFont="1" applyFill="1"/>
    <xf numFmtId="37" fontId="1" fillId="0" borderId="0" xfId="0" applyFont="1"/>
    <xf numFmtId="37" fontId="1" fillId="0" borderId="0" xfId="0" applyFont="1" applyAlignment="1">
      <alignment horizontal="left" indent="1"/>
    </xf>
    <xf numFmtId="37" fontId="1" fillId="0" borderId="0" xfId="0" applyFont="1" applyFill="1" applyAlignment="1">
      <alignment horizontal="center"/>
    </xf>
    <xf numFmtId="37" fontId="1" fillId="0" borderId="0" xfId="0" applyFont="1" applyAlignment="1" applyProtection="1">
      <alignment horizontal="left"/>
    </xf>
    <xf numFmtId="37" fontId="1" fillId="0" borderId="0" xfId="0" applyFont="1" applyFill="1" applyAlignment="1" applyProtection="1">
      <alignment horizontal="centerContinuous"/>
    </xf>
    <xf numFmtId="37" fontId="1" fillId="0" borderId="0" xfId="0" applyFont="1" applyAlignment="1">
      <alignment horizontal="centerContinuous"/>
    </xf>
    <xf numFmtId="37" fontId="1" fillId="0" borderId="0" xfId="0" applyFont="1" applyAlignment="1" applyProtection="1">
      <alignment horizontal="centerContinuous"/>
    </xf>
    <xf numFmtId="37" fontId="1" fillId="0" borderId="2" xfId="0" applyFont="1" applyBorder="1" applyAlignment="1" applyProtection="1">
      <alignment horizontal="left"/>
    </xf>
    <xf numFmtId="37" fontId="1" fillId="0" borderId="2" xfId="0" applyFont="1" applyBorder="1"/>
    <xf numFmtId="37" fontId="1" fillId="0" borderId="1" xfId="0" applyFont="1" applyBorder="1"/>
    <xf numFmtId="37" fontId="1" fillId="0" borderId="2" xfId="0" applyFont="1" applyFill="1" applyBorder="1" applyAlignment="1" applyProtection="1">
      <alignment horizontal="left"/>
    </xf>
    <xf numFmtId="37" fontId="1" fillId="0" borderId="0" xfId="0" applyFont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/>
    <xf numFmtId="37" fontId="4" fillId="0" borderId="0" xfId="0" applyFont="1" applyAlignment="1" applyProtection="1">
      <alignment horizontal="left"/>
    </xf>
    <xf numFmtId="37" fontId="1" fillId="0" borderId="0" xfId="0" applyFont="1" applyBorder="1" applyAlignment="1" applyProtection="1">
      <alignment horizontal="center"/>
    </xf>
    <xf numFmtId="37" fontId="1" fillId="0" borderId="2" xfId="0" applyFont="1" applyBorder="1" applyAlignment="1" applyProtection="1">
      <alignment horizontal="center"/>
    </xf>
    <xf numFmtId="164" fontId="1" fillId="0" borderId="0" xfId="2" applyNumberFormat="1" applyFont="1" applyFill="1" applyProtection="1"/>
    <xf numFmtId="37" fontId="1" fillId="0" borderId="0" xfId="0" applyNumberFormat="1" applyFont="1" applyFill="1" applyProtection="1"/>
    <xf numFmtId="165" fontId="1" fillId="0" borderId="0" xfId="1" applyNumberFormat="1" applyFont="1" applyFill="1" applyProtection="1"/>
    <xf numFmtId="37" fontId="1" fillId="0" borderId="2" xfId="0" applyNumberFormat="1" applyFont="1" applyFill="1" applyBorder="1" applyProtection="1"/>
    <xf numFmtId="37" fontId="1" fillId="0" borderId="0" xfId="0" applyNumberFormat="1" applyFont="1" applyFill="1" applyBorder="1" applyProtection="1"/>
    <xf numFmtId="37" fontId="6" fillId="0" borderId="0" xfId="0" applyFont="1" applyFill="1"/>
    <xf numFmtId="43" fontId="1" fillId="0" borderId="0" xfId="1" applyFont="1" applyFill="1" applyProtection="1"/>
    <xf numFmtId="43" fontId="1" fillId="0" borderId="0" xfId="1" applyFont="1" applyFill="1"/>
    <xf numFmtId="37" fontId="1" fillId="0" borderId="0" xfId="0" applyFont="1" applyFill="1" applyAlignment="1" applyProtection="1">
      <alignment horizontal="left"/>
    </xf>
    <xf numFmtId="37" fontId="1" fillId="0" borderId="0" xfId="0" applyFont="1" applyFill="1" applyAlignment="1" applyProtection="1">
      <alignment horizontal="center"/>
    </xf>
    <xf numFmtId="37" fontId="1" fillId="0" borderId="1" xfId="0" applyNumberFormat="1" applyFont="1" applyFill="1" applyBorder="1" applyProtection="1"/>
    <xf numFmtId="164" fontId="1" fillId="0" borderId="3" xfId="2" applyNumberFormat="1" applyFont="1" applyBorder="1" applyProtection="1"/>
    <xf numFmtId="37" fontId="1" fillId="0" borderId="0" xfId="0" applyNumberFormat="1" applyFont="1" applyProtection="1"/>
    <xf numFmtId="37" fontId="4" fillId="0" borderId="0" xfId="0" applyFont="1" applyFill="1"/>
    <xf numFmtId="165" fontId="1" fillId="0" borderId="1" xfId="1" applyNumberFormat="1" applyFont="1" applyFill="1" applyBorder="1" applyProtection="1"/>
    <xf numFmtId="164" fontId="1" fillId="0" borderId="0" xfId="2" applyNumberFormat="1" applyFont="1" applyBorder="1" applyProtection="1"/>
    <xf numFmtId="164" fontId="4" fillId="0" borderId="0" xfId="2" applyNumberFormat="1" applyFont="1" applyBorder="1" applyProtection="1"/>
    <xf numFmtId="37" fontId="4" fillId="0" borderId="0" xfId="0" applyNumberFormat="1" applyFont="1" applyFill="1" applyProtection="1"/>
    <xf numFmtId="37" fontId="7" fillId="0" borderId="0" xfId="0" applyFont="1" applyAlignment="1" applyProtection="1">
      <alignment horizontal="left" wrapText="1"/>
    </xf>
    <xf numFmtId="37" fontId="0" fillId="0" borderId="0" xfId="0" applyFill="1"/>
    <xf numFmtId="37" fontId="1" fillId="0" borderId="0" xfId="0" applyFont="1" applyFill="1" applyAlignment="1">
      <alignment horizontal="centerContinuous"/>
    </xf>
    <xf numFmtId="37" fontId="8" fillId="0" borderId="0" xfId="0" applyFont="1" applyFill="1"/>
    <xf numFmtId="37" fontId="9" fillId="0" borderId="0" xfId="0" applyFont="1" applyFill="1"/>
    <xf numFmtId="37" fontId="0" fillId="0" borderId="0" xfId="0" applyFill="1" applyAlignment="1">
      <alignment horizontal="center"/>
    </xf>
    <xf numFmtId="37" fontId="0" fillId="0" borderId="0" xfId="0" applyFill="1" applyAlignment="1">
      <alignment horizontal="right"/>
    </xf>
    <xf numFmtId="37" fontId="1" fillId="0" borderId="0" xfId="0" applyFont="1" applyFill="1" applyAlignment="1" applyProtection="1">
      <alignment horizontal="right"/>
    </xf>
    <xf numFmtId="37" fontId="1" fillId="0" borderId="1" xfId="0" applyFont="1" applyFill="1" applyBorder="1" applyAlignment="1" applyProtection="1">
      <alignment horizontal="left"/>
    </xf>
    <xf numFmtId="37" fontId="1" fillId="0" borderId="2" xfId="0" applyFont="1" applyFill="1" applyBorder="1"/>
    <xf numFmtId="37" fontId="1" fillId="0" borderId="0" xfId="0" applyFont="1" applyFill="1" applyBorder="1"/>
    <xf numFmtId="37" fontId="1" fillId="0" borderId="0" xfId="0" applyFont="1" applyFill="1" applyBorder="1" applyAlignment="1">
      <alignment horizontal="center"/>
    </xf>
    <xf numFmtId="37" fontId="0" fillId="0" borderId="0" xfId="0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left"/>
    </xf>
    <xf numFmtId="37" fontId="1" fillId="0" borderId="0" xfId="0" applyFont="1" applyFill="1" applyBorder="1" applyAlignment="1" applyProtection="1">
      <alignment horizontal="right"/>
    </xf>
    <xf numFmtId="37" fontId="1" fillId="0" borderId="4" xfId="0" applyFont="1" applyFill="1" applyBorder="1" applyAlignment="1" applyProtection="1">
      <alignment horizontal="left"/>
    </xf>
    <xf numFmtId="37" fontId="1" fillId="0" borderId="4" xfId="0" applyFont="1" applyFill="1" applyBorder="1"/>
    <xf numFmtId="37" fontId="1" fillId="0" borderId="5" xfId="0" applyFont="1" applyFill="1" applyBorder="1"/>
    <xf numFmtId="37" fontId="1" fillId="0" borderId="5" xfId="0" applyFont="1" applyFill="1" applyBorder="1" applyAlignment="1">
      <alignment horizontal="center"/>
    </xf>
    <xf numFmtId="37" fontId="1" fillId="0" borderId="5" xfId="0" applyFont="1" applyFill="1" applyBorder="1" applyAlignment="1" applyProtection="1">
      <alignment horizontal="center"/>
    </xf>
    <xf numFmtId="37" fontId="1" fillId="0" borderId="6" xfId="0" applyFont="1" applyFill="1" applyBorder="1" applyAlignment="1" applyProtection="1">
      <alignment horizontal="left"/>
    </xf>
    <xf numFmtId="37" fontId="0" fillId="0" borderId="5" xfId="0" applyFill="1" applyBorder="1" applyAlignment="1">
      <alignment horizontal="center"/>
    </xf>
    <xf numFmtId="37" fontId="0" fillId="0" borderId="6" xfId="0" applyFill="1" applyBorder="1"/>
    <xf numFmtId="37" fontId="1" fillId="0" borderId="7" xfId="0" applyFont="1" applyFill="1" applyBorder="1" applyAlignment="1" applyProtection="1">
      <alignment horizontal="left"/>
    </xf>
    <xf numFmtId="14" fontId="3" fillId="0" borderId="7" xfId="0" applyNumberFormat="1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center"/>
    </xf>
    <xf numFmtId="37" fontId="1" fillId="0" borderId="8" xfId="0" applyFont="1" applyFill="1" applyBorder="1" applyAlignment="1" applyProtection="1">
      <alignment horizontal="left"/>
    </xf>
    <xf numFmtId="37" fontId="1" fillId="0" borderId="7" xfId="0" applyFont="1" applyFill="1" applyBorder="1"/>
    <xf numFmtId="37" fontId="1" fillId="0" borderId="8" xfId="0" applyFont="1" applyFill="1" applyBorder="1" applyAlignment="1" applyProtection="1">
      <alignment horizontal="center"/>
    </xf>
    <xf numFmtId="37" fontId="3" fillId="0" borderId="7" xfId="0" applyFont="1" applyFill="1" applyBorder="1" applyAlignment="1" applyProtection="1">
      <alignment horizontal="center"/>
    </xf>
    <xf numFmtId="37" fontId="1" fillId="0" borderId="9" xfId="0" applyFont="1" applyFill="1" applyBorder="1" applyAlignment="1" applyProtection="1">
      <alignment horizontal="center"/>
    </xf>
    <xf numFmtId="37" fontId="1" fillId="0" borderId="1" xfId="0" applyFont="1" applyFill="1" applyBorder="1" applyAlignment="1" applyProtection="1">
      <alignment horizontal="center"/>
    </xf>
    <xf numFmtId="37" fontId="1" fillId="0" borderId="10" xfId="0" applyFont="1" applyFill="1" applyBorder="1" applyAlignment="1" applyProtection="1">
      <alignment horizontal="center"/>
    </xf>
    <xf numFmtId="37" fontId="0" fillId="0" borderId="0" xfId="0" applyFont="1" applyFill="1" applyBorder="1" applyAlignment="1" applyProtection="1">
      <alignment horizontal="center"/>
    </xf>
    <xf numFmtId="37" fontId="3" fillId="0" borderId="0" xfId="0" applyFont="1" applyFill="1"/>
    <xf numFmtId="37" fontId="10" fillId="0" borderId="0" xfId="0" applyFont="1" applyFill="1" applyAlignment="1" applyProtection="1">
      <alignment horizontal="left"/>
    </xf>
    <xf numFmtId="0" fontId="0" fillId="0" borderId="0" xfId="0" applyNumberFormat="1" applyFill="1"/>
    <xf numFmtId="164" fontId="0" fillId="0" borderId="0" xfId="2" applyNumberFormat="1" applyFont="1" applyFill="1" applyBorder="1"/>
    <xf numFmtId="44" fontId="1" fillId="0" borderId="0" xfId="2" applyFont="1" applyFill="1"/>
    <xf numFmtId="9" fontId="1" fillId="0" borderId="0" xfId="3" applyFont="1" applyFill="1" applyAlignment="1">
      <alignment horizontal="center"/>
    </xf>
    <xf numFmtId="164" fontId="1" fillId="0" borderId="0" xfId="2" applyNumberFormat="1" applyFont="1" applyFill="1"/>
    <xf numFmtId="9" fontId="1" fillId="0" borderId="0" xfId="3" applyFont="1" applyFill="1"/>
    <xf numFmtId="165" fontId="1" fillId="0" borderId="0" xfId="1" applyNumberFormat="1" applyFont="1" applyFill="1"/>
    <xf numFmtId="43" fontId="1" fillId="0" borderId="0" xfId="1" applyFont="1" applyFill="1" applyAlignment="1" applyProtection="1">
      <alignment horizontal="left"/>
    </xf>
    <xf numFmtId="37" fontId="0" fillId="0" borderId="5" xfId="0" applyFill="1" applyBorder="1"/>
    <xf numFmtId="164" fontId="0" fillId="0" borderId="0" xfId="2" applyNumberFormat="1" applyFont="1" applyFill="1"/>
    <xf numFmtId="164" fontId="1" fillId="0" borderId="0" xfId="3" applyNumberFormat="1" applyFont="1" applyFill="1" applyAlignment="1">
      <alignment horizontal="center"/>
    </xf>
    <xf numFmtId="165" fontId="1" fillId="0" borderId="1" xfId="1" applyNumberFormat="1" applyFont="1" applyFill="1" applyBorder="1"/>
    <xf numFmtId="164" fontId="0" fillId="0" borderId="11" xfId="2" applyNumberFormat="1" applyFont="1" applyFill="1" applyBorder="1"/>
    <xf numFmtId="164" fontId="1" fillId="0" borderId="11" xfId="2" applyNumberFormat="1" applyFont="1" applyFill="1" applyBorder="1"/>
    <xf numFmtId="164" fontId="1" fillId="0" borderId="0" xfId="2" applyNumberFormat="1" applyFont="1" applyFill="1" applyBorder="1"/>
    <xf numFmtId="9" fontId="1" fillId="0" borderId="0" xfId="3" applyFont="1" applyFill="1" applyBorder="1" applyAlignment="1">
      <alignment horizontal="center"/>
    </xf>
    <xf numFmtId="43" fontId="3" fillId="0" borderId="0" xfId="1" applyFont="1" applyFill="1" applyAlignment="1" applyProtection="1">
      <alignment horizontal="left"/>
    </xf>
    <xf numFmtId="0" fontId="1" fillId="0" borderId="0" xfId="1" applyNumberFormat="1" applyFont="1" applyFill="1" applyAlignment="1" applyProtection="1">
      <alignment horizontal="right"/>
    </xf>
    <xf numFmtId="10" fontId="1" fillId="0" borderId="0" xfId="3" applyNumberFormat="1" applyFont="1" applyFill="1" applyAlignment="1">
      <alignment horizontal="center"/>
    </xf>
    <xf numFmtId="10" fontId="0" fillId="0" borderId="0" xfId="3" applyNumberFormat="1" applyFont="1" applyFill="1"/>
    <xf numFmtId="165" fontId="0" fillId="0" borderId="0" xfId="1" applyNumberFormat="1" applyFont="1" applyFill="1"/>
    <xf numFmtId="165" fontId="0" fillId="0" borderId="1" xfId="1" applyNumberFormat="1" applyFont="1" applyFill="1" applyBorder="1"/>
    <xf numFmtId="10" fontId="6" fillId="0" borderId="0" xfId="3" applyNumberFormat="1" applyFont="1" applyFill="1" applyAlignment="1">
      <alignment horizontal="center"/>
    </xf>
    <xf numFmtId="166" fontId="1" fillId="0" borderId="0" xfId="1" applyNumberFormat="1" applyFont="1" applyFill="1"/>
    <xf numFmtId="0" fontId="11" fillId="0" borderId="0" xfId="0" applyNumberFormat="1" applyFont="1" applyFill="1" applyBorder="1"/>
    <xf numFmtId="37" fontId="11" fillId="0" borderId="0" xfId="0" applyFont="1" applyFill="1" applyBorder="1" applyAlignment="1">
      <alignment horizontal="left"/>
    </xf>
    <xf numFmtId="164" fontId="0" fillId="0" borderId="3" xfId="2" applyNumberFormat="1" applyFont="1" applyFill="1" applyBorder="1"/>
    <xf numFmtId="37" fontId="0" fillId="0" borderId="0" xfId="0" applyFill="1" applyBorder="1"/>
    <xf numFmtId="164" fontId="1" fillId="0" borderId="3" xfId="2" applyNumberFormat="1" applyFont="1" applyFill="1" applyBorder="1"/>
    <xf numFmtId="37" fontId="1" fillId="0" borderId="0" xfId="0" applyFont="1" applyFill="1" applyAlignment="1" applyProtection="1">
      <alignment horizontal="left" wrapText="1"/>
    </xf>
    <xf numFmtId="37" fontId="0" fillId="0" borderId="3" xfId="0" applyFill="1" applyBorder="1"/>
    <xf numFmtId="37" fontId="1" fillId="0" borderId="6" xfId="0" applyFont="1" applyFill="1" applyBorder="1"/>
    <xf numFmtId="37" fontId="1" fillId="0" borderId="8" xfId="0" applyFont="1" applyFill="1" applyBorder="1"/>
    <xf numFmtId="44" fontId="0" fillId="0" borderId="0" xfId="2" applyFont="1" applyFill="1"/>
    <xf numFmtId="9" fontId="0" fillId="0" borderId="0" xfId="3" applyFont="1" applyFill="1" applyAlignment="1">
      <alignment horizontal="center"/>
    </xf>
    <xf numFmtId="9" fontId="0" fillId="0" borderId="0" xfId="3" applyFont="1" applyFill="1"/>
    <xf numFmtId="164" fontId="0" fillId="0" borderId="0" xfId="3" applyNumberFormat="1" applyFont="1" applyFill="1" applyAlignment="1">
      <alignment horizontal="center"/>
    </xf>
    <xf numFmtId="165" fontId="0" fillId="0" borderId="0" xfId="1" applyNumberFormat="1" applyFont="1" applyFill="1" applyBorder="1"/>
    <xf numFmtId="164" fontId="0" fillId="0" borderId="5" xfId="2" applyNumberFormat="1" applyFont="1" applyFill="1" applyBorder="1"/>
    <xf numFmtId="9" fontId="0" fillId="0" borderId="0" xfId="3" applyFont="1" applyFill="1" applyBorder="1" applyAlignment="1">
      <alignment horizontal="center"/>
    </xf>
    <xf numFmtId="10" fontId="0" fillId="0" borderId="0" xfId="3" applyNumberFormat="1" applyFont="1" applyFill="1" applyAlignment="1">
      <alignment horizontal="center"/>
    </xf>
    <xf numFmtId="166" fontId="0" fillId="0" borderId="0" xfId="1" applyNumberFormat="1" applyFont="1" applyFill="1"/>
    <xf numFmtId="43" fontId="0" fillId="0" borderId="0" xfId="1" applyFont="1" applyFill="1"/>
    <xf numFmtId="37" fontId="0" fillId="0" borderId="0" xfId="0" applyFill="1" applyAlignment="1">
      <alignment horizontal="left"/>
    </xf>
    <xf numFmtId="37" fontId="3" fillId="0" borderId="7" xfId="0" applyFont="1" applyFill="1" applyBorder="1" applyAlignment="1">
      <alignment horizontal="center"/>
    </xf>
    <xf numFmtId="37" fontId="3" fillId="0" borderId="9" xfId="0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165" fontId="1" fillId="0" borderId="5" xfId="1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/>
    <xf numFmtId="37" fontId="12" fillId="0" borderId="0" xfId="0" applyFont="1" applyFill="1"/>
    <xf numFmtId="165" fontId="1" fillId="0" borderId="0" xfId="1" applyNumberFormat="1" applyFont="1" applyFill="1" applyBorder="1"/>
    <xf numFmtId="0" fontId="0" fillId="0" borderId="0" xfId="0" applyNumberFormat="1" applyFill="1" applyAlignment="1">
      <alignment horizontal="center"/>
    </xf>
    <xf numFmtId="166" fontId="1" fillId="0" borderId="0" xfId="1" applyNumberFormat="1" applyFont="1" applyFill="1" applyBorder="1"/>
    <xf numFmtId="10" fontId="1" fillId="0" borderId="0" xfId="3" applyNumberFormat="1" applyFont="1" applyFill="1" applyBorder="1" applyAlignment="1">
      <alignment horizontal="center"/>
    </xf>
    <xf numFmtId="165" fontId="0" fillId="0" borderId="5" xfId="1" applyNumberFormat="1" applyFont="1" applyFill="1" applyBorder="1"/>
    <xf numFmtId="37" fontId="0" fillId="0" borderId="12" xfId="0" applyFill="1" applyBorder="1"/>
    <xf numFmtId="37" fontId="1" fillId="0" borderId="2" xfId="0" applyFont="1" applyFill="1" applyBorder="1" applyAlignment="1">
      <alignment horizontal="center"/>
    </xf>
    <xf numFmtId="37" fontId="0" fillId="0" borderId="1" xfId="0" applyFill="1" applyBorder="1" applyAlignment="1">
      <alignment horizontal="center"/>
    </xf>
    <xf numFmtId="37" fontId="1" fillId="0" borderId="2" xfId="0" applyFont="1" applyFill="1" applyBorder="1" applyAlignment="1" applyProtection="1">
      <alignment horizontal="right"/>
    </xf>
    <xf numFmtId="37" fontId="6" fillId="0" borderId="0" xfId="0" applyFont="1" applyFill="1" applyBorder="1" applyAlignment="1">
      <alignment horizontal="center"/>
    </xf>
    <xf numFmtId="14" fontId="1" fillId="0" borderId="1" xfId="0" applyNumberFormat="1" applyFont="1" applyFill="1" applyBorder="1" applyAlignment="1" applyProtection="1">
      <alignment horizontal="center"/>
    </xf>
    <xf numFmtId="3" fontId="0" fillId="0" borderId="0" xfId="0" quotePrefix="1" applyNumberFormat="1" applyFill="1" applyAlignment="1">
      <alignment horizontal="left"/>
    </xf>
    <xf numFmtId="10" fontId="0" fillId="0" borderId="0" xfId="3" quotePrefix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4" fontId="1" fillId="0" borderId="0" xfId="2" applyNumberFormat="1" applyFont="1" applyFill="1" applyAlignment="1">
      <alignment horizontal="center"/>
    </xf>
    <xf numFmtId="3" fontId="0" fillId="0" borderId="0" xfId="0" quotePrefix="1" applyNumberFormat="1" applyFill="1"/>
    <xf numFmtId="3" fontId="0" fillId="0" borderId="0" xfId="0" quotePrefix="1" applyNumberFormat="1" applyFill="1" applyAlignment="1">
      <alignment horizontal="right"/>
    </xf>
    <xf numFmtId="10" fontId="0" fillId="0" borderId="0" xfId="3" quotePrefix="1" applyNumberFormat="1" applyFont="1" applyFill="1" applyAlignment="1">
      <alignment horizontal="right"/>
    </xf>
    <xf numFmtId="164" fontId="1" fillId="0" borderId="0" xfId="2" applyNumberFormat="1" applyFont="1" applyFill="1" applyBorder="1" applyAlignment="1">
      <alignment horizontal="center"/>
    </xf>
    <xf numFmtId="37" fontId="0" fillId="0" borderId="1" xfId="0" applyFill="1" applyBorder="1"/>
    <xf numFmtId="165" fontId="1" fillId="0" borderId="0" xfId="1" applyNumberFormat="1" applyFont="1" applyFill="1" applyBorder="1" applyAlignment="1">
      <alignment horizontal="center"/>
    </xf>
    <xf numFmtId="9" fontId="1" fillId="0" borderId="0" xfId="1" applyNumberFormat="1" applyFont="1" applyFill="1" applyAlignment="1">
      <alignment horizontal="center"/>
    </xf>
    <xf numFmtId="43" fontId="1" fillId="0" borderId="0" xfId="1" applyFont="1" applyFill="1" applyBorder="1" applyAlignment="1">
      <alignment horizontal="center"/>
    </xf>
    <xf numFmtId="37" fontId="1" fillId="0" borderId="1" xfId="0" applyFont="1" applyBorder="1" applyAlignment="1" applyProtection="1">
      <alignment horizontal="left"/>
    </xf>
    <xf numFmtId="10" fontId="1" fillId="0" borderId="0" xfId="0" applyNumberFormat="1" applyFont="1" applyProtection="1"/>
    <xf numFmtId="165" fontId="1" fillId="0" borderId="2" xfId="1" applyNumberFormat="1" applyFont="1" applyFill="1" applyBorder="1" applyProtection="1"/>
    <xf numFmtId="37" fontId="13" fillId="0" borderId="0" xfId="0" applyFont="1"/>
    <xf numFmtId="37" fontId="13" fillId="0" borderId="0" xfId="0" applyFont="1" applyAlignment="1" applyProtection="1">
      <alignment horizontal="left"/>
    </xf>
    <xf numFmtId="37" fontId="13" fillId="0" borderId="0" xfId="0" applyFont="1" applyBorder="1"/>
    <xf numFmtId="37" fontId="13" fillId="0" borderId="0" xfId="0" applyFont="1" applyAlignment="1">
      <alignment horizontal="right"/>
    </xf>
    <xf numFmtId="37" fontId="13" fillId="0" borderId="0" xfId="0" applyFont="1" applyAlignment="1" applyProtection="1">
      <alignment horizontal="right"/>
    </xf>
    <xf numFmtId="37" fontId="13" fillId="0" borderId="0" xfId="0" applyFont="1" applyBorder="1" applyAlignment="1" applyProtection="1">
      <alignment horizontal="left"/>
    </xf>
    <xf numFmtId="37" fontId="13" fillId="0" borderId="0" xfId="0" applyFont="1" applyBorder="1" applyAlignment="1" applyProtection="1">
      <alignment horizontal="right"/>
    </xf>
    <xf numFmtId="37" fontId="13" fillId="0" borderId="4" xfId="0" applyFont="1" applyBorder="1"/>
    <xf numFmtId="37" fontId="13" fillId="0" borderId="6" xfId="0" applyFont="1" applyBorder="1"/>
    <xf numFmtId="37" fontId="13" fillId="0" borderId="7" xfId="0" applyFont="1" applyBorder="1"/>
    <xf numFmtId="37" fontId="13" fillId="0" borderId="8" xfId="0" applyFont="1" applyBorder="1"/>
    <xf numFmtId="37" fontId="1" fillId="0" borderId="5" xfId="0" applyFont="1" applyBorder="1" applyAlignment="1">
      <alignment horizontal="center"/>
    </xf>
    <xf numFmtId="37" fontId="1" fillId="0" borderId="5" xfId="0" applyFont="1" applyBorder="1" applyAlignment="1" applyProtection="1">
      <alignment horizontal="center"/>
    </xf>
    <xf numFmtId="37" fontId="13" fillId="0" borderId="7" xfId="0" applyFont="1" applyBorder="1" applyAlignment="1" applyProtection="1">
      <alignment horizontal="center"/>
    </xf>
    <xf numFmtId="14" fontId="1" fillId="0" borderId="7" xfId="0" applyNumberFormat="1" applyFont="1" applyBorder="1" applyAlignment="1">
      <alignment horizontal="center"/>
    </xf>
    <xf numFmtId="37" fontId="13" fillId="0" borderId="8" xfId="0" applyFont="1" applyBorder="1" applyAlignment="1" applyProtection="1">
      <alignment horizontal="center"/>
    </xf>
    <xf numFmtId="37" fontId="13" fillId="0" borderId="0" xfId="0" applyFont="1" applyBorder="1" applyAlignment="1" applyProtection="1">
      <alignment horizontal="center"/>
    </xf>
    <xf numFmtId="37" fontId="13" fillId="0" borderId="9" xfId="0" applyFont="1" applyBorder="1" applyAlignment="1" applyProtection="1">
      <alignment horizontal="center"/>
    </xf>
    <xf numFmtId="37" fontId="13" fillId="0" borderId="10" xfId="0" applyFont="1" applyBorder="1" applyAlignment="1" applyProtection="1">
      <alignment horizontal="left"/>
    </xf>
    <xf numFmtId="37" fontId="1" fillId="0" borderId="9" xfId="0" applyFont="1" applyBorder="1" applyAlignment="1" applyProtection="1">
      <alignment horizontal="center"/>
    </xf>
    <xf numFmtId="37" fontId="13" fillId="0" borderId="10" xfId="0" applyFont="1" applyBorder="1" applyAlignment="1" applyProtection="1">
      <alignment horizontal="center"/>
    </xf>
    <xf numFmtId="37" fontId="13" fillId="0" borderId="0" xfId="0" applyFont="1" applyAlignment="1" applyProtection="1">
      <alignment horizontal="center"/>
    </xf>
    <xf numFmtId="37" fontId="13" fillId="0" borderId="0" xfId="0" applyNumberFormat="1" applyFont="1" applyFill="1" applyProtection="1"/>
    <xf numFmtId="37" fontId="13" fillId="0" borderId="0" xfId="0" applyNumberFormat="1" applyFont="1" applyProtection="1"/>
    <xf numFmtId="37" fontId="13" fillId="0" borderId="0" xfId="0" applyNumberFormat="1" applyFont="1" applyBorder="1" applyProtection="1"/>
    <xf numFmtId="37" fontId="13" fillId="0" borderId="0" xfId="0" applyFont="1" applyAlignment="1" applyProtection="1">
      <alignment horizontal="left" indent="1"/>
    </xf>
    <xf numFmtId="164" fontId="13" fillId="0" borderId="0" xfId="2" applyNumberFormat="1" applyFont="1" applyFill="1" applyProtection="1"/>
    <xf numFmtId="9" fontId="13" fillId="0" borderId="0" xfId="3" applyFont="1" applyFill="1" applyAlignment="1" applyProtection="1">
      <alignment horizontal="center"/>
    </xf>
    <xf numFmtId="164" fontId="13" fillId="0" borderId="0" xfId="2" applyNumberFormat="1" applyFont="1" applyProtection="1"/>
    <xf numFmtId="9" fontId="13" fillId="0" borderId="0" xfId="3" applyFont="1" applyAlignment="1" applyProtection="1">
      <alignment horizontal="center"/>
    </xf>
    <xf numFmtId="165" fontId="13" fillId="0" borderId="0" xfId="1" applyNumberFormat="1" applyFont="1" applyFill="1" applyProtection="1"/>
    <xf numFmtId="10" fontId="13" fillId="0" borderId="0" xfId="3" applyNumberFormat="1" applyFont="1" applyFill="1" applyAlignment="1" applyProtection="1">
      <alignment horizontal="center"/>
    </xf>
    <xf numFmtId="165" fontId="13" fillId="0" borderId="0" xfId="1" applyNumberFormat="1" applyFont="1" applyProtection="1"/>
    <xf numFmtId="165" fontId="13" fillId="0" borderId="0" xfId="1" applyNumberFormat="1" applyFont="1" applyBorder="1" applyProtection="1"/>
    <xf numFmtId="10" fontId="13" fillId="0" borderId="0" xfId="3" applyNumberFormat="1" applyFont="1" applyAlignment="1" applyProtection="1">
      <alignment horizontal="center"/>
    </xf>
    <xf numFmtId="165" fontId="13" fillId="0" borderId="1" xfId="1" applyNumberFormat="1" applyFont="1" applyFill="1" applyBorder="1" applyProtection="1"/>
    <xf numFmtId="165" fontId="13" fillId="0" borderId="1" xfId="1" applyNumberFormat="1" applyFont="1" applyBorder="1" applyProtection="1"/>
    <xf numFmtId="37" fontId="13" fillId="0" borderId="0" xfId="0" applyFont="1" applyAlignment="1" applyProtection="1">
      <alignment horizontal="left" indent="2"/>
    </xf>
    <xf numFmtId="10" fontId="13" fillId="0" borderId="0" xfId="0" applyNumberFormat="1" applyFont="1" applyAlignment="1" applyProtection="1">
      <alignment horizontal="center"/>
    </xf>
    <xf numFmtId="37" fontId="13" fillId="0" borderId="0" xfId="0" applyFont="1" applyFill="1"/>
    <xf numFmtId="43" fontId="13" fillId="0" borderId="0" xfId="1" applyFont="1" applyFill="1" applyProtection="1"/>
    <xf numFmtId="43" fontId="13" fillId="0" borderId="1" xfId="1" applyFont="1" applyFill="1" applyBorder="1" applyProtection="1"/>
    <xf numFmtId="37" fontId="13" fillId="0" borderId="0" xfId="0" applyFont="1" applyFill="1" applyBorder="1"/>
    <xf numFmtId="10" fontId="13" fillId="0" borderId="0" xfId="0" applyNumberFormat="1" applyFont="1" applyBorder="1" applyProtection="1"/>
    <xf numFmtId="37" fontId="13" fillId="0" borderId="0" xfId="0" applyNumberFormat="1" applyFont="1" applyFill="1" applyBorder="1" applyProtection="1"/>
    <xf numFmtId="10" fontId="13" fillId="0" borderId="0" xfId="0" applyNumberFormat="1" applyFont="1" applyProtection="1"/>
    <xf numFmtId="164" fontId="13" fillId="0" borderId="3" xfId="2" applyNumberFormat="1" applyFont="1" applyBorder="1" applyProtection="1"/>
    <xf numFmtId="37" fontId="1" fillId="0" borderId="0" xfId="0" applyFont="1" applyAlignment="1">
      <alignment horizontal="right"/>
    </xf>
    <xf numFmtId="37" fontId="1" fillId="0" borderId="0" xfId="0" applyFont="1" applyAlignment="1" applyProtection="1">
      <alignment horizontal="right"/>
    </xf>
    <xf numFmtId="37" fontId="1" fillId="0" borderId="2" xfId="0" applyFont="1" applyBorder="1" applyAlignment="1" applyProtection="1">
      <alignment horizontal="right"/>
    </xf>
    <xf numFmtId="37" fontId="1" fillId="0" borderId="0" xfId="0" applyFont="1" applyBorder="1"/>
    <xf numFmtId="167" fontId="1" fillId="0" borderId="0" xfId="1" applyNumberFormat="1" applyFont="1"/>
    <xf numFmtId="37" fontId="1" fillId="0" borderId="0" xfId="0" applyFont="1" applyAlignment="1" applyProtection="1">
      <alignment horizontal="left" indent="2"/>
    </xf>
    <xf numFmtId="164" fontId="1" fillId="0" borderId="0" xfId="2" applyNumberFormat="1" applyFont="1" applyProtection="1"/>
    <xf numFmtId="37" fontId="1" fillId="0" borderId="0" xfId="0" applyFont="1" applyAlignment="1">
      <alignment horizontal="left" indent="2"/>
    </xf>
    <xf numFmtId="37" fontId="1" fillId="0" borderId="2" xfId="0" applyNumberFormat="1" applyFont="1" applyBorder="1" applyProtection="1"/>
    <xf numFmtId="37" fontId="1" fillId="0" borderId="1" xfId="0" applyFont="1" applyBorder="1" applyAlignment="1" applyProtection="1">
      <alignment horizontal="center"/>
    </xf>
    <xf numFmtId="37" fontId="1" fillId="0" borderId="0" xfId="0" applyNumberFormat="1" applyFont="1" applyBorder="1" applyProtection="1"/>
    <xf numFmtId="37" fontId="1" fillId="0" borderId="0" xfId="0" applyFont="1" applyFill="1" applyBorder="1" applyAlignment="1">
      <alignment horizontal="centerContinuous"/>
    </xf>
    <xf numFmtId="37" fontId="1" fillId="0" borderId="0" xfId="0" applyFont="1" applyBorder="1" applyAlignment="1" applyProtection="1">
      <alignment horizontal="left"/>
    </xf>
    <xf numFmtId="37" fontId="8" fillId="0" borderId="0" xfId="0" applyFont="1"/>
    <xf numFmtId="37" fontId="1" fillId="0" borderId="0" xfId="0" applyFont="1" applyBorder="1" applyAlignment="1">
      <alignment horizontal="center"/>
    </xf>
    <xf numFmtId="37" fontId="1" fillId="0" borderId="4" xfId="0" applyFont="1" applyBorder="1"/>
    <xf numFmtId="37" fontId="1" fillId="0" borderId="5" xfId="0" applyFont="1" applyBorder="1"/>
    <xf numFmtId="37" fontId="1" fillId="0" borderId="4" xfId="0" applyFont="1" applyBorder="1" applyAlignment="1">
      <alignment horizontal="center"/>
    </xf>
    <xf numFmtId="37" fontId="1" fillId="0" borderId="6" xfId="0" applyFont="1" applyBorder="1" applyAlignment="1" applyProtection="1">
      <alignment horizontal="center"/>
    </xf>
    <xf numFmtId="37" fontId="1" fillId="0" borderId="4" xfId="0" applyFont="1" applyBorder="1" applyAlignment="1" applyProtection="1">
      <alignment horizontal="center"/>
    </xf>
    <xf numFmtId="37" fontId="1" fillId="0" borderId="6" xfId="0" applyFont="1" applyBorder="1"/>
    <xf numFmtId="37" fontId="1" fillId="0" borderId="7" xfId="0" applyFont="1" applyBorder="1" applyAlignment="1" applyProtection="1">
      <alignment horizontal="center"/>
    </xf>
    <xf numFmtId="37" fontId="1" fillId="0" borderId="7" xfId="0" applyFont="1" applyBorder="1" applyAlignment="1">
      <alignment horizontal="center"/>
    </xf>
    <xf numFmtId="37" fontId="1" fillId="0" borderId="8" xfId="0" applyFont="1" applyBorder="1" applyAlignment="1" applyProtection="1">
      <alignment horizontal="center"/>
    </xf>
    <xf numFmtId="37" fontId="1" fillId="0" borderId="1" xfId="0" applyFont="1" applyBorder="1" applyAlignment="1">
      <alignment horizontal="center"/>
    </xf>
    <xf numFmtId="37" fontId="1" fillId="0" borderId="9" xfId="0" applyFont="1" applyBorder="1" applyAlignment="1">
      <alignment horizontal="center"/>
    </xf>
    <xf numFmtId="37" fontId="1" fillId="0" borderId="10" xfId="0" applyFont="1" applyBorder="1" applyAlignment="1" applyProtection="1">
      <alignment horizontal="center"/>
    </xf>
    <xf numFmtId="37" fontId="1" fillId="0" borderId="10" xfId="0" applyFont="1" applyBorder="1" applyAlignment="1">
      <alignment horizontal="center"/>
    </xf>
    <xf numFmtId="37" fontId="2" fillId="0" borderId="0" xfId="0" applyFont="1"/>
    <xf numFmtId="37" fontId="10" fillId="0" borderId="0" xfId="0" applyFont="1" applyAlignment="1" applyProtection="1">
      <alignment horizontal="left"/>
    </xf>
    <xf numFmtId="9" fontId="1" fillId="0" borderId="0" xfId="0" applyNumberFormat="1" applyFont="1" applyAlignment="1" applyProtection="1">
      <alignment horizontal="center"/>
    </xf>
    <xf numFmtId="168" fontId="1" fillId="0" borderId="0" xfId="0" quotePrefix="1" applyNumberFormat="1" applyFont="1" applyAlignment="1" applyProtection="1">
      <alignment horizontal="center"/>
    </xf>
    <xf numFmtId="9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Alignment="1" applyProtection="1">
      <alignment horizontal="center"/>
    </xf>
    <xf numFmtId="37" fontId="10" fillId="0" borderId="0" xfId="0" applyFont="1" applyAlignment="1" applyProtection="1">
      <alignment horizontal="center"/>
    </xf>
    <xf numFmtId="164" fontId="1" fillId="0" borderId="12" xfId="2" applyNumberFormat="1" applyFont="1" applyFill="1" applyBorder="1" applyProtection="1"/>
    <xf numFmtId="10" fontId="1" fillId="0" borderId="0" xfId="3" applyNumberFormat="1" applyFont="1" applyAlignment="1" applyProtection="1">
      <alignment horizontal="center"/>
    </xf>
    <xf numFmtId="10" fontId="14" fillId="0" borderId="0" xfId="3" applyNumberFormat="1" applyFont="1" applyFill="1" applyAlignment="1" applyProtection="1">
      <alignment horizontal="center"/>
    </xf>
    <xf numFmtId="37" fontId="14" fillId="0" borderId="0" xfId="0" applyFont="1" applyFill="1"/>
    <xf numFmtId="37" fontId="1" fillId="0" borderId="0" xfId="0" applyNumberFormat="1" applyFont="1" applyFill="1" applyAlignment="1" applyProtection="1">
      <alignment horizontal="center"/>
    </xf>
    <xf numFmtId="9" fontId="1" fillId="0" borderId="0" xfId="3" applyFont="1" applyAlignment="1" applyProtection="1">
      <alignment horizontal="center"/>
    </xf>
    <xf numFmtId="37" fontId="3" fillId="0" borderId="0" xfId="0" applyFont="1" applyFill="1" applyAlignment="1" applyProtection="1">
      <alignment horizontal="left"/>
    </xf>
    <xf numFmtId="164" fontId="1" fillId="0" borderId="3" xfId="2" applyNumberFormat="1" applyFont="1" applyBorder="1"/>
    <xf numFmtId="9" fontId="1" fillId="0" borderId="0" xfId="3" applyFont="1" applyBorder="1" applyAlignment="1">
      <alignment horizontal="center"/>
    </xf>
    <xf numFmtId="165" fontId="1" fillId="0" borderId="0" xfId="1" applyNumberFormat="1" applyFont="1"/>
    <xf numFmtId="10" fontId="14" fillId="0" borderId="0" xfId="3" applyNumberFormat="1" applyFont="1" applyAlignment="1" applyProtection="1">
      <alignment horizontal="center"/>
    </xf>
    <xf numFmtId="37" fontId="14" fillId="0" borderId="0" xfId="0" applyFont="1"/>
    <xf numFmtId="164" fontId="1" fillId="0" borderId="12" xfId="2" applyNumberFormat="1" applyFont="1" applyBorder="1"/>
    <xf numFmtId="37" fontId="15" fillId="0" borderId="0" xfId="0" applyFont="1"/>
    <xf numFmtId="37" fontId="3" fillId="0" borderId="0" xfId="0" applyFont="1"/>
    <xf numFmtId="37" fontId="0" fillId="0" borderId="0" xfId="0" applyFont="1"/>
    <xf numFmtId="37" fontId="3" fillId="0" borderId="3" xfId="0" applyFont="1" applyBorder="1"/>
    <xf numFmtId="37" fontId="3" fillId="0" borderId="5" xfId="0" applyFont="1" applyBorder="1"/>
    <xf numFmtId="37" fontId="3" fillId="0" borderId="0" xfId="0" applyFont="1" applyBorder="1" applyAlignment="1">
      <alignment horizontal="left"/>
    </xf>
    <xf numFmtId="37" fontId="1" fillId="0" borderId="13" xfId="0" applyFont="1" applyBorder="1"/>
    <xf numFmtId="37" fontId="1" fillId="0" borderId="13" xfId="0" applyFont="1" applyBorder="1" applyAlignment="1" applyProtection="1">
      <alignment horizontal="center"/>
    </xf>
    <xf numFmtId="37" fontId="1" fillId="0" borderId="13" xfId="0" applyFont="1" applyFill="1" applyBorder="1"/>
    <xf numFmtId="10" fontId="1" fillId="0" borderId="0" xfId="3" applyNumberFormat="1" applyFont="1" applyAlignment="1">
      <alignment horizontal="center"/>
    </xf>
    <xf numFmtId="37" fontId="1" fillId="0" borderId="12" xfId="0" applyFont="1" applyBorder="1"/>
    <xf numFmtId="37" fontId="3" fillId="0" borderId="0" xfId="0" applyFont="1" applyAlignment="1">
      <alignment horizontal="center"/>
    </xf>
    <xf numFmtId="37" fontId="3" fillId="0" borderId="0" xfId="0" applyFont="1" applyFill="1" applyBorder="1"/>
    <xf numFmtId="37" fontId="3" fillId="0" borderId="11" xfId="0" applyFont="1" applyBorder="1"/>
    <xf numFmtId="37" fontId="14" fillId="0" borderId="0" xfId="0" applyFont="1" applyAlignment="1">
      <alignment horizontal="center"/>
    </xf>
    <xf numFmtId="37" fontId="3" fillId="0" borderId="13" xfId="0" applyFont="1" applyBorder="1"/>
    <xf numFmtId="37" fontId="3" fillId="0" borderId="12" xfId="0" applyFont="1" applyBorder="1"/>
    <xf numFmtId="37" fontId="3" fillId="0" borderId="0" xfId="0" applyFont="1" applyBorder="1"/>
    <xf numFmtId="10" fontId="1" fillId="0" borderId="0" xfId="0" applyNumberFormat="1" applyFont="1"/>
    <xf numFmtId="169" fontId="1" fillId="0" borderId="0" xfId="0" applyNumberFormat="1" applyFont="1"/>
    <xf numFmtId="37" fontId="1" fillId="0" borderId="2" xfId="0" applyFont="1" applyBorder="1" applyAlignment="1">
      <alignment horizontal="center"/>
    </xf>
    <xf numFmtId="37" fontId="1" fillId="0" borderId="14" xfId="0" applyFont="1" applyBorder="1"/>
    <xf numFmtId="37" fontId="1" fillId="0" borderId="14" xfId="0" applyFont="1" applyBorder="1" applyAlignment="1">
      <alignment horizontal="center"/>
    </xf>
    <xf numFmtId="37" fontId="1" fillId="0" borderId="14" xfId="0" applyFont="1" applyBorder="1" applyAlignment="1" applyProtection="1">
      <alignment horizontal="center"/>
    </xf>
    <xf numFmtId="37" fontId="1" fillId="0" borderId="15" xfId="0" applyFont="1" applyBorder="1" applyAlignment="1" applyProtection="1">
      <alignment horizontal="center"/>
    </xf>
    <xf numFmtId="37" fontId="1" fillId="0" borderId="16" xfId="0" applyFont="1" applyBorder="1" applyAlignment="1" applyProtection="1">
      <alignment horizontal="center"/>
    </xf>
    <xf numFmtId="37" fontId="1" fillId="0" borderId="16" xfId="0" applyFont="1" applyBorder="1" applyAlignment="1">
      <alignment horizontal="center"/>
    </xf>
    <xf numFmtId="168" fontId="1" fillId="0" borderId="0" xfId="0" applyNumberFormat="1" applyFont="1" applyProtection="1"/>
    <xf numFmtId="164" fontId="1" fillId="0" borderId="0" xfId="2" applyNumberFormat="1" applyFont="1" applyFill="1" applyBorder="1" applyProtection="1"/>
    <xf numFmtId="9" fontId="1" fillId="0" borderId="0" xfId="0" applyNumberFormat="1" applyFont="1" applyBorder="1" applyAlignment="1" applyProtection="1">
      <alignment horizontal="center"/>
    </xf>
    <xf numFmtId="164" fontId="1" fillId="0" borderId="0" xfId="2" applyNumberFormat="1" applyFont="1" applyBorder="1"/>
    <xf numFmtId="168" fontId="1" fillId="0" borderId="0" xfId="0" applyNumberFormat="1" applyFont="1"/>
    <xf numFmtId="37" fontId="1" fillId="0" borderId="0" xfId="0" applyNumberFormat="1" applyFont="1" applyBorder="1" applyAlignment="1" applyProtection="1">
      <alignment horizontal="center"/>
    </xf>
    <xf numFmtId="165" fontId="1" fillId="0" borderId="0" xfId="1" applyNumberFormat="1" applyFont="1" applyFill="1" applyBorder="1" applyProtection="1"/>
    <xf numFmtId="10" fontId="1" fillId="0" borderId="0" xfId="0" applyNumberFormat="1" applyFont="1" applyBorder="1" applyAlignment="1" applyProtection="1">
      <alignment horizontal="center"/>
    </xf>
    <xf numFmtId="9" fontId="1" fillId="0" borderId="0" xfId="3" applyFont="1" applyBorder="1" applyAlignment="1" applyProtection="1">
      <alignment horizontal="center"/>
    </xf>
    <xf numFmtId="10" fontId="1" fillId="0" borderId="0" xfId="3" applyNumberFormat="1" applyFont="1" applyBorder="1" applyAlignment="1" applyProtection="1">
      <alignment horizontal="center"/>
    </xf>
    <xf numFmtId="37" fontId="1" fillId="0" borderId="0" xfId="0" applyNumberFormat="1" applyFont="1" applyFill="1" applyBorder="1" applyAlignment="1" applyProtection="1">
      <alignment horizontal="center"/>
    </xf>
    <xf numFmtId="164" fontId="1" fillId="0" borderId="11" xfId="2" applyNumberFormat="1" applyFont="1" applyBorder="1"/>
    <xf numFmtId="165" fontId="1" fillId="0" borderId="0" xfId="1" applyNumberFormat="1" applyFont="1" applyBorder="1"/>
    <xf numFmtId="37" fontId="13" fillId="0" borderId="0" xfId="0" applyFont="1" applyFill="1" applyAlignment="1">
      <alignment horizontal="right"/>
    </xf>
    <xf numFmtId="170" fontId="0" fillId="0" borderId="1" xfId="0" applyNumberFormat="1" applyFill="1" applyBorder="1" applyAlignment="1">
      <alignment horizontal="center"/>
    </xf>
    <xf numFmtId="37" fontId="13" fillId="0" borderId="0" xfId="0" applyFont="1" applyFill="1" applyAlignment="1" applyProtection="1">
      <alignment horizontal="left"/>
    </xf>
    <xf numFmtId="37" fontId="13" fillId="0" borderId="0" xfId="0" applyFont="1" applyFill="1" applyAlignment="1" applyProtection="1">
      <alignment horizontal="left" indent="1"/>
    </xf>
    <xf numFmtId="37" fontId="13" fillId="0" borderId="0" xfId="0" applyFont="1" applyFill="1" applyAlignment="1" applyProtection="1">
      <alignment horizontal="left" indent="2"/>
    </xf>
    <xf numFmtId="164" fontId="1" fillId="0" borderId="5" xfId="2" applyNumberFormat="1" applyFont="1" applyFill="1" applyBorder="1"/>
    <xf numFmtId="164" fontId="0" fillId="0" borderId="0" xfId="2" applyNumberFormat="1" applyFont="1" applyFill="1" applyAlignment="1">
      <alignment horizontal="right"/>
    </xf>
    <xf numFmtId="37" fontId="1" fillId="0" borderId="0" xfId="0" applyFont="1" applyFill="1" applyAlignment="1" applyProtection="1"/>
    <xf numFmtId="37" fontId="1" fillId="0" borderId="1" xfId="0" applyFont="1" applyFill="1" applyBorder="1"/>
    <xf numFmtId="37" fontId="0" fillId="0" borderId="0" xfId="0" applyFont="1" applyFill="1" applyAlignment="1">
      <alignment horizontal="center"/>
    </xf>
    <xf numFmtId="37" fontId="1" fillId="0" borderId="2" xfId="0" applyFont="1" applyFill="1" applyBorder="1" applyAlignment="1" applyProtection="1">
      <alignment horizontal="center"/>
    </xf>
    <xf numFmtId="37" fontId="1" fillId="0" borderId="1" xfId="0" applyFont="1" applyFill="1" applyBorder="1" applyAlignment="1">
      <alignment horizontal="center"/>
    </xf>
    <xf numFmtId="37" fontId="2" fillId="0" borderId="0" xfId="0" applyFont="1" applyFill="1"/>
    <xf numFmtId="164" fontId="1" fillId="0" borderId="0" xfId="2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 applyProtection="1">
      <alignment horizontal="right"/>
    </xf>
    <xf numFmtId="164" fontId="1" fillId="0" borderId="0" xfId="2" applyNumberFormat="1" applyFont="1" applyFill="1" applyAlignment="1">
      <alignment horizontal="right"/>
    </xf>
    <xf numFmtId="168" fontId="1" fillId="0" borderId="0" xfId="0" quotePrefix="1" applyNumberFormat="1" applyFont="1" applyFill="1" applyAlignment="1" applyProtection="1">
      <alignment horizontal="center"/>
    </xf>
    <xf numFmtId="37" fontId="1" fillId="0" borderId="0" xfId="0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165" fontId="1" fillId="0" borderId="0" xfId="1" applyNumberFormat="1" applyFont="1" applyFill="1" applyBorder="1" applyAlignment="1" applyProtection="1">
      <alignment horizontal="right"/>
    </xf>
    <xf numFmtId="37" fontId="10" fillId="0" borderId="0" xfId="0" applyFont="1" applyFill="1" applyAlignment="1" applyProtection="1">
      <alignment horizontal="center"/>
    </xf>
    <xf numFmtId="164" fontId="1" fillId="0" borderId="12" xfId="2" applyNumberFormat="1" applyFont="1" applyFill="1" applyBorder="1"/>
    <xf numFmtId="37" fontId="0" fillId="0" borderId="0" xfId="0" applyFont="1" applyFill="1"/>
    <xf numFmtId="165" fontId="1" fillId="0" borderId="0" xfId="1" applyNumberFormat="1" applyFont="1" applyFill="1" applyBorder="1" applyAlignment="1" applyProtection="1">
      <alignment horizontal="center"/>
    </xf>
    <xf numFmtId="10" fontId="1" fillId="0" borderId="0" xfId="3" applyNumberFormat="1" applyFont="1" applyFill="1"/>
    <xf numFmtId="169" fontId="1" fillId="0" borderId="0" xfId="0" applyNumberFormat="1" applyFont="1" applyFill="1"/>
    <xf numFmtId="37" fontId="0" fillId="0" borderId="0" xfId="0" applyFont="1" applyFill="1" applyBorder="1"/>
    <xf numFmtId="10" fontId="1" fillId="0" borderId="0" xfId="0" applyNumberFormat="1" applyFont="1" applyFill="1"/>
    <xf numFmtId="37" fontId="0" fillId="0" borderId="0" xfId="0" applyAlignment="1">
      <alignment horizontal="center"/>
    </xf>
    <xf numFmtId="37" fontId="0" fillId="0" borderId="0" xfId="0" applyFont="1" applyAlignment="1">
      <alignment horizontal="center"/>
    </xf>
    <xf numFmtId="170" fontId="0" fillId="0" borderId="1" xfId="0" applyNumberFormat="1" applyBorder="1" applyAlignment="1">
      <alignment horizontal="center"/>
    </xf>
    <xf numFmtId="37" fontId="12" fillId="0" borderId="0" xfId="0" applyFont="1"/>
    <xf numFmtId="43" fontId="1" fillId="0" borderId="0" xfId="1" applyFont="1" applyFill="1" applyBorder="1" applyProtection="1"/>
    <xf numFmtId="165" fontId="1" fillId="0" borderId="0" xfId="1" applyNumberFormat="1" applyFont="1" applyBorder="1" applyProtection="1"/>
    <xf numFmtId="37" fontId="2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1" fillId="0" borderId="0" xfId="0" applyFont="1" applyFill="1" applyAlignment="1" applyProtection="1">
      <alignment horizontal="center"/>
    </xf>
    <xf numFmtId="37" fontId="3" fillId="0" borderId="0" xfId="0" applyFont="1" applyFill="1" applyAlignment="1" applyProtection="1">
      <alignment horizontal="center"/>
    </xf>
    <xf numFmtId="37" fontId="1" fillId="0" borderId="0" xfId="0" applyFont="1" applyAlignment="1" applyProtection="1">
      <alignment horizontal="center"/>
    </xf>
    <xf numFmtId="37" fontId="13" fillId="0" borderId="0" xfId="0" applyFont="1" applyFill="1" applyAlignment="1" applyProtection="1">
      <alignment horizontal="center"/>
    </xf>
    <xf numFmtId="37" fontId="13" fillId="0" borderId="4" xfId="0" applyFont="1" applyBorder="1" applyAlignment="1">
      <alignment horizontal="center"/>
    </xf>
    <xf numFmtId="37" fontId="13" fillId="0" borderId="5" xfId="0" applyFont="1" applyBorder="1" applyAlignment="1">
      <alignment horizontal="center"/>
    </xf>
    <xf numFmtId="37" fontId="13" fillId="0" borderId="6" xfId="0" applyFont="1" applyBorder="1" applyAlignment="1">
      <alignment horizontal="center"/>
    </xf>
    <xf numFmtId="37" fontId="13" fillId="0" borderId="4" xfId="0" applyFont="1" applyBorder="1" applyAlignment="1" applyProtection="1">
      <alignment horizontal="center"/>
    </xf>
    <xf numFmtId="37" fontId="13" fillId="0" borderId="5" xfId="0" applyFont="1" applyBorder="1" applyAlignment="1" applyProtection="1">
      <alignment horizontal="center"/>
    </xf>
    <xf numFmtId="37" fontId="13" fillId="0" borderId="6" xfId="0" applyFont="1" applyBorder="1" applyAlignment="1" applyProtection="1">
      <alignment horizontal="center"/>
    </xf>
    <xf numFmtId="37" fontId="1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BreakPreview" zoomScale="60" zoomScaleNormal="100" workbookViewId="0">
      <selection sqref="A1:C1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324" t="s">
        <v>448</v>
      </c>
      <c r="B1" s="324"/>
      <c r="C1" s="324"/>
    </row>
    <row r="2" spans="1:3">
      <c r="A2" s="324" t="s">
        <v>449</v>
      </c>
      <c r="B2" s="324"/>
      <c r="C2" s="324"/>
    </row>
    <row r="3" spans="1:3">
      <c r="A3" s="324" t="s">
        <v>450</v>
      </c>
      <c r="B3" s="324"/>
      <c r="C3" s="324"/>
    </row>
    <row r="4" spans="1:3">
      <c r="A4" s="324" t="s">
        <v>451</v>
      </c>
      <c r="B4" s="324"/>
      <c r="C4" s="324"/>
    </row>
    <row r="9" spans="1:3">
      <c r="A9" s="324" t="s">
        <v>0</v>
      </c>
      <c r="B9" s="324"/>
      <c r="C9" s="324"/>
    </row>
    <row r="11" spans="1:3" ht="15.75">
      <c r="A11" s="323" t="s">
        <v>1</v>
      </c>
      <c r="B11" s="323"/>
      <c r="C11" s="323"/>
    </row>
    <row r="14" spans="1:3" ht="15.75">
      <c r="A14" s="1" t="s">
        <v>2</v>
      </c>
      <c r="B14" s="2" t="s">
        <v>3</v>
      </c>
      <c r="C14" s="1" t="s">
        <v>4</v>
      </c>
    </row>
    <row r="15" spans="1:3">
      <c r="A15" s="3"/>
      <c r="B15" s="4"/>
      <c r="C15" s="5"/>
    </row>
    <row r="16" spans="1:3">
      <c r="A16" s="6" t="s">
        <v>5</v>
      </c>
      <c r="B16" s="7">
        <v>2</v>
      </c>
      <c r="C16" s="5" t="s">
        <v>6</v>
      </c>
    </row>
    <row r="17" spans="1:3">
      <c r="A17" s="6" t="s">
        <v>7</v>
      </c>
      <c r="B17" s="7">
        <v>14</v>
      </c>
      <c r="C17" s="5" t="s">
        <v>8</v>
      </c>
    </row>
    <row r="18" spans="1:3">
      <c r="A18" s="6" t="s">
        <v>9</v>
      </c>
      <c r="B18" s="7">
        <v>14</v>
      </c>
      <c r="C18" s="5" t="s">
        <v>10</v>
      </c>
    </row>
    <row r="19" spans="1:3">
      <c r="A19" s="6" t="s">
        <v>11</v>
      </c>
      <c r="B19" s="7">
        <v>5</v>
      </c>
      <c r="C19" s="5" t="s">
        <v>12</v>
      </c>
    </row>
    <row r="20" spans="1:3">
      <c r="A20" s="6" t="s">
        <v>13</v>
      </c>
      <c r="B20" s="7">
        <v>2</v>
      </c>
      <c r="C20" s="5" t="s">
        <v>14</v>
      </c>
    </row>
    <row r="21" spans="1:3">
      <c r="A21" s="6" t="s">
        <v>15</v>
      </c>
      <c r="B21" s="7">
        <v>2</v>
      </c>
      <c r="C21" s="5" t="s">
        <v>16</v>
      </c>
    </row>
    <row r="22" spans="1:3">
      <c r="A22" s="6" t="s">
        <v>17</v>
      </c>
      <c r="B22" s="7">
        <v>2</v>
      </c>
      <c r="C22" s="5" t="s">
        <v>18</v>
      </c>
    </row>
    <row r="23" spans="1:3">
      <c r="A23" s="6" t="s">
        <v>19</v>
      </c>
      <c r="B23" s="7">
        <v>2</v>
      </c>
      <c r="C23" s="5" t="s">
        <v>20</v>
      </c>
    </row>
    <row r="24" spans="1:3">
      <c r="A24" s="6" t="s">
        <v>21</v>
      </c>
      <c r="B24" s="7">
        <v>2</v>
      </c>
      <c r="C24" s="8" t="s">
        <v>22</v>
      </c>
    </row>
  </sheetData>
  <mergeCells count="6">
    <mergeCell ref="A11:C11"/>
    <mergeCell ref="A1:C1"/>
    <mergeCell ref="A2:C2"/>
    <mergeCell ref="A3:C3"/>
    <mergeCell ref="A4:C4"/>
    <mergeCell ref="A9:C9"/>
  </mergeCells>
  <printOptions horizontalCentered="1"/>
  <pageMargins left="0.75" right="0.75" top="1" bottom="1" header="0.5" footer="0.5"/>
  <pageSetup scale="78" orientation="portrait" r:id="rId1"/>
  <headerFooter alignWithMargins="0">
    <oddHeader>&amp;R&amp;9CASE NO. 2017-00349
FR 16(8)(b)
ATTACHMENT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="60" zoomScaleNormal="100" workbookViewId="0">
      <selection activeCell="C6" sqref="C6"/>
    </sheetView>
  </sheetViews>
  <sheetFormatPr defaultColWidth="8.44140625" defaultRowHeight="15"/>
  <cols>
    <col min="1" max="1" width="6.6640625" style="5" customWidth="1"/>
    <col min="2" max="2" width="30.6640625" style="5" customWidth="1"/>
    <col min="3" max="3" width="24.6640625" style="5" customWidth="1"/>
    <col min="4" max="4" width="17" style="5" customWidth="1"/>
    <col min="5" max="5" width="14.44140625" style="5" customWidth="1"/>
    <col min="6" max="6" width="11.88671875" style="5" customWidth="1"/>
    <col min="7" max="16384" width="8.44140625" style="5"/>
  </cols>
  <sheetData>
    <row r="1" spans="1:6">
      <c r="A1" s="327" t="s">
        <v>448</v>
      </c>
      <c r="B1" s="327"/>
      <c r="C1" s="327"/>
      <c r="D1" s="327"/>
      <c r="E1" s="327"/>
    </row>
    <row r="2" spans="1:6">
      <c r="A2" s="327" t="s">
        <v>449</v>
      </c>
      <c r="B2" s="327"/>
      <c r="C2" s="327"/>
      <c r="D2" s="327"/>
      <c r="E2" s="327"/>
    </row>
    <row r="3" spans="1:6">
      <c r="A3" s="327" t="s">
        <v>312</v>
      </c>
      <c r="B3" s="327"/>
      <c r="C3" s="327"/>
      <c r="D3" s="327"/>
      <c r="E3" s="327"/>
    </row>
    <row r="4" spans="1:6">
      <c r="A4" s="327" t="str">
        <f>'B.1 F '!A4</f>
        <v>as of March 31, 2019</v>
      </c>
      <c r="B4" s="327"/>
      <c r="C4" s="327"/>
      <c r="D4" s="327"/>
      <c r="E4" s="327"/>
    </row>
    <row r="5" spans="1:6">
      <c r="A5" s="4"/>
    </row>
    <row r="6" spans="1:6">
      <c r="A6" s="8" t="str">
        <f>'B.1 F '!A6</f>
        <v>Data:______Base Period__X___Forecasted Period</v>
      </c>
      <c r="E6" s="5" t="s">
        <v>313</v>
      </c>
    </row>
    <row r="7" spans="1:6">
      <c r="A7" s="8" t="str">
        <f>'B.1 F '!A7</f>
        <v>Type of Filing:___X____Original________Updated ________Revised</v>
      </c>
      <c r="B7" s="8"/>
      <c r="E7" s="8" t="s">
        <v>332</v>
      </c>
    </row>
    <row r="8" spans="1:6">
      <c r="A8" s="151" t="str">
        <f>'B.1 F '!A8</f>
        <v>Workpaper Reference No(s).</v>
      </c>
      <c r="B8" s="13"/>
      <c r="C8" s="13"/>
      <c r="D8" s="13"/>
      <c r="E8" s="12" t="str">
        <f>'B.1 F '!F8</f>
        <v>Witness:   Waller</v>
      </c>
    </row>
    <row r="9" spans="1:6">
      <c r="C9" s="16" t="s">
        <v>315</v>
      </c>
    </row>
    <row r="10" spans="1:6">
      <c r="A10" s="16" t="s">
        <v>32</v>
      </c>
      <c r="B10" s="8" t="s">
        <v>316</v>
      </c>
      <c r="C10" s="16" t="s">
        <v>317</v>
      </c>
      <c r="D10" s="16" t="s">
        <v>318</v>
      </c>
      <c r="E10" s="16" t="s">
        <v>319</v>
      </c>
    </row>
    <row r="11" spans="1:6">
      <c r="A11" s="21" t="s">
        <v>34</v>
      </c>
      <c r="B11" s="12" t="s">
        <v>320</v>
      </c>
      <c r="C11" s="21" t="s">
        <v>321</v>
      </c>
      <c r="D11" s="21" t="s">
        <v>322</v>
      </c>
      <c r="E11" s="21" t="s">
        <v>323</v>
      </c>
    </row>
    <row r="12" spans="1:6">
      <c r="E12" s="16"/>
    </row>
    <row r="14" spans="1:6">
      <c r="A14" s="16">
        <v>1</v>
      </c>
      <c r="B14" s="8" t="s">
        <v>325</v>
      </c>
      <c r="C14" s="8" t="s">
        <v>326</v>
      </c>
      <c r="D14" s="16" t="s">
        <v>17</v>
      </c>
      <c r="E14" s="22">
        <f>'B.4.2 F'!H32</f>
        <v>3270503.6536615668</v>
      </c>
      <c r="F14" s="4"/>
    </row>
    <row r="15" spans="1:6">
      <c r="D15" s="152"/>
      <c r="E15" s="23"/>
      <c r="F15" s="4"/>
    </row>
    <row r="16" spans="1:6">
      <c r="A16" s="16">
        <v>2</v>
      </c>
      <c r="B16" s="8" t="s">
        <v>327</v>
      </c>
      <c r="C16" s="8" t="s">
        <v>328</v>
      </c>
      <c r="D16" s="16" t="s">
        <v>15</v>
      </c>
      <c r="E16" s="23">
        <f>'B.4.1 F'!K21</f>
        <v>243022.45572661795</v>
      </c>
      <c r="F16" s="4"/>
    </row>
    <row r="17" spans="1:6">
      <c r="D17" s="152"/>
      <c r="E17" s="23"/>
      <c r="F17" s="4"/>
    </row>
    <row r="18" spans="1:6">
      <c r="A18" s="16">
        <v>3</v>
      </c>
      <c r="B18" s="8" t="s">
        <v>329</v>
      </c>
      <c r="C18" s="8" t="s">
        <v>328</v>
      </c>
      <c r="D18" s="16" t="s">
        <v>15</v>
      </c>
      <c r="E18" s="23">
        <f>'B.4.1 F'!K28</f>
        <v>8259601.0594371371</v>
      </c>
      <c r="F18" s="4"/>
    </row>
    <row r="19" spans="1:6">
      <c r="D19" s="152"/>
      <c r="E19" s="23"/>
      <c r="F19" s="4"/>
    </row>
    <row r="20" spans="1:6">
      <c r="A20" s="16">
        <v>4</v>
      </c>
      <c r="B20" s="8" t="s">
        <v>330</v>
      </c>
      <c r="C20" s="8" t="s">
        <v>328</v>
      </c>
      <c r="D20" s="16" t="s">
        <v>15</v>
      </c>
      <c r="E20" s="25">
        <f>'B.4.1 F'!K35</f>
        <v>1729944.3262939425</v>
      </c>
      <c r="F20" s="4"/>
    </row>
    <row r="21" spans="1:6">
      <c r="D21" s="16"/>
      <c r="E21" s="34"/>
      <c r="F21" s="4"/>
    </row>
    <row r="22" spans="1:6" ht="15.75" thickBot="1">
      <c r="A22" s="16">
        <v>5</v>
      </c>
      <c r="B22" s="8" t="s">
        <v>331</v>
      </c>
      <c r="E22" s="33">
        <f>SUM(E14:E20)</f>
        <v>13503071.495119262</v>
      </c>
      <c r="F22" s="4"/>
    </row>
    <row r="23" spans="1:6" ht="15.75" thickTop="1">
      <c r="E23" s="34"/>
      <c r="F23" s="4"/>
    </row>
    <row r="24" spans="1:6">
      <c r="D24" s="152"/>
      <c r="E24" s="34"/>
      <c r="F24" s="4"/>
    </row>
    <row r="25" spans="1:6">
      <c r="E25" s="34"/>
      <c r="F25" s="4"/>
    </row>
    <row r="26" spans="1:6">
      <c r="D26" s="152"/>
      <c r="E26" s="34"/>
      <c r="F26" s="4"/>
    </row>
    <row r="27" spans="1:6">
      <c r="E27" s="34"/>
      <c r="F27" s="4"/>
    </row>
    <row r="28" spans="1:6">
      <c r="D28" s="152"/>
      <c r="E28" s="34"/>
      <c r="F28" s="4"/>
    </row>
    <row r="29" spans="1:6">
      <c r="E29" s="34"/>
      <c r="F29" s="4"/>
    </row>
    <row r="30" spans="1:6">
      <c r="E30" s="34"/>
      <c r="F30" s="4"/>
    </row>
    <row r="31" spans="1:6">
      <c r="E31" s="34"/>
    </row>
    <row r="32" spans="1:6">
      <c r="A32" s="8"/>
      <c r="B32" s="8"/>
      <c r="E32" s="34"/>
    </row>
    <row r="33" spans="2:5">
      <c r="B33" s="8"/>
      <c r="E33" s="34"/>
    </row>
    <row r="34" spans="2:5">
      <c r="B34" s="8"/>
      <c r="E34" s="34"/>
    </row>
    <row r="35" spans="2:5">
      <c r="B35" s="8"/>
      <c r="E35" s="34"/>
    </row>
    <row r="36" spans="2:5">
      <c r="E36" s="34"/>
    </row>
    <row r="37" spans="2:5">
      <c r="E37" s="34"/>
    </row>
    <row r="38" spans="2:5">
      <c r="E38" s="34"/>
    </row>
    <row r="39" spans="2:5">
      <c r="E39" s="34"/>
    </row>
  </sheetData>
  <mergeCells count="4">
    <mergeCell ref="A1:E1"/>
    <mergeCell ref="A2:E2"/>
    <mergeCell ref="A3:E3"/>
    <mergeCell ref="A4:E4"/>
  </mergeCells>
  <printOptions horizontalCentered="1"/>
  <pageMargins left="0.75" right="0.75" top="1.08" bottom="0.5" header="0.5" footer="0.5"/>
  <pageSetup orientation="landscape" verticalDpi="300" r:id="rId1"/>
  <headerFooter alignWithMargins="0">
    <oddHeader>&amp;RCASE NO. 2017-00349
FR 16(8)(b)
ATTACHMENT 1</oddHeader>
    <oddFooter>&amp;RSchedule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zoomScale="70" zoomScaleNormal="80" zoomScaleSheetLayoutView="70" workbookViewId="0">
      <selection activeCell="C6" sqref="C6"/>
    </sheetView>
  </sheetViews>
  <sheetFormatPr defaultColWidth="8.44140625" defaultRowHeight="15"/>
  <cols>
    <col min="1" max="1" width="5" style="154" customWidth="1"/>
    <col min="2" max="2" width="42.77734375" style="154" customWidth="1"/>
    <col min="3" max="3" width="14.109375" style="154" customWidth="1"/>
    <col min="4" max="4" width="13.5546875" style="154" customWidth="1"/>
    <col min="5" max="5" width="11.77734375" style="154" customWidth="1"/>
    <col min="6" max="6" width="12.5546875" style="154" customWidth="1"/>
    <col min="7" max="7" width="2.88671875" style="156" customWidth="1"/>
    <col min="8" max="8" width="13.33203125" style="154" bestFit="1" customWidth="1"/>
    <col min="9" max="9" width="12.6640625" style="154" customWidth="1"/>
    <col min="10" max="10" width="10.77734375" style="154" customWidth="1"/>
    <col min="11" max="11" width="11.6640625" style="154" customWidth="1"/>
    <col min="12" max="16384" width="8.44140625" style="154"/>
  </cols>
  <sheetData>
    <row r="1" spans="1:11">
      <c r="A1" s="328" t="s">
        <v>448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>
      <c r="A2" s="328" t="s">
        <v>449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>
      <c r="A3" s="328" t="s">
        <v>333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>
      <c r="A4" s="328" t="str">
        <f>'B.1 B'!A4</f>
        <v>as of December 31, 2017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7" spans="1:11">
      <c r="A7" s="155" t="str">
        <f>'B.1 B'!A6</f>
        <v>Data:__X___Base Period______Forecasted Period</v>
      </c>
      <c r="K7" s="157" t="s">
        <v>334</v>
      </c>
    </row>
    <row r="8" spans="1:11">
      <c r="A8" s="155" t="str">
        <f>'B.1 B'!A7</f>
        <v>Type of Filing:___X____Original________Updated ________Revised</v>
      </c>
      <c r="B8" s="8"/>
      <c r="K8" s="158" t="s">
        <v>335</v>
      </c>
    </row>
    <row r="9" spans="1:11">
      <c r="A9" s="159" t="str">
        <f>'B.1 B'!A8</f>
        <v>Workpaper Reference No(s).</v>
      </c>
      <c r="B9" s="156"/>
      <c r="C9" s="156"/>
      <c r="D9" s="156"/>
      <c r="E9" s="156"/>
      <c r="F9" s="156"/>
      <c r="H9" s="156"/>
      <c r="I9" s="156"/>
      <c r="K9" s="160" t="str">
        <f>'B.1 B'!F8</f>
        <v>Witness:   Waller</v>
      </c>
    </row>
    <row r="10" spans="1:11">
      <c r="A10" s="161"/>
      <c r="B10" s="162"/>
      <c r="C10" s="329" t="s">
        <v>336</v>
      </c>
      <c r="D10" s="330"/>
      <c r="E10" s="330"/>
      <c r="F10" s="331"/>
      <c r="H10" s="332" t="s">
        <v>38</v>
      </c>
      <c r="I10" s="333"/>
      <c r="J10" s="333"/>
      <c r="K10" s="334"/>
    </row>
    <row r="11" spans="1:11">
      <c r="A11" s="163"/>
      <c r="B11" s="164"/>
      <c r="C11" s="161"/>
      <c r="D11" s="165" t="s">
        <v>72</v>
      </c>
      <c r="E11" s="166" t="s">
        <v>73</v>
      </c>
      <c r="F11" s="162"/>
      <c r="H11" s="161"/>
      <c r="I11" s="165" t="s">
        <v>72</v>
      </c>
      <c r="J11" s="166" t="s">
        <v>73</v>
      </c>
      <c r="K11" s="162"/>
    </row>
    <row r="12" spans="1:11">
      <c r="A12" s="167" t="s">
        <v>32</v>
      </c>
      <c r="B12" s="164"/>
      <c r="C12" s="168">
        <f>'B.2 B'!D10</f>
        <v>43100</v>
      </c>
      <c r="D12" s="20" t="s">
        <v>78</v>
      </c>
      <c r="E12" s="65" t="s">
        <v>79</v>
      </c>
      <c r="F12" s="169" t="s">
        <v>80</v>
      </c>
      <c r="G12" s="170"/>
      <c r="H12" s="168">
        <f>C12</f>
        <v>43100</v>
      </c>
      <c r="I12" s="20" t="s">
        <v>78</v>
      </c>
      <c r="J12" s="65" t="s">
        <v>79</v>
      </c>
      <c r="K12" s="169" t="s">
        <v>80</v>
      </c>
    </row>
    <row r="13" spans="1:11">
      <c r="A13" s="171" t="s">
        <v>34</v>
      </c>
      <c r="B13" s="172" t="s">
        <v>4</v>
      </c>
      <c r="C13" s="173" t="s">
        <v>37</v>
      </c>
      <c r="D13" s="71" t="s">
        <v>85</v>
      </c>
      <c r="E13" s="71" t="s">
        <v>85</v>
      </c>
      <c r="F13" s="174" t="s">
        <v>86</v>
      </c>
      <c r="G13" s="170"/>
      <c r="H13" s="173" t="s">
        <v>337</v>
      </c>
      <c r="I13" s="71" t="s">
        <v>85</v>
      </c>
      <c r="J13" s="71" t="s">
        <v>85</v>
      </c>
      <c r="K13" s="174" t="s">
        <v>86</v>
      </c>
    </row>
    <row r="14" spans="1:11">
      <c r="C14" s="175"/>
      <c r="F14" s="175"/>
      <c r="G14" s="170"/>
      <c r="H14" s="175"/>
      <c r="I14" s="175"/>
      <c r="K14" s="175"/>
    </row>
    <row r="16" spans="1:11">
      <c r="A16" s="175">
        <v>1</v>
      </c>
      <c r="B16" s="155" t="s">
        <v>338</v>
      </c>
      <c r="C16" s="176"/>
      <c r="D16" s="175"/>
      <c r="E16" s="175"/>
      <c r="F16" s="177"/>
      <c r="G16" s="178"/>
      <c r="H16" s="176"/>
      <c r="I16" s="176"/>
      <c r="J16" s="175"/>
      <c r="K16" s="177"/>
    </row>
    <row r="17" spans="1:11">
      <c r="A17" s="175">
        <v>2</v>
      </c>
      <c r="B17" s="179" t="s">
        <v>339</v>
      </c>
      <c r="C17" s="180">
        <f>'WP B.4.1B'!O15</f>
        <v>-270521.8133333333</v>
      </c>
      <c r="D17" s="181">
        <v>1</v>
      </c>
      <c r="E17" s="181">
        <v>1</v>
      </c>
      <c r="F17" s="182">
        <f>C17*D17*E17</f>
        <v>-270521.8133333333</v>
      </c>
      <c r="G17" s="178"/>
      <c r="H17" s="180">
        <f>'WP B.4.1B'!P15</f>
        <v>-254109.01076923081</v>
      </c>
      <c r="I17" s="183">
        <f t="shared" ref="I17:J20" si="0">D17</f>
        <v>1</v>
      </c>
      <c r="J17" s="183">
        <f t="shared" si="0"/>
        <v>1</v>
      </c>
      <c r="K17" s="182">
        <f>H17*I17*J17</f>
        <v>-254109.01076923081</v>
      </c>
    </row>
    <row r="18" spans="1:11">
      <c r="A18" s="175">
        <v>3</v>
      </c>
      <c r="B18" s="179" t="s">
        <v>340</v>
      </c>
      <c r="C18" s="184">
        <f>'WP B.4.1B'!O20</f>
        <v>955451.13666666672</v>
      </c>
      <c r="D18" s="181">
        <v>1</v>
      </c>
      <c r="E18" s="185">
        <v>0.5025136071712456</v>
      </c>
      <c r="F18" s="186">
        <f>C18*D18*E18</f>
        <v>480127.19716223347</v>
      </c>
      <c r="G18" s="187"/>
      <c r="H18" s="184">
        <f>'WP B.4.1B'!P20</f>
        <v>932833.22307692305</v>
      </c>
      <c r="I18" s="183">
        <f t="shared" si="0"/>
        <v>1</v>
      </c>
      <c r="J18" s="188">
        <f t="shared" si="0"/>
        <v>0.5025136071712456</v>
      </c>
      <c r="K18" s="186">
        <f>H18*I18*J18</f>
        <v>468761.38781756384</v>
      </c>
    </row>
    <row r="19" spans="1:11">
      <c r="A19" s="175">
        <v>4</v>
      </c>
      <c r="B19" s="179" t="s">
        <v>341</v>
      </c>
      <c r="C19" s="184">
        <f>'WP B.4.1B'!O25</f>
        <v>0</v>
      </c>
      <c r="D19" s="185">
        <v>0.10349999999999999</v>
      </c>
      <c r="E19" s="185">
        <v>0.5025136071712456</v>
      </c>
      <c r="F19" s="186">
        <f>C19*D19*E19</f>
        <v>0</v>
      </c>
      <c r="G19" s="187"/>
      <c r="H19" s="184">
        <f>'WP B.4.1B'!P25</f>
        <v>0</v>
      </c>
      <c r="I19" s="188">
        <f t="shared" si="0"/>
        <v>0.10349999999999999</v>
      </c>
      <c r="J19" s="188">
        <f t="shared" si="0"/>
        <v>0.5025136071712456</v>
      </c>
      <c r="K19" s="186">
        <f>H19*I19*J19</f>
        <v>0</v>
      </c>
    </row>
    <row r="20" spans="1:11">
      <c r="A20" s="175">
        <v>5</v>
      </c>
      <c r="B20" s="179" t="s">
        <v>342</v>
      </c>
      <c r="C20" s="189">
        <f>'WP B.4.1B'!O30</f>
        <v>0</v>
      </c>
      <c r="D20" s="185">
        <v>0.10929999999999999</v>
      </c>
      <c r="E20" s="185">
        <v>0.51883860656465508</v>
      </c>
      <c r="F20" s="190">
        <f>C20*D20*E20</f>
        <v>0</v>
      </c>
      <c r="G20" s="187"/>
      <c r="H20" s="189">
        <f>'WP B.4.1B'!P30</f>
        <v>0</v>
      </c>
      <c r="I20" s="188">
        <f t="shared" si="0"/>
        <v>0.10929999999999999</v>
      </c>
      <c r="J20" s="188">
        <f t="shared" si="0"/>
        <v>0.51883860656465508</v>
      </c>
      <c r="K20" s="190">
        <f>H20*I20*J20</f>
        <v>0</v>
      </c>
    </row>
    <row r="21" spans="1:11">
      <c r="A21" s="175">
        <v>6</v>
      </c>
      <c r="B21" s="191" t="s">
        <v>319</v>
      </c>
      <c r="C21" s="180">
        <f>SUM(C17:C20)</f>
        <v>684929.32333333348</v>
      </c>
      <c r="D21" s="192"/>
      <c r="E21" s="175"/>
      <c r="F21" s="180">
        <f>SUM(F17:F20)</f>
        <v>209605.38382890017</v>
      </c>
      <c r="G21" s="178"/>
      <c r="H21" s="180">
        <f>SUM(H17:H20)</f>
        <v>678724.21230769227</v>
      </c>
      <c r="I21" s="176"/>
      <c r="J21" s="175"/>
      <c r="K21" s="180">
        <f>SUM(K17:K20)</f>
        <v>214652.37704833303</v>
      </c>
    </row>
    <row r="22" spans="1:11">
      <c r="A22" s="175">
        <v>7</v>
      </c>
      <c r="C22" s="193"/>
      <c r="F22" s="177"/>
      <c r="G22" s="178"/>
      <c r="H22" s="176"/>
      <c r="I22" s="176"/>
      <c r="K22" s="177"/>
    </row>
    <row r="23" spans="1:11">
      <c r="A23" s="175">
        <v>8</v>
      </c>
      <c r="B23" s="155" t="s">
        <v>343</v>
      </c>
      <c r="C23" s="176"/>
      <c r="D23" s="175"/>
      <c r="E23" s="175"/>
      <c r="F23" s="177"/>
      <c r="G23" s="178"/>
      <c r="H23" s="176"/>
      <c r="I23" s="176"/>
      <c r="J23" s="175"/>
      <c r="K23" s="177"/>
    </row>
    <row r="24" spans="1:11">
      <c r="A24" s="175">
        <v>9</v>
      </c>
      <c r="B24" s="179" t="s">
        <v>339</v>
      </c>
      <c r="C24" s="180">
        <f>'WP B.4.1B'!O34</f>
        <v>12337277.359999999</v>
      </c>
      <c r="D24" s="183">
        <f>D17</f>
        <v>1</v>
      </c>
      <c r="E24" s="183">
        <f>E17</f>
        <v>1</v>
      </c>
      <c r="F24" s="182">
        <f>C24*D24*E24</f>
        <v>12337277.359999999</v>
      </c>
      <c r="G24" s="178"/>
      <c r="H24" s="180">
        <f>'WP B.4.1B'!P34</f>
        <v>8607714.4584615398</v>
      </c>
      <c r="I24" s="183">
        <f>I17</f>
        <v>1</v>
      </c>
      <c r="J24" s="183">
        <f>J17</f>
        <v>1</v>
      </c>
      <c r="K24" s="182">
        <f>H24*I24*J24</f>
        <v>8607714.4584615398</v>
      </c>
    </row>
    <row r="25" spans="1:11">
      <c r="A25" s="175">
        <v>10</v>
      </c>
      <c r="B25" s="179" t="s">
        <v>340</v>
      </c>
      <c r="C25" s="194">
        <f>'WP B.4.1B'!O36</f>
        <v>0</v>
      </c>
      <c r="D25" s="183">
        <f t="shared" ref="D25:E27" si="1">D18</f>
        <v>1</v>
      </c>
      <c r="E25" s="188">
        <f t="shared" si="1"/>
        <v>0.5025136071712456</v>
      </c>
      <c r="F25" s="186">
        <f>C25*D25*E25</f>
        <v>0</v>
      </c>
      <c r="G25" s="187"/>
      <c r="H25" s="184">
        <f>'WP B.4.1B'!P36</f>
        <v>0</v>
      </c>
      <c r="I25" s="183">
        <f t="shared" ref="I25:J27" si="2">I18</f>
        <v>1</v>
      </c>
      <c r="J25" s="188">
        <f t="shared" si="2"/>
        <v>0.5025136071712456</v>
      </c>
      <c r="K25" s="186">
        <f>H25*I25*J25</f>
        <v>0</v>
      </c>
    </row>
    <row r="26" spans="1:11">
      <c r="A26" s="175">
        <v>11</v>
      </c>
      <c r="B26" s="179" t="s">
        <v>341</v>
      </c>
      <c r="C26" s="194">
        <f>'WP B.4.1B'!O38</f>
        <v>0</v>
      </c>
      <c r="D26" s="188">
        <f t="shared" si="1"/>
        <v>0.10349999999999999</v>
      </c>
      <c r="E26" s="188">
        <f t="shared" si="1"/>
        <v>0.5025136071712456</v>
      </c>
      <c r="F26" s="186">
        <f>C26*D26*E26</f>
        <v>0</v>
      </c>
      <c r="G26" s="187"/>
      <c r="H26" s="184">
        <f>'WP B.4.1B'!P38</f>
        <v>0</v>
      </c>
      <c r="I26" s="188">
        <f t="shared" si="2"/>
        <v>0.10349999999999999</v>
      </c>
      <c r="J26" s="188">
        <f t="shared" si="2"/>
        <v>0.5025136071712456</v>
      </c>
      <c r="K26" s="186">
        <f>H26*I26*J26</f>
        <v>0</v>
      </c>
    </row>
    <row r="27" spans="1:11">
      <c r="A27" s="175">
        <v>12</v>
      </c>
      <c r="B27" s="179" t="s">
        <v>342</v>
      </c>
      <c r="C27" s="195">
        <f>'WP B.4.1B'!O40</f>
        <v>0</v>
      </c>
      <c r="D27" s="188">
        <f t="shared" si="1"/>
        <v>0.10929999999999999</v>
      </c>
      <c r="E27" s="188">
        <f t="shared" si="1"/>
        <v>0.51883860656465508</v>
      </c>
      <c r="F27" s="190">
        <f>C27*D27*E27</f>
        <v>0</v>
      </c>
      <c r="G27" s="187"/>
      <c r="H27" s="189">
        <f>'WP B.4.1B'!P40</f>
        <v>0</v>
      </c>
      <c r="I27" s="188">
        <f t="shared" si="2"/>
        <v>0.10929999999999999</v>
      </c>
      <c r="J27" s="188">
        <f t="shared" si="2"/>
        <v>0.51883860656465508</v>
      </c>
      <c r="K27" s="190">
        <f>H27*I27*J27</f>
        <v>0</v>
      </c>
    </row>
    <row r="28" spans="1:11">
      <c r="A28" s="175">
        <v>13</v>
      </c>
      <c r="B28" s="191" t="s">
        <v>319</v>
      </c>
      <c r="C28" s="180">
        <f>SUM(C24:C27)</f>
        <v>12337277.359999999</v>
      </c>
      <c r="D28" s="175"/>
      <c r="E28" s="175"/>
      <c r="F28" s="180">
        <f>SUM(F24:F27)</f>
        <v>12337277.359999999</v>
      </c>
      <c r="G28" s="178"/>
      <c r="H28" s="180">
        <f>SUM(H24:H27)</f>
        <v>8607714.4584615398</v>
      </c>
      <c r="I28" s="176"/>
      <c r="J28" s="175"/>
      <c r="K28" s="180">
        <f>SUM(K24:K27)</f>
        <v>8607714.4584615398</v>
      </c>
    </row>
    <row r="29" spans="1:11">
      <c r="A29" s="175">
        <v>14</v>
      </c>
      <c r="B29" s="191"/>
      <c r="C29" s="196"/>
      <c r="D29" s="197"/>
      <c r="E29" s="197"/>
      <c r="F29" s="178"/>
      <c r="G29" s="178"/>
      <c r="H29" s="198"/>
      <c r="I29" s="198"/>
      <c r="J29" s="170"/>
      <c r="K29" s="177"/>
    </row>
    <row r="30" spans="1:11">
      <c r="A30" s="175">
        <v>15</v>
      </c>
      <c r="B30" s="155" t="s">
        <v>344</v>
      </c>
      <c r="C30" s="198"/>
      <c r="D30" s="175"/>
      <c r="E30" s="175"/>
      <c r="F30" s="178"/>
      <c r="G30" s="178"/>
      <c r="H30" s="198"/>
      <c r="I30" s="198"/>
      <c r="J30" s="175"/>
      <c r="K30" s="178"/>
    </row>
    <row r="31" spans="1:11">
      <c r="A31" s="175">
        <v>16</v>
      </c>
      <c r="B31" s="179" t="s">
        <v>339</v>
      </c>
      <c r="C31" s="180">
        <f>'WP B.4.1B'!O44</f>
        <v>68932.791666666657</v>
      </c>
      <c r="D31" s="183">
        <f>D17</f>
        <v>1</v>
      </c>
      <c r="E31" s="183">
        <f>E17</f>
        <v>1</v>
      </c>
      <c r="F31" s="182">
        <f>C31*D31*E31</f>
        <v>68932.791666666657</v>
      </c>
      <c r="G31" s="178"/>
      <c r="H31" s="180">
        <f>'WP B.4.1B'!P44</f>
        <v>76356.326153846123</v>
      </c>
      <c r="I31" s="183">
        <f>I17</f>
        <v>1</v>
      </c>
      <c r="J31" s="183">
        <f>J17</f>
        <v>1</v>
      </c>
      <c r="K31" s="182">
        <f>H31*I31*J31</f>
        <v>76356.326153846123</v>
      </c>
    </row>
    <row r="32" spans="1:11">
      <c r="A32" s="175">
        <v>17</v>
      </c>
      <c r="B32" s="179" t="s">
        <v>340</v>
      </c>
      <c r="C32" s="184">
        <f>'WP B.4.1B'!O46</f>
        <v>3673.0716666666667</v>
      </c>
      <c r="D32" s="183">
        <f t="shared" ref="D32:E34" si="3">D18</f>
        <v>1</v>
      </c>
      <c r="E32" s="188">
        <f t="shared" si="3"/>
        <v>0.5025136071712456</v>
      </c>
      <c r="F32" s="186">
        <f>C32*D32*E32</f>
        <v>1845.7684926151658</v>
      </c>
      <c r="G32" s="178"/>
      <c r="H32" s="184">
        <f>'WP B.4.1B'!P46</f>
        <v>3824.525384615386</v>
      </c>
      <c r="I32" s="183">
        <f t="shared" ref="I32:J34" si="4">I18</f>
        <v>1</v>
      </c>
      <c r="J32" s="188">
        <f t="shared" si="4"/>
        <v>0.5025136071712456</v>
      </c>
      <c r="K32" s="186">
        <f>H32*I32*J32</f>
        <v>1921.876046741073</v>
      </c>
    </row>
    <row r="33" spans="1:11">
      <c r="A33" s="175">
        <v>18</v>
      </c>
      <c r="B33" s="179" t="s">
        <v>341</v>
      </c>
      <c r="C33" s="184">
        <f>'WP B.4.1B'!O48</f>
        <v>30135178.864999995</v>
      </c>
      <c r="D33" s="188">
        <f t="shared" si="3"/>
        <v>0.10349999999999999</v>
      </c>
      <c r="E33" s="188">
        <f t="shared" si="3"/>
        <v>0.5025136071712456</v>
      </c>
      <c r="F33" s="186">
        <f>C33*D33*E33</f>
        <v>1567335.4244398894</v>
      </c>
      <c r="G33" s="178"/>
      <c r="H33" s="184">
        <f>'WP B.4.1B'!P48</f>
        <v>30428206.786923077</v>
      </c>
      <c r="I33" s="188">
        <f t="shared" si="4"/>
        <v>0.10349999999999999</v>
      </c>
      <c r="J33" s="188">
        <f t="shared" si="4"/>
        <v>0.5025136071712456</v>
      </c>
      <c r="K33" s="186">
        <f>H33*I33*J33</f>
        <v>1582575.8530578017</v>
      </c>
    </row>
    <row r="34" spans="1:11">
      <c r="A34" s="175">
        <v>19</v>
      </c>
      <c r="B34" s="179" t="s">
        <v>342</v>
      </c>
      <c r="C34" s="189">
        <f>'WP B.4.1B'!O50</f>
        <v>1610328.41</v>
      </c>
      <c r="D34" s="188">
        <f t="shared" si="3"/>
        <v>0.10929999999999999</v>
      </c>
      <c r="E34" s="188">
        <f t="shared" si="3"/>
        <v>0.51883860656465508</v>
      </c>
      <c r="F34" s="190">
        <f>C34*D34*E34</f>
        <v>91320.209935297302</v>
      </c>
      <c r="G34" s="178"/>
      <c r="H34" s="189">
        <f>'WP B.4.1B'!P50</f>
        <v>1737648.2253846154</v>
      </c>
      <c r="I34" s="188">
        <f t="shared" si="4"/>
        <v>0.10929999999999999</v>
      </c>
      <c r="J34" s="188">
        <f t="shared" si="4"/>
        <v>0.51883860656465508</v>
      </c>
      <c r="K34" s="190">
        <f>H34*I34*J34</f>
        <v>98540.396946620269</v>
      </c>
    </row>
    <row r="35" spans="1:11">
      <c r="A35" s="175">
        <v>20</v>
      </c>
      <c r="B35" s="191" t="s">
        <v>319</v>
      </c>
      <c r="C35" s="180">
        <f>SUM(C31:C34)</f>
        <v>31818113.138333328</v>
      </c>
      <c r="D35" s="175"/>
      <c r="E35" s="175"/>
      <c r="F35" s="180">
        <f>SUM(F31:F34)</f>
        <v>1729434.1945344685</v>
      </c>
      <c r="G35" s="178"/>
      <c r="H35" s="180">
        <f>SUM(H31:H34)</f>
        <v>32246035.863846153</v>
      </c>
      <c r="I35" s="176"/>
      <c r="J35" s="175"/>
      <c r="K35" s="180">
        <f>SUM(K31:K34)</f>
        <v>1759394.4522050091</v>
      </c>
    </row>
    <row r="36" spans="1:11">
      <c r="A36" s="175">
        <v>21</v>
      </c>
      <c r="B36" s="191"/>
      <c r="D36" s="199"/>
      <c r="E36" s="199"/>
      <c r="F36" s="177"/>
      <c r="G36" s="178"/>
      <c r="H36" s="177"/>
      <c r="I36" s="177"/>
      <c r="K36" s="177"/>
    </row>
    <row r="37" spans="1:11" ht="15.75" thickBot="1">
      <c r="A37" s="175">
        <v>22</v>
      </c>
      <c r="B37" s="155" t="s">
        <v>345</v>
      </c>
      <c r="C37" s="200">
        <f>C35+C28+C21</f>
        <v>44840319.821666658</v>
      </c>
      <c r="F37" s="200">
        <f>F35+F28+F21</f>
        <v>14276316.93836337</v>
      </c>
      <c r="G37" s="178"/>
      <c r="H37" s="200">
        <f>H35+H28+H21</f>
        <v>41532474.534615383</v>
      </c>
      <c r="I37" s="178"/>
      <c r="K37" s="200">
        <f>K35+K28+K21</f>
        <v>10581761.287714882</v>
      </c>
    </row>
    <row r="38" spans="1:11" ht="15.75" thickTop="1">
      <c r="D38" s="199"/>
      <c r="E38" s="199"/>
      <c r="F38" s="177"/>
      <c r="G38" s="178"/>
      <c r="H38" s="177"/>
      <c r="I38" s="177"/>
    </row>
    <row r="39" spans="1:11">
      <c r="A39" s="175"/>
      <c r="F39" s="177"/>
      <c r="G39" s="178"/>
      <c r="H39" s="177"/>
      <c r="I39" s="177"/>
    </row>
    <row r="40" spans="1:11">
      <c r="D40" s="199"/>
      <c r="E40" s="199"/>
      <c r="F40" s="177"/>
      <c r="G40" s="178"/>
    </row>
    <row r="41" spans="1:11">
      <c r="C41" s="177"/>
      <c r="F41" s="177"/>
      <c r="G41" s="178"/>
    </row>
    <row r="42" spans="1:11">
      <c r="D42" s="199"/>
      <c r="E42" s="199"/>
      <c r="F42" s="177"/>
      <c r="G42" s="178"/>
    </row>
    <row r="43" spans="1:11">
      <c r="F43" s="177"/>
      <c r="G43" s="178"/>
    </row>
    <row r="44" spans="1:11">
      <c r="D44" s="199"/>
      <c r="E44" s="199"/>
      <c r="F44" s="177"/>
      <c r="G44" s="178"/>
    </row>
    <row r="45" spans="1:11">
      <c r="F45" s="177"/>
      <c r="G45" s="178"/>
    </row>
    <row r="46" spans="1:11">
      <c r="D46" s="199"/>
      <c r="E46" s="199"/>
      <c r="F46" s="177"/>
      <c r="G46" s="178"/>
    </row>
    <row r="47" spans="1:11">
      <c r="F47" s="177"/>
      <c r="G47" s="178"/>
    </row>
  </sheetData>
  <mergeCells count="6">
    <mergeCell ref="A1:K1"/>
    <mergeCell ref="A2:K2"/>
    <mergeCell ref="A3:K3"/>
    <mergeCell ref="A4:K4"/>
    <mergeCell ref="C10:F10"/>
    <mergeCell ref="H10:K10"/>
  </mergeCells>
  <pageMargins left="0.56999999999999995" right="0.5" top="0.75" bottom="0.5" header="0.5" footer="0.5"/>
  <pageSetup scale="70" orientation="landscape" verticalDpi="300" r:id="rId1"/>
  <headerFooter alignWithMargins="0">
    <oddHeader>&amp;RCASE NO. 2017-00349
FR 16(8)(b)
ATTACHMENT 1</oddHeader>
    <oddFooter>&amp;RSchedule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topLeftCell="A4" zoomScale="60" zoomScaleNormal="80" workbookViewId="0">
      <selection activeCell="C6" sqref="C6"/>
    </sheetView>
  </sheetViews>
  <sheetFormatPr defaultColWidth="8.44140625" defaultRowHeight="15"/>
  <cols>
    <col min="1" max="1" width="5" style="154" customWidth="1"/>
    <col min="2" max="2" width="42.77734375" style="154" customWidth="1"/>
    <col min="3" max="3" width="13.88671875" style="154" customWidth="1"/>
    <col min="4" max="4" width="13.6640625" style="154" customWidth="1"/>
    <col min="5" max="5" width="11.6640625" style="154" customWidth="1"/>
    <col min="6" max="6" width="13.5546875" style="154" customWidth="1"/>
    <col min="7" max="7" width="2.88671875" style="156" customWidth="1"/>
    <col min="8" max="8" width="13.33203125" style="154" bestFit="1" customWidth="1"/>
    <col min="9" max="9" width="13.109375" style="154" bestFit="1" customWidth="1"/>
    <col min="10" max="10" width="10.44140625" style="154" customWidth="1"/>
    <col min="11" max="11" width="13.33203125" style="154" customWidth="1"/>
    <col min="12" max="16384" width="8.44140625" style="154"/>
  </cols>
  <sheetData>
    <row r="1" spans="1:11">
      <c r="A1" s="328" t="s">
        <v>448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>
      <c r="A2" s="328" t="s">
        <v>449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>
      <c r="A3" s="328" t="s">
        <v>333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>
      <c r="A4" s="328" t="str">
        <f>'B.1 F '!A4</f>
        <v>as of March 31, 2019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7" spans="1:11">
      <c r="A7" s="155" t="str">
        <f>'B.1 F '!A6</f>
        <v>Data:______Base Period__X___Forecasted Period</v>
      </c>
      <c r="K7" s="157" t="s">
        <v>334</v>
      </c>
    </row>
    <row r="8" spans="1:11">
      <c r="A8" s="155" t="str">
        <f>'B.1 F '!A7</f>
        <v>Type of Filing:___X____Original________Updated ________Revised</v>
      </c>
      <c r="B8" s="8"/>
      <c r="K8" s="158" t="s">
        <v>346</v>
      </c>
    </row>
    <row r="9" spans="1:11">
      <c r="A9" s="159" t="str">
        <f>'B.1 F '!A8</f>
        <v>Workpaper Reference No(s).</v>
      </c>
      <c r="B9" s="156"/>
      <c r="C9" s="156"/>
      <c r="D9" s="156"/>
      <c r="E9" s="156"/>
      <c r="F9" s="156"/>
      <c r="H9" s="156"/>
      <c r="I9" s="156"/>
      <c r="K9" s="160" t="str">
        <f>'B.1 B'!F8</f>
        <v>Witness:   Waller</v>
      </c>
    </row>
    <row r="10" spans="1:11">
      <c r="A10" s="161"/>
      <c r="B10" s="162"/>
      <c r="C10" s="329" t="s">
        <v>347</v>
      </c>
      <c r="D10" s="330"/>
      <c r="E10" s="330"/>
      <c r="F10" s="331"/>
      <c r="H10" s="332" t="s">
        <v>38</v>
      </c>
      <c r="I10" s="333"/>
      <c r="J10" s="333"/>
      <c r="K10" s="334"/>
    </row>
    <row r="11" spans="1:11">
      <c r="A11" s="163"/>
      <c r="B11" s="164"/>
      <c r="C11" s="161"/>
      <c r="D11" s="165" t="s">
        <v>72</v>
      </c>
      <c r="E11" s="166" t="s">
        <v>73</v>
      </c>
      <c r="F11" s="162"/>
      <c r="H11" s="161"/>
      <c r="I11" s="165" t="s">
        <v>72</v>
      </c>
      <c r="J11" s="166" t="s">
        <v>73</v>
      </c>
      <c r="K11" s="162"/>
    </row>
    <row r="12" spans="1:11">
      <c r="A12" s="167" t="s">
        <v>32</v>
      </c>
      <c r="B12" s="164"/>
      <c r="C12" s="168">
        <f>'B.2 F'!D10</f>
        <v>43555</v>
      </c>
      <c r="D12" s="20" t="s">
        <v>78</v>
      </c>
      <c r="E12" s="65" t="s">
        <v>79</v>
      </c>
      <c r="F12" s="169" t="s">
        <v>80</v>
      </c>
      <c r="G12" s="170"/>
      <c r="H12" s="168">
        <f>C12</f>
        <v>43555</v>
      </c>
      <c r="I12" s="20" t="s">
        <v>78</v>
      </c>
      <c r="J12" s="65" t="s">
        <v>79</v>
      </c>
      <c r="K12" s="169" t="s">
        <v>80</v>
      </c>
    </row>
    <row r="13" spans="1:11">
      <c r="A13" s="171" t="s">
        <v>34</v>
      </c>
      <c r="B13" s="172" t="s">
        <v>4</v>
      </c>
      <c r="C13" s="173" t="s">
        <v>37</v>
      </c>
      <c r="D13" s="71" t="s">
        <v>85</v>
      </c>
      <c r="E13" s="71" t="s">
        <v>85</v>
      </c>
      <c r="F13" s="174" t="s">
        <v>86</v>
      </c>
      <c r="G13" s="170"/>
      <c r="H13" s="173" t="s">
        <v>337</v>
      </c>
      <c r="I13" s="71" t="s">
        <v>85</v>
      </c>
      <c r="J13" s="71" t="s">
        <v>85</v>
      </c>
      <c r="K13" s="174" t="s">
        <v>86</v>
      </c>
    </row>
    <row r="14" spans="1:11">
      <c r="C14" s="175"/>
      <c r="F14" s="175"/>
      <c r="G14" s="170"/>
      <c r="H14" s="175"/>
      <c r="I14" s="175"/>
      <c r="K14" s="175"/>
    </row>
    <row r="16" spans="1:11">
      <c r="A16" s="175">
        <v>1</v>
      </c>
      <c r="B16" s="155" t="s">
        <v>338</v>
      </c>
      <c r="C16" s="176"/>
      <c r="D16" s="175"/>
      <c r="E16" s="175"/>
      <c r="F16" s="177"/>
      <c r="G16" s="178"/>
      <c r="H16" s="176"/>
      <c r="I16" s="176"/>
      <c r="J16" s="175"/>
      <c r="K16" s="177"/>
    </row>
    <row r="17" spans="1:11">
      <c r="A17" s="175">
        <v>2</v>
      </c>
      <c r="B17" s="179" t="s">
        <v>339</v>
      </c>
      <c r="C17" s="180">
        <f>'WP B.4.1F'!O15</f>
        <v>-270521.8133333333</v>
      </c>
      <c r="D17" s="181">
        <v>1</v>
      </c>
      <c r="E17" s="181">
        <v>1</v>
      </c>
      <c r="F17" s="182">
        <f>C17*D17*E17</f>
        <v>-270521.8133333333</v>
      </c>
      <c r="G17" s="178"/>
      <c r="H17" s="180">
        <f>'WP B.4.1F'!P15</f>
        <v>-270521.81333333335</v>
      </c>
      <c r="I17" s="183">
        <f t="shared" ref="I17:J20" si="0">D17</f>
        <v>1</v>
      </c>
      <c r="J17" s="183">
        <f t="shared" si="0"/>
        <v>1</v>
      </c>
      <c r="K17" s="182">
        <f>H17*I17*J17</f>
        <v>-270521.81333333335</v>
      </c>
    </row>
    <row r="18" spans="1:11">
      <c r="A18" s="175">
        <v>3</v>
      </c>
      <c r="B18" s="179" t="s">
        <v>340</v>
      </c>
      <c r="C18" s="184">
        <f>'WP B.4.1F'!O20</f>
        <v>1819948.9899999998</v>
      </c>
      <c r="D18" s="181">
        <v>1</v>
      </c>
      <c r="E18" s="185">
        <v>0.5025136071712456</v>
      </c>
      <c r="F18" s="186">
        <f>C18*D18*E18</f>
        <v>914549.13183256506</v>
      </c>
      <c r="G18" s="178"/>
      <c r="H18" s="184">
        <f>'WP B.4.1F'!P20</f>
        <v>1021950.9715384616</v>
      </c>
      <c r="I18" s="183">
        <f t="shared" si="0"/>
        <v>1</v>
      </c>
      <c r="J18" s="188">
        <f t="shared" si="0"/>
        <v>0.5025136071712456</v>
      </c>
      <c r="K18" s="186">
        <f>H18*I18*J18</f>
        <v>513544.2690599513</v>
      </c>
    </row>
    <row r="19" spans="1:11">
      <c r="A19" s="175">
        <v>4</v>
      </c>
      <c r="B19" s="179" t="s">
        <v>341</v>
      </c>
      <c r="C19" s="184">
        <f>'WP B.4.1F'!O25</f>
        <v>0</v>
      </c>
      <c r="D19" s="185">
        <v>0.10349999999999999</v>
      </c>
      <c r="E19" s="185">
        <v>0.5025136071712456</v>
      </c>
      <c r="F19" s="186">
        <f>C19*D19*E19</f>
        <v>0</v>
      </c>
      <c r="G19" s="178"/>
      <c r="H19" s="184">
        <f>'WP B.4.1F'!P25</f>
        <v>0</v>
      </c>
      <c r="I19" s="188">
        <f t="shared" si="0"/>
        <v>0.10349999999999999</v>
      </c>
      <c r="J19" s="188">
        <f t="shared" si="0"/>
        <v>0.5025136071712456</v>
      </c>
      <c r="K19" s="186">
        <f>H19*I19*J19</f>
        <v>0</v>
      </c>
    </row>
    <row r="20" spans="1:11">
      <c r="A20" s="175">
        <v>5</v>
      </c>
      <c r="B20" s="179" t="s">
        <v>342</v>
      </c>
      <c r="C20" s="189">
        <f>'WP B.4.1F'!O30</f>
        <v>0</v>
      </c>
      <c r="D20" s="185">
        <v>0.10929999999999999</v>
      </c>
      <c r="E20" s="185">
        <v>0.51883860656465508</v>
      </c>
      <c r="F20" s="190">
        <f>C20*D20*E20</f>
        <v>0</v>
      </c>
      <c r="G20" s="178"/>
      <c r="H20" s="189">
        <f>'WP B.4.1F'!T30</f>
        <v>0</v>
      </c>
      <c r="I20" s="188">
        <f t="shared" si="0"/>
        <v>0.10929999999999999</v>
      </c>
      <c r="J20" s="188">
        <f t="shared" si="0"/>
        <v>0.51883860656465508</v>
      </c>
      <c r="K20" s="190">
        <f>H20*I20*J20</f>
        <v>0</v>
      </c>
    </row>
    <row r="21" spans="1:11">
      <c r="A21" s="175">
        <v>6</v>
      </c>
      <c r="B21" s="191" t="s">
        <v>319</v>
      </c>
      <c r="C21" s="180">
        <f>SUM(C17:C20)</f>
        <v>1549427.1766666665</v>
      </c>
      <c r="D21" s="192"/>
      <c r="E21" s="175"/>
      <c r="F21" s="180">
        <f>SUM(F17:F20)</f>
        <v>644027.31849923171</v>
      </c>
      <c r="G21" s="178"/>
      <c r="H21" s="180">
        <f>SUM(H17:H20)</f>
        <v>751429.15820512827</v>
      </c>
      <c r="I21" s="176"/>
      <c r="J21" s="175"/>
      <c r="K21" s="180">
        <f>SUM(K17:K20)</f>
        <v>243022.45572661795</v>
      </c>
    </row>
    <row r="22" spans="1:11">
      <c r="A22" s="175">
        <v>7</v>
      </c>
      <c r="C22" s="193"/>
      <c r="F22" s="177"/>
      <c r="G22" s="178"/>
      <c r="H22" s="193"/>
      <c r="I22" s="176"/>
      <c r="K22" s="177"/>
    </row>
    <row r="23" spans="1:11">
      <c r="A23" s="175">
        <v>8</v>
      </c>
      <c r="B23" s="155" t="s">
        <v>343</v>
      </c>
      <c r="C23" s="176"/>
      <c r="D23" s="175"/>
      <c r="E23" s="175"/>
      <c r="F23" s="177"/>
      <c r="G23" s="178"/>
      <c r="H23" s="176"/>
      <c r="I23" s="176"/>
      <c r="J23" s="175"/>
      <c r="K23" s="177"/>
    </row>
    <row r="24" spans="1:11">
      <c r="A24" s="175">
        <v>9</v>
      </c>
      <c r="B24" s="179" t="s">
        <v>339</v>
      </c>
      <c r="C24" s="180">
        <f>'WP B.4.1F'!O34</f>
        <v>-4156777.4433354605</v>
      </c>
      <c r="D24" s="183">
        <f t="shared" ref="D24:E27" si="1">D17</f>
        <v>1</v>
      </c>
      <c r="E24" s="183">
        <f t="shared" si="1"/>
        <v>1</v>
      </c>
      <c r="F24" s="182">
        <f>C24*D24*E24</f>
        <v>-4156777.4433354605</v>
      </c>
      <c r="G24" s="178"/>
      <c r="H24" s="180">
        <f>'WP B.4.1F'!P34</f>
        <v>8259601.0594371371</v>
      </c>
      <c r="I24" s="183">
        <f t="shared" ref="I24:J27" si="2">I17</f>
        <v>1</v>
      </c>
      <c r="J24" s="183">
        <f t="shared" si="2"/>
        <v>1</v>
      </c>
      <c r="K24" s="182">
        <f>H24*I24*J24</f>
        <v>8259601.0594371371</v>
      </c>
    </row>
    <row r="25" spans="1:11">
      <c r="A25" s="175">
        <v>10</v>
      </c>
      <c r="B25" s="179" t="s">
        <v>340</v>
      </c>
      <c r="C25" s="194">
        <f>'WP B.4.1F'!O36</f>
        <v>0</v>
      </c>
      <c r="D25" s="183">
        <f t="shared" si="1"/>
        <v>1</v>
      </c>
      <c r="E25" s="188">
        <f t="shared" si="1"/>
        <v>0.5025136071712456</v>
      </c>
      <c r="F25" s="186">
        <f>C25*D25*E25</f>
        <v>0</v>
      </c>
      <c r="G25" s="178"/>
      <c r="H25" s="194">
        <f>'WP B.4.1F'!P36</f>
        <v>0</v>
      </c>
      <c r="I25" s="183">
        <f t="shared" si="2"/>
        <v>1</v>
      </c>
      <c r="J25" s="188">
        <f t="shared" si="2"/>
        <v>0.5025136071712456</v>
      </c>
      <c r="K25" s="186">
        <f>H25*I25*J25</f>
        <v>0</v>
      </c>
    </row>
    <row r="26" spans="1:11">
      <c r="A26" s="175">
        <v>11</v>
      </c>
      <c r="B26" s="179" t="s">
        <v>341</v>
      </c>
      <c r="C26" s="194">
        <f>'WP B.4.1F'!O38</f>
        <v>0</v>
      </c>
      <c r="D26" s="188">
        <f t="shared" si="1"/>
        <v>0.10349999999999999</v>
      </c>
      <c r="E26" s="188">
        <f t="shared" si="1"/>
        <v>0.5025136071712456</v>
      </c>
      <c r="F26" s="186">
        <f>C26*D26*E26</f>
        <v>0</v>
      </c>
      <c r="G26" s="178"/>
      <c r="H26" s="194">
        <f>'WP B.4.1F'!P38</f>
        <v>0</v>
      </c>
      <c r="I26" s="188">
        <f t="shared" si="2"/>
        <v>0.10349999999999999</v>
      </c>
      <c r="J26" s="188">
        <f t="shared" si="2"/>
        <v>0.5025136071712456</v>
      </c>
      <c r="K26" s="186">
        <f>H26*I26*J26</f>
        <v>0</v>
      </c>
    </row>
    <row r="27" spans="1:11">
      <c r="A27" s="175">
        <v>12</v>
      </c>
      <c r="B27" s="179" t="s">
        <v>342</v>
      </c>
      <c r="C27" s="195">
        <f>'WP B.4.1F'!O40</f>
        <v>0</v>
      </c>
      <c r="D27" s="188">
        <f t="shared" si="1"/>
        <v>0.10929999999999999</v>
      </c>
      <c r="E27" s="188">
        <f t="shared" si="1"/>
        <v>0.51883860656465508</v>
      </c>
      <c r="F27" s="190">
        <f>C27*D27*E27</f>
        <v>0</v>
      </c>
      <c r="G27" s="178"/>
      <c r="H27" s="195">
        <f>'WP B.4.1F'!P40</f>
        <v>0</v>
      </c>
      <c r="I27" s="188">
        <f t="shared" si="2"/>
        <v>0.10929999999999999</v>
      </c>
      <c r="J27" s="188">
        <f t="shared" si="2"/>
        <v>0.51883860656465508</v>
      </c>
      <c r="K27" s="190">
        <f>H27*I27*J27</f>
        <v>0</v>
      </c>
    </row>
    <row r="28" spans="1:11">
      <c r="A28" s="175">
        <v>13</v>
      </c>
      <c r="B28" s="191" t="s">
        <v>319</v>
      </c>
      <c r="C28" s="180">
        <f>SUM(C24:C27)</f>
        <v>-4156777.4433354605</v>
      </c>
      <c r="D28" s="175"/>
      <c r="E28" s="175"/>
      <c r="F28" s="180">
        <f>SUM(F24:F27)</f>
        <v>-4156777.4433354605</v>
      </c>
      <c r="G28" s="178"/>
      <c r="H28" s="180">
        <f>SUM(H24:H27)</f>
        <v>8259601.0594371371</v>
      </c>
      <c r="I28" s="176"/>
      <c r="J28" s="175"/>
      <c r="K28" s="180">
        <f>SUM(K24:K27)</f>
        <v>8259601.0594371371</v>
      </c>
    </row>
    <row r="29" spans="1:11">
      <c r="A29" s="175">
        <v>14</v>
      </c>
      <c r="B29" s="191"/>
      <c r="C29" s="196"/>
      <c r="D29" s="197"/>
      <c r="E29" s="197"/>
      <c r="F29" s="178"/>
      <c r="G29" s="178"/>
      <c r="H29" s="196"/>
      <c r="I29" s="198"/>
      <c r="J29" s="170"/>
      <c r="K29" s="177"/>
    </row>
    <row r="30" spans="1:11">
      <c r="A30" s="175">
        <v>15</v>
      </c>
      <c r="B30" s="155" t="s">
        <v>344</v>
      </c>
      <c r="C30" s="198"/>
      <c r="D30" s="175"/>
      <c r="E30" s="175"/>
      <c r="F30" s="178"/>
      <c r="G30" s="178"/>
      <c r="H30" s="198"/>
      <c r="I30" s="198"/>
      <c r="J30" s="175"/>
      <c r="K30" s="178"/>
    </row>
    <row r="31" spans="1:11">
      <c r="A31" s="175">
        <v>16</v>
      </c>
      <c r="B31" s="179" t="s">
        <v>339</v>
      </c>
      <c r="C31" s="180">
        <f>'WP B.4.1F'!O44</f>
        <v>68932.791666666657</v>
      </c>
      <c r="D31" s="183">
        <f t="shared" ref="D31:E34" si="3">D17</f>
        <v>1</v>
      </c>
      <c r="E31" s="183">
        <f t="shared" si="3"/>
        <v>1</v>
      </c>
      <c r="F31" s="182">
        <f>C31*D31*E31</f>
        <v>68932.791666666657</v>
      </c>
      <c r="G31" s="178"/>
      <c r="H31" s="180">
        <f>'WP B.4.1F'!P44</f>
        <v>68932.791666666642</v>
      </c>
      <c r="I31" s="183">
        <f t="shared" ref="I31:J34" si="4">I17</f>
        <v>1</v>
      </c>
      <c r="J31" s="183">
        <f t="shared" si="4"/>
        <v>1</v>
      </c>
      <c r="K31" s="182">
        <f>H31*I31*J31</f>
        <v>68932.791666666642</v>
      </c>
    </row>
    <row r="32" spans="1:11">
      <c r="A32" s="175">
        <v>17</v>
      </c>
      <c r="B32" s="179" t="s">
        <v>340</v>
      </c>
      <c r="C32" s="184">
        <f>'WP B.4.1F'!O46</f>
        <v>16870.152857142857</v>
      </c>
      <c r="D32" s="183">
        <f t="shared" si="3"/>
        <v>1</v>
      </c>
      <c r="E32" s="188">
        <f t="shared" si="3"/>
        <v>0.5025136071712456</v>
      </c>
      <c r="F32" s="186">
        <f>C32*D32*E32</f>
        <v>8477.481365773152</v>
      </c>
      <c r="G32" s="178"/>
      <c r="H32" s="184">
        <f>'WP B.4.1F'!P46</f>
        <v>4688.2317582417591</v>
      </c>
      <c r="I32" s="183">
        <f t="shared" si="4"/>
        <v>1</v>
      </c>
      <c r="J32" s="188">
        <f t="shared" si="4"/>
        <v>0.5025136071712456</v>
      </c>
      <c r="K32" s="186">
        <f>H32*I32*J32</f>
        <v>2355.9002520888575</v>
      </c>
    </row>
    <row r="33" spans="1:11">
      <c r="A33" s="175">
        <v>18</v>
      </c>
      <c r="B33" s="179" t="s">
        <v>341</v>
      </c>
      <c r="C33" s="184">
        <f>'WP B.4.1F'!O48</f>
        <v>30135178.864999995</v>
      </c>
      <c r="D33" s="188">
        <f t="shared" si="3"/>
        <v>0.10349999999999999</v>
      </c>
      <c r="E33" s="188">
        <f t="shared" si="3"/>
        <v>0.5025136071712456</v>
      </c>
      <c r="F33" s="186">
        <f>C33*D33*E33</f>
        <v>1567335.4244398894</v>
      </c>
      <c r="G33" s="178"/>
      <c r="H33" s="184">
        <f>'WP B.4.1F'!P48</f>
        <v>30135178.865000006</v>
      </c>
      <c r="I33" s="188">
        <f t="shared" si="4"/>
        <v>0.10349999999999999</v>
      </c>
      <c r="J33" s="188">
        <f t="shared" si="4"/>
        <v>0.5025136071712456</v>
      </c>
      <c r="K33" s="186">
        <f>H33*I33*J33</f>
        <v>1567335.4244398898</v>
      </c>
    </row>
    <row r="34" spans="1:11">
      <c r="A34" s="175">
        <v>19</v>
      </c>
      <c r="B34" s="179" t="s">
        <v>342</v>
      </c>
      <c r="C34" s="189">
        <f>'WP B.4.1F'!O50</f>
        <v>1610328.41</v>
      </c>
      <c r="D34" s="188">
        <f t="shared" si="3"/>
        <v>0.10929999999999999</v>
      </c>
      <c r="E34" s="188">
        <f t="shared" si="3"/>
        <v>0.51883860656465508</v>
      </c>
      <c r="F34" s="190">
        <f>C34*D34*E34</f>
        <v>91320.209935297302</v>
      </c>
      <c r="G34" s="178"/>
      <c r="H34" s="189">
        <f>'WP B.4.1F'!P50</f>
        <v>1610328.41</v>
      </c>
      <c r="I34" s="188">
        <f t="shared" si="4"/>
        <v>0.10929999999999999</v>
      </c>
      <c r="J34" s="188">
        <f t="shared" si="4"/>
        <v>0.51883860656465508</v>
      </c>
      <c r="K34" s="190">
        <f>H34*I34*J34</f>
        <v>91320.209935297302</v>
      </c>
    </row>
    <row r="35" spans="1:11">
      <c r="A35" s="175">
        <v>20</v>
      </c>
      <c r="B35" s="191" t="s">
        <v>319</v>
      </c>
      <c r="C35" s="180">
        <f>SUM(C31:C34)</f>
        <v>31831310.219523806</v>
      </c>
      <c r="D35" s="175"/>
      <c r="E35" s="175"/>
      <c r="F35" s="180">
        <f>SUM(F31:F34)</f>
        <v>1736065.9074076265</v>
      </c>
      <c r="G35" s="178"/>
      <c r="H35" s="180">
        <f>SUM(H31:H34)</f>
        <v>31819128.298424914</v>
      </c>
      <c r="I35" s="176"/>
      <c r="J35" s="175"/>
      <c r="K35" s="180">
        <f>SUM(K31:K34)</f>
        <v>1729944.3262939425</v>
      </c>
    </row>
    <row r="36" spans="1:11">
      <c r="A36" s="175">
        <v>21</v>
      </c>
      <c r="B36" s="191"/>
      <c r="D36" s="199"/>
      <c r="E36" s="199"/>
      <c r="F36" s="177"/>
      <c r="G36" s="178"/>
      <c r="H36" s="177"/>
      <c r="I36" s="177"/>
      <c r="K36" s="177"/>
    </row>
    <row r="37" spans="1:11" ht="15.75" thickBot="1">
      <c r="A37" s="175">
        <v>22</v>
      </c>
      <c r="B37" s="155" t="s">
        <v>345</v>
      </c>
      <c r="C37" s="200">
        <f>C35+C28+C21</f>
        <v>29223959.95285501</v>
      </c>
      <c r="F37" s="200">
        <f>F35+F28+F21</f>
        <v>-1776684.2174286023</v>
      </c>
      <c r="G37" s="178"/>
      <c r="H37" s="200">
        <f>H35+H28+H21</f>
        <v>40830158.516067185</v>
      </c>
      <c r="I37" s="178"/>
      <c r="K37" s="200">
        <f>K21+K28+K35</f>
        <v>10232567.841457698</v>
      </c>
    </row>
    <row r="38" spans="1:11" ht="15.75" thickTop="1">
      <c r="D38" s="199"/>
      <c r="E38" s="199"/>
      <c r="F38" s="177"/>
      <c r="G38" s="178"/>
      <c r="H38" s="177"/>
      <c r="I38" s="177"/>
    </row>
    <row r="39" spans="1:11">
      <c r="A39" s="175"/>
      <c r="F39" s="177"/>
      <c r="G39" s="178"/>
      <c r="H39" s="177"/>
      <c r="I39" s="177"/>
    </row>
    <row r="40" spans="1:11">
      <c r="D40" s="199"/>
      <c r="E40" s="199"/>
      <c r="F40" s="177"/>
      <c r="G40" s="178"/>
    </row>
    <row r="41" spans="1:11">
      <c r="C41" s="177"/>
      <c r="F41" s="177"/>
      <c r="G41" s="178"/>
    </row>
    <row r="42" spans="1:11">
      <c r="D42" s="199"/>
      <c r="E42" s="199"/>
      <c r="F42" s="177"/>
      <c r="G42" s="178"/>
    </row>
    <row r="43" spans="1:11">
      <c r="F43" s="177"/>
      <c r="G43" s="178"/>
    </row>
    <row r="44" spans="1:11">
      <c r="D44" s="199"/>
      <c r="E44" s="199"/>
      <c r="F44" s="177"/>
      <c r="G44" s="178"/>
    </row>
    <row r="45" spans="1:11">
      <c r="F45" s="177"/>
      <c r="G45" s="178"/>
    </row>
    <row r="46" spans="1:11">
      <c r="D46" s="199"/>
      <c r="E46" s="199"/>
      <c r="F46" s="177"/>
      <c r="G46" s="178"/>
    </row>
    <row r="47" spans="1:11">
      <c r="F47" s="177"/>
      <c r="G47" s="178"/>
    </row>
  </sheetData>
  <mergeCells count="6">
    <mergeCell ref="A1:K1"/>
    <mergeCell ref="A2:K2"/>
    <mergeCell ref="A3:K3"/>
    <mergeCell ref="A4:K4"/>
    <mergeCell ref="C10:F10"/>
    <mergeCell ref="H10:K10"/>
  </mergeCells>
  <pageMargins left="0.56999999999999995" right="0.59" top="0.85" bottom="0.5" header="0.5" footer="0.5"/>
  <pageSetup scale="68" orientation="landscape" verticalDpi="300" r:id="rId1"/>
  <headerFooter alignWithMargins="0">
    <oddHeader>&amp;RCASE NO. 2017-00349
FR 16(8)(b)
ATTACHMENT 1</oddHeader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zoomScale="60" zoomScaleNormal="90" workbookViewId="0">
      <selection activeCell="C6" sqref="C6"/>
    </sheetView>
  </sheetViews>
  <sheetFormatPr defaultColWidth="8.44140625" defaultRowHeight="15"/>
  <cols>
    <col min="1" max="1" width="6.6640625" style="5" customWidth="1"/>
    <col min="2" max="2" width="34.109375" style="5" customWidth="1"/>
    <col min="3" max="3" width="3.88671875" style="5" customWidth="1"/>
    <col min="4" max="4" width="13.109375" style="5" customWidth="1"/>
    <col min="5" max="5" width="4.33203125" style="5" customWidth="1"/>
    <col min="6" max="6" width="14.44140625" style="5" customWidth="1"/>
    <col min="7" max="7" width="3.88671875" style="5" customWidth="1"/>
    <col min="8" max="8" width="13.109375" style="5" customWidth="1"/>
    <col min="9" max="9" width="6.6640625" style="5" customWidth="1"/>
    <col min="10" max="10" width="7.5546875" style="5" customWidth="1"/>
    <col min="11" max="11" width="3.33203125" style="5" customWidth="1"/>
    <col min="12" max="12" width="11.88671875" style="5" customWidth="1"/>
    <col min="13" max="13" width="3.33203125" style="5" customWidth="1"/>
    <col min="14" max="14" width="14.44140625" style="5" customWidth="1"/>
    <col min="15" max="16384" width="8.44140625" style="5"/>
  </cols>
  <sheetData>
    <row r="1" spans="1:11">
      <c r="A1" s="335" t="s">
        <v>448</v>
      </c>
      <c r="B1" s="335"/>
      <c r="C1" s="335"/>
      <c r="D1" s="335"/>
      <c r="E1" s="335"/>
      <c r="F1" s="335"/>
      <c r="G1" s="335"/>
      <c r="H1" s="335"/>
    </row>
    <row r="2" spans="1:11">
      <c r="A2" s="335" t="s">
        <v>449</v>
      </c>
      <c r="B2" s="335"/>
      <c r="C2" s="335"/>
      <c r="D2" s="335"/>
      <c r="E2" s="335"/>
      <c r="F2" s="335"/>
      <c r="G2" s="335"/>
      <c r="H2" s="335"/>
    </row>
    <row r="3" spans="1:11">
      <c r="A3" s="335" t="s">
        <v>348</v>
      </c>
      <c r="B3" s="335"/>
      <c r="C3" s="335"/>
      <c r="D3" s="335"/>
      <c r="E3" s="335"/>
      <c r="F3" s="335"/>
      <c r="G3" s="335"/>
      <c r="H3" s="335"/>
    </row>
    <row r="4" spans="1:11">
      <c r="A4" s="335" t="str">
        <f>'B.1 B'!A4</f>
        <v>as of December 31, 2017</v>
      </c>
      <c r="B4" s="335"/>
      <c r="C4" s="335"/>
      <c r="D4" s="335"/>
      <c r="E4" s="335"/>
      <c r="F4" s="335"/>
      <c r="G4" s="335"/>
      <c r="H4" s="335"/>
    </row>
    <row r="7" spans="1:11">
      <c r="A7" s="8" t="str">
        <f>'B.1 B'!A6</f>
        <v>Data:__X___Base Period______Forecasted Period</v>
      </c>
      <c r="H7" s="201" t="s">
        <v>349</v>
      </c>
    </row>
    <row r="8" spans="1:11">
      <c r="A8" s="8" t="str">
        <f>'B.1 B'!A7</f>
        <v>Type of Filing:___X____Original________Updated ________Revised</v>
      </c>
      <c r="B8" s="8"/>
      <c r="H8" s="202" t="s">
        <v>350</v>
      </c>
    </row>
    <row r="9" spans="1:11">
      <c r="A9" s="151" t="str">
        <f>'B.1 B'!A8</f>
        <v>Workpaper Reference No(s).</v>
      </c>
      <c r="B9" s="13"/>
      <c r="C9" s="13"/>
      <c r="D9" s="13"/>
      <c r="E9" s="13"/>
      <c r="F9" s="13"/>
      <c r="G9" s="13"/>
      <c r="H9" s="203" t="str">
        <f>'B.1 B'!F8</f>
        <v>Witness:   Waller</v>
      </c>
      <c r="I9" s="204"/>
    </row>
    <row r="10" spans="1:11">
      <c r="A10" s="16" t="s">
        <v>32</v>
      </c>
      <c r="D10" s="16" t="s">
        <v>351</v>
      </c>
      <c r="F10" s="16" t="s">
        <v>352</v>
      </c>
      <c r="H10" s="16" t="s">
        <v>353</v>
      </c>
      <c r="I10" s="204"/>
    </row>
    <row r="11" spans="1:11">
      <c r="A11" s="21" t="s">
        <v>34</v>
      </c>
      <c r="B11" s="21" t="s">
        <v>4</v>
      </c>
      <c r="C11" s="13"/>
      <c r="D11" s="21" t="s">
        <v>323</v>
      </c>
      <c r="E11" s="13"/>
      <c r="F11" s="21" t="s">
        <v>354</v>
      </c>
      <c r="G11" s="13"/>
      <c r="H11" s="21" t="s">
        <v>86</v>
      </c>
      <c r="I11" s="204"/>
    </row>
    <row r="12" spans="1:11">
      <c r="D12" s="16" t="s">
        <v>355</v>
      </c>
      <c r="F12" s="16" t="s">
        <v>356</v>
      </c>
      <c r="H12" s="16" t="s">
        <v>357</v>
      </c>
      <c r="I12" s="204"/>
    </row>
    <row r="14" spans="1:11">
      <c r="A14" s="3">
        <v>1</v>
      </c>
      <c r="B14" s="8" t="s">
        <v>325</v>
      </c>
      <c r="D14" s="34"/>
      <c r="F14" s="205"/>
      <c r="H14" s="34"/>
      <c r="K14" s="34"/>
    </row>
    <row r="15" spans="1:11">
      <c r="A15" s="3"/>
      <c r="E15" s="34"/>
      <c r="F15" s="152"/>
      <c r="G15" s="34"/>
      <c r="H15" s="34"/>
      <c r="I15" s="34"/>
      <c r="K15" s="34"/>
    </row>
    <row r="16" spans="1:11">
      <c r="A16" s="3">
        <f>1+A14</f>
        <v>2</v>
      </c>
      <c r="B16" s="206" t="s">
        <v>453</v>
      </c>
      <c r="D16" s="207">
        <v>0</v>
      </c>
      <c r="F16" s="16" t="s">
        <v>358</v>
      </c>
      <c r="H16" s="207">
        <f>(D16*0.125)</f>
        <v>0</v>
      </c>
      <c r="K16" s="34"/>
    </row>
    <row r="17" spans="1:11">
      <c r="A17" s="3"/>
      <c r="B17" s="208"/>
      <c r="K17" s="34"/>
    </row>
    <row r="18" spans="1:11">
      <c r="A18" s="3">
        <f>1+A16</f>
        <v>3</v>
      </c>
      <c r="B18" s="206" t="s">
        <v>454</v>
      </c>
      <c r="D18" s="34">
        <v>402608.75718359562</v>
      </c>
      <c r="E18" s="34"/>
      <c r="F18" s="16" t="s">
        <v>358</v>
      </c>
      <c r="G18" s="34"/>
      <c r="H18" s="34">
        <f>(D18*0.125)</f>
        <v>50326.094647949452</v>
      </c>
      <c r="I18" s="34"/>
      <c r="K18" s="34"/>
    </row>
    <row r="19" spans="1:11">
      <c r="A19" s="3"/>
      <c r="B19" s="208"/>
      <c r="E19" s="34"/>
      <c r="H19" s="34"/>
      <c r="I19" s="34"/>
      <c r="K19" s="34"/>
    </row>
    <row r="20" spans="1:11">
      <c r="A20" s="3">
        <f>1+A18</f>
        <v>4</v>
      </c>
      <c r="B20" s="206" t="s">
        <v>455</v>
      </c>
      <c r="D20" s="34">
        <v>267885.1416324373</v>
      </c>
      <c r="E20" s="34"/>
      <c r="F20" s="16" t="s">
        <v>358</v>
      </c>
      <c r="G20" s="34"/>
      <c r="H20" s="34">
        <f>(D20*0.125)</f>
        <v>33485.642704054662</v>
      </c>
      <c r="K20" s="34"/>
    </row>
    <row r="21" spans="1:11">
      <c r="A21" s="3"/>
      <c r="B21" s="208"/>
      <c r="E21" s="34"/>
      <c r="F21" s="152"/>
      <c r="G21" s="34"/>
      <c r="H21" s="34"/>
      <c r="I21" s="34"/>
      <c r="K21" s="34"/>
    </row>
    <row r="22" spans="1:11">
      <c r="A22" s="3">
        <f>1+A20</f>
        <v>5</v>
      </c>
      <c r="B22" s="206" t="s">
        <v>456</v>
      </c>
      <c r="D22" s="34">
        <v>6643817.962154286</v>
      </c>
      <c r="E22" s="34"/>
      <c r="F22" s="16" t="s">
        <v>358</v>
      </c>
      <c r="G22" s="34"/>
      <c r="H22" s="34">
        <f>(D22*0.125)</f>
        <v>830477.24526928575</v>
      </c>
      <c r="I22" s="34"/>
      <c r="K22" s="34"/>
    </row>
    <row r="23" spans="1:11">
      <c r="A23" s="3"/>
      <c r="B23" s="208"/>
      <c r="E23" s="34"/>
      <c r="F23" s="152"/>
      <c r="G23" s="34"/>
      <c r="H23" s="34"/>
      <c r="I23" s="34"/>
      <c r="K23" s="34"/>
    </row>
    <row r="24" spans="1:11">
      <c r="A24" s="3">
        <f>1+A22</f>
        <v>6</v>
      </c>
      <c r="B24" s="208" t="s">
        <v>457</v>
      </c>
      <c r="D24" s="5">
        <v>3218090.9482542495</v>
      </c>
      <c r="E24" s="34"/>
      <c r="F24" s="16" t="s">
        <v>358</v>
      </c>
      <c r="G24" s="34"/>
      <c r="H24" s="34">
        <f>(D24*0.125)</f>
        <v>402261.36853178119</v>
      </c>
      <c r="I24" s="34"/>
      <c r="K24" s="34"/>
    </row>
    <row r="25" spans="1:11">
      <c r="A25" s="3"/>
      <c r="B25" s="208"/>
      <c r="E25" s="34"/>
      <c r="F25" s="152"/>
      <c r="G25" s="34"/>
      <c r="H25" s="34"/>
      <c r="I25" s="34"/>
      <c r="K25" s="34"/>
    </row>
    <row r="26" spans="1:11">
      <c r="A26" s="3">
        <f>1+A24</f>
        <v>7</v>
      </c>
      <c r="B26" s="206" t="s">
        <v>458</v>
      </c>
      <c r="D26" s="34">
        <v>134412.29365729415</v>
      </c>
      <c r="E26" s="34"/>
      <c r="F26" s="16" t="s">
        <v>358</v>
      </c>
      <c r="G26" s="34"/>
      <c r="H26" s="34">
        <f>(D26*0.125)</f>
        <v>16801.536707161769</v>
      </c>
      <c r="I26" s="34"/>
      <c r="K26" s="34"/>
    </row>
    <row r="27" spans="1:11">
      <c r="A27" s="3"/>
      <c r="B27" s="208"/>
      <c r="D27" s="34"/>
      <c r="E27" s="34"/>
      <c r="F27" s="152"/>
      <c r="G27" s="34"/>
      <c r="H27" s="34"/>
      <c r="I27" s="34"/>
      <c r="K27" s="34"/>
    </row>
    <row r="28" spans="1:11">
      <c r="A28" s="3">
        <f>1+A26</f>
        <v>8</v>
      </c>
      <c r="B28" s="206" t="s">
        <v>459</v>
      </c>
      <c r="D28" s="34">
        <v>410952.66041130282</v>
      </c>
      <c r="E28" s="34"/>
      <c r="F28" s="16" t="s">
        <v>358</v>
      </c>
      <c r="G28" s="34"/>
      <c r="H28" s="34">
        <f>(D28*0.125)</f>
        <v>51369.082551412852</v>
      </c>
      <c r="I28" s="34"/>
      <c r="K28" s="34"/>
    </row>
    <row r="29" spans="1:11">
      <c r="A29" s="3"/>
      <c r="B29" s="208"/>
      <c r="D29" s="34"/>
      <c r="E29" s="34"/>
      <c r="F29" s="152"/>
      <c r="G29" s="34"/>
      <c r="H29" s="34"/>
      <c r="I29" s="34"/>
      <c r="K29" s="34"/>
    </row>
    <row r="30" spans="1:11">
      <c r="A30" s="3">
        <f>1+A28</f>
        <v>9</v>
      </c>
      <c r="B30" s="206" t="s">
        <v>460</v>
      </c>
      <c r="D30" s="209">
        <v>15884123.621101992</v>
      </c>
      <c r="E30" s="34"/>
      <c r="F30" s="16" t="s">
        <v>358</v>
      </c>
      <c r="G30" s="34"/>
      <c r="H30" s="209">
        <f>(D30*0.125)</f>
        <v>1985515.452637749</v>
      </c>
      <c r="I30" s="34"/>
      <c r="K30" s="34"/>
    </row>
    <row r="31" spans="1:11">
      <c r="A31" s="3"/>
      <c r="D31" s="34"/>
      <c r="E31" s="34"/>
      <c r="F31" s="152"/>
      <c r="G31" s="34"/>
      <c r="H31" s="34"/>
      <c r="I31" s="34"/>
      <c r="K31" s="34"/>
    </row>
    <row r="32" spans="1:11" ht="15.75" thickBot="1">
      <c r="A32" s="3">
        <f>1+A30</f>
        <v>10</v>
      </c>
      <c r="B32" s="8" t="s">
        <v>359</v>
      </c>
      <c r="C32" s="4"/>
      <c r="D32" s="33">
        <f>SUM(D16:D30)</f>
        <v>26961891.384395156</v>
      </c>
      <c r="E32" s="34"/>
      <c r="G32" s="4"/>
      <c r="H32" s="33">
        <f>+D32*0.125</f>
        <v>3370236.4230493945</v>
      </c>
      <c r="I32" s="34"/>
      <c r="J32" s="5">
        <f>SUM(H16:H30)-H32</f>
        <v>0</v>
      </c>
      <c r="K32" s="34"/>
    </row>
    <row r="33" spans="2:11" ht="15.75" thickTop="1">
      <c r="E33" s="34"/>
      <c r="F33" s="152"/>
      <c r="G33" s="34"/>
      <c r="H33" s="34"/>
      <c r="I33" s="34"/>
      <c r="K33" s="34"/>
    </row>
    <row r="34" spans="2:11">
      <c r="E34" s="34"/>
      <c r="G34" s="34"/>
      <c r="H34" s="34"/>
      <c r="I34" s="34"/>
    </row>
    <row r="35" spans="2:11">
      <c r="B35" s="8"/>
      <c r="G35" s="34"/>
      <c r="H35" s="34"/>
      <c r="I35" s="34"/>
    </row>
    <row r="36" spans="2:11">
      <c r="B36" s="8"/>
      <c r="G36" s="34"/>
      <c r="H36" s="34"/>
      <c r="I36" s="34"/>
    </row>
    <row r="37" spans="2:11">
      <c r="B37" s="8"/>
      <c r="G37" s="34"/>
      <c r="H37" s="34"/>
      <c r="I37" s="34"/>
    </row>
    <row r="38" spans="2:11">
      <c r="G38" s="34"/>
      <c r="H38" s="34"/>
      <c r="I38" s="34"/>
    </row>
    <row r="39" spans="2:11">
      <c r="G39" s="34"/>
      <c r="H39" s="34"/>
      <c r="I39" s="34"/>
    </row>
    <row r="40" spans="2:11">
      <c r="G40" s="34"/>
      <c r="H40" s="34"/>
      <c r="I40" s="34"/>
    </row>
    <row r="41" spans="2:11">
      <c r="G41" s="34"/>
      <c r="H41" s="34"/>
      <c r="I41" s="34"/>
    </row>
  </sheetData>
  <mergeCells count="4">
    <mergeCell ref="A1:H1"/>
    <mergeCell ref="A2:H2"/>
    <mergeCell ref="A3:H3"/>
    <mergeCell ref="A4:H4"/>
  </mergeCells>
  <printOptions horizontalCentered="1"/>
  <pageMargins left="0.75" right="0.75" top="0.83" bottom="1.02" header="0.5" footer="0.5"/>
  <pageSetup scale="94" orientation="landscape" verticalDpi="300" r:id="rId1"/>
  <headerFooter alignWithMargins="0">
    <oddHeader>&amp;RCASE NO. 2017-00349
FR 16(8)(b)
ATTACHMENT 1</oddHeader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="70" zoomScaleNormal="90" zoomScaleSheetLayoutView="70" workbookViewId="0">
      <selection activeCell="C6" sqref="C6"/>
    </sheetView>
  </sheetViews>
  <sheetFormatPr defaultColWidth="8.44140625" defaultRowHeight="15"/>
  <cols>
    <col min="1" max="1" width="6.6640625" style="5" customWidth="1"/>
    <col min="2" max="2" width="34.109375" style="5" customWidth="1"/>
    <col min="3" max="3" width="4.44140625" style="5" customWidth="1"/>
    <col min="4" max="4" width="12.6640625" style="5" customWidth="1"/>
    <col min="5" max="5" width="4.6640625" style="5" customWidth="1"/>
    <col min="6" max="6" width="13.5546875" style="5" customWidth="1"/>
    <col min="7" max="7" width="3.21875" style="5" customWidth="1"/>
    <col min="8" max="8" width="14.44140625" style="5" customWidth="1"/>
    <col min="9" max="9" width="6.6640625" style="5" customWidth="1"/>
    <col min="10" max="10" width="7.5546875" style="5" customWidth="1"/>
    <col min="11" max="11" width="3.33203125" style="5" customWidth="1"/>
    <col min="12" max="12" width="11.88671875" style="5" customWidth="1"/>
    <col min="13" max="13" width="3.33203125" style="5" customWidth="1"/>
    <col min="14" max="14" width="14.44140625" style="5" customWidth="1"/>
    <col min="15" max="16384" width="8.44140625" style="5"/>
  </cols>
  <sheetData>
    <row r="1" spans="1:11">
      <c r="A1" s="335" t="s">
        <v>448</v>
      </c>
      <c r="B1" s="335"/>
      <c r="C1" s="335"/>
      <c r="D1" s="335"/>
      <c r="E1" s="335"/>
      <c r="F1" s="335"/>
      <c r="G1" s="335"/>
      <c r="H1" s="335"/>
    </row>
    <row r="2" spans="1:11">
      <c r="A2" s="335" t="s">
        <v>449</v>
      </c>
      <c r="B2" s="335"/>
      <c r="C2" s="335"/>
      <c r="D2" s="335"/>
      <c r="E2" s="335"/>
      <c r="F2" s="335"/>
      <c r="G2" s="335"/>
      <c r="H2" s="335"/>
    </row>
    <row r="3" spans="1:11">
      <c r="A3" s="335" t="s">
        <v>348</v>
      </c>
      <c r="B3" s="335"/>
      <c r="C3" s="335"/>
      <c r="D3" s="335"/>
      <c r="E3" s="335"/>
      <c r="F3" s="335"/>
      <c r="G3" s="335"/>
      <c r="H3" s="335"/>
    </row>
    <row r="4" spans="1:11">
      <c r="A4" s="335" t="str">
        <f>'B.1 F '!A4</f>
        <v>as of March 31, 2019</v>
      </c>
      <c r="B4" s="335"/>
      <c r="C4" s="335"/>
      <c r="D4" s="335"/>
      <c r="E4" s="335"/>
      <c r="F4" s="335"/>
      <c r="G4" s="335"/>
      <c r="H4" s="335"/>
    </row>
    <row r="5" spans="1:11">
      <c r="A5" s="7"/>
      <c r="B5" s="7"/>
      <c r="C5" s="7"/>
      <c r="D5" s="7"/>
      <c r="E5" s="7"/>
      <c r="F5" s="7"/>
      <c r="G5" s="7"/>
      <c r="H5" s="7"/>
    </row>
    <row r="7" spans="1:11">
      <c r="A7" s="8" t="str">
        <f>'B.1 F '!A6</f>
        <v>Data:______Base Period__X___Forecasted Period</v>
      </c>
      <c r="H7" s="201" t="s">
        <v>349</v>
      </c>
    </row>
    <row r="8" spans="1:11">
      <c r="A8" s="8" t="str">
        <f>'B.1 F '!A7</f>
        <v>Type of Filing:___X____Original________Updated ________Revised</v>
      </c>
      <c r="B8" s="8"/>
      <c r="H8" s="202" t="s">
        <v>360</v>
      </c>
    </row>
    <row r="9" spans="1:11">
      <c r="A9" s="151" t="str">
        <f>'B.1 F '!A8</f>
        <v>Workpaper Reference No(s).</v>
      </c>
      <c r="B9" s="13"/>
      <c r="C9" s="13"/>
      <c r="D9" s="13"/>
      <c r="E9" s="13"/>
      <c r="F9" s="13"/>
      <c r="G9" s="13"/>
      <c r="H9" s="203" t="str">
        <f>'B.1 F '!F8</f>
        <v>Witness:   Waller</v>
      </c>
      <c r="I9" s="204"/>
    </row>
    <row r="10" spans="1:11">
      <c r="A10" s="16" t="s">
        <v>32</v>
      </c>
      <c r="D10" s="16" t="s">
        <v>351</v>
      </c>
      <c r="F10" s="16" t="s">
        <v>352</v>
      </c>
      <c r="H10" s="16" t="s">
        <v>353</v>
      </c>
      <c r="I10" s="204"/>
    </row>
    <row r="11" spans="1:11">
      <c r="A11" s="210" t="s">
        <v>34</v>
      </c>
      <c r="B11" s="210" t="s">
        <v>4</v>
      </c>
      <c r="C11" s="14"/>
      <c r="D11" s="210" t="s">
        <v>323</v>
      </c>
      <c r="E11" s="14"/>
      <c r="F11" s="210" t="s">
        <v>354</v>
      </c>
      <c r="G11" s="14"/>
      <c r="H11" s="210" t="s">
        <v>86</v>
      </c>
      <c r="I11" s="204"/>
    </row>
    <row r="12" spans="1:11">
      <c r="A12" s="20"/>
      <c r="B12" s="20"/>
      <c r="C12" s="204"/>
      <c r="D12" s="20" t="s">
        <v>355</v>
      </c>
      <c r="E12" s="204"/>
      <c r="F12" s="20" t="s">
        <v>356</v>
      </c>
      <c r="G12" s="204"/>
      <c r="H12" s="20" t="s">
        <v>357</v>
      </c>
      <c r="I12" s="204"/>
    </row>
    <row r="13" spans="1:11">
      <c r="I13" s="204"/>
    </row>
    <row r="14" spans="1:11">
      <c r="A14" s="3">
        <v>1</v>
      </c>
      <c r="B14" s="8" t="s">
        <v>325</v>
      </c>
      <c r="D14" s="34"/>
      <c r="H14" s="34"/>
      <c r="I14" s="204"/>
      <c r="K14" s="34"/>
    </row>
    <row r="15" spans="1:11">
      <c r="A15" s="3"/>
      <c r="E15" s="34"/>
      <c r="F15" s="152"/>
      <c r="G15" s="34"/>
      <c r="H15" s="34"/>
      <c r="I15" s="211"/>
      <c r="K15" s="34"/>
    </row>
    <row r="16" spans="1:11">
      <c r="A16" s="3">
        <f>1+A14</f>
        <v>2</v>
      </c>
      <c r="B16" s="206" t="s">
        <v>453</v>
      </c>
      <c r="D16" s="207">
        <v>0</v>
      </c>
      <c r="F16" s="16" t="s">
        <v>358</v>
      </c>
      <c r="H16" s="207">
        <f>(D16*0.125)</f>
        <v>0</v>
      </c>
    </row>
    <row r="17" spans="1:11">
      <c r="A17" s="3"/>
      <c r="B17" s="208"/>
    </row>
    <row r="18" spans="1:11">
      <c r="A18" s="3">
        <f>1+A16</f>
        <v>3</v>
      </c>
      <c r="B18" s="206" t="s">
        <v>454</v>
      </c>
      <c r="D18" s="34">
        <v>404981.32563764579</v>
      </c>
      <c r="E18" s="34"/>
      <c r="F18" s="16" t="s">
        <v>358</v>
      </c>
      <c r="G18" s="34"/>
      <c r="H18" s="34">
        <f>(D18*0.125)</f>
        <v>50622.665704705723</v>
      </c>
      <c r="I18" s="34"/>
      <c r="K18" s="34"/>
    </row>
    <row r="19" spans="1:11">
      <c r="A19" s="3"/>
      <c r="B19" s="208"/>
      <c r="E19" s="34"/>
      <c r="H19" s="34"/>
      <c r="I19" s="34"/>
      <c r="K19" s="34"/>
    </row>
    <row r="20" spans="1:11">
      <c r="A20" s="3">
        <f>1+A18</f>
        <v>4</v>
      </c>
      <c r="B20" s="206" t="s">
        <v>455</v>
      </c>
      <c r="D20" s="34">
        <v>270672.87141031638</v>
      </c>
      <c r="E20" s="34"/>
      <c r="F20" s="16" t="s">
        <v>358</v>
      </c>
      <c r="G20" s="34"/>
      <c r="H20" s="34">
        <f>(D20*0.125)</f>
        <v>33834.108926289548</v>
      </c>
      <c r="K20" s="34"/>
    </row>
    <row r="21" spans="1:11">
      <c r="A21" s="3"/>
      <c r="B21" s="208"/>
      <c r="E21" s="34"/>
      <c r="F21" s="152"/>
      <c r="G21" s="34"/>
      <c r="H21" s="34"/>
      <c r="I21" s="34"/>
      <c r="K21" s="34"/>
    </row>
    <row r="22" spans="1:11">
      <c r="A22" s="3">
        <f>1+A20</f>
        <v>5</v>
      </c>
      <c r="B22" s="206" t="s">
        <v>456</v>
      </c>
      <c r="D22" s="34">
        <v>6775543.622274477</v>
      </c>
      <c r="E22" s="34"/>
      <c r="F22" s="16" t="s">
        <v>358</v>
      </c>
      <c r="G22" s="34"/>
      <c r="H22" s="34">
        <f>(D22*0.125)</f>
        <v>846942.95278430963</v>
      </c>
      <c r="I22" s="34"/>
      <c r="K22" s="34"/>
    </row>
    <row r="23" spans="1:11">
      <c r="A23" s="3"/>
      <c r="B23" s="208"/>
      <c r="E23" s="34"/>
      <c r="F23" s="152"/>
      <c r="G23" s="34"/>
      <c r="H23" s="34"/>
      <c r="I23" s="34"/>
      <c r="K23" s="34"/>
    </row>
    <row r="24" spans="1:11">
      <c r="A24" s="3">
        <f>1+A22</f>
        <v>6</v>
      </c>
      <c r="B24" s="208" t="s">
        <v>457</v>
      </c>
      <c r="D24" s="5">
        <v>3376765.8344309572</v>
      </c>
      <c r="E24" s="34"/>
      <c r="F24" s="16" t="s">
        <v>358</v>
      </c>
      <c r="G24" s="34"/>
      <c r="H24" s="34">
        <f>(D24*0.125)</f>
        <v>422095.72930386965</v>
      </c>
      <c r="I24" s="34"/>
      <c r="K24" s="34"/>
    </row>
    <row r="25" spans="1:11">
      <c r="A25" s="3"/>
      <c r="B25" s="208"/>
      <c r="E25" s="34"/>
      <c r="F25" s="152"/>
      <c r="G25" s="34"/>
      <c r="H25" s="34"/>
      <c r="I25" s="34"/>
      <c r="K25" s="34"/>
    </row>
    <row r="26" spans="1:11">
      <c r="A26" s="3">
        <f>1+A24</f>
        <v>7</v>
      </c>
      <c r="B26" s="206" t="s">
        <v>458</v>
      </c>
      <c r="D26" s="34">
        <v>133613.60616766004</v>
      </c>
      <c r="E26" s="34"/>
      <c r="F26" s="16" t="s">
        <v>358</v>
      </c>
      <c r="G26" s="34"/>
      <c r="H26" s="34">
        <f>(D26*0.125)</f>
        <v>16701.700770957505</v>
      </c>
      <c r="I26" s="34"/>
      <c r="K26" s="34"/>
    </row>
    <row r="27" spans="1:11">
      <c r="A27" s="3"/>
      <c r="B27" s="208"/>
      <c r="D27" s="34"/>
      <c r="E27" s="34"/>
      <c r="F27" s="152"/>
      <c r="G27" s="34"/>
      <c r="H27" s="34"/>
      <c r="I27" s="34"/>
      <c r="K27" s="34"/>
    </row>
    <row r="28" spans="1:11">
      <c r="A28" s="3">
        <f>1+A26</f>
        <v>8</v>
      </c>
      <c r="B28" s="206" t="s">
        <v>459</v>
      </c>
      <c r="D28" s="34">
        <v>357069.2413660849</v>
      </c>
      <c r="E28" s="34"/>
      <c r="F28" s="16" t="s">
        <v>358</v>
      </c>
      <c r="G28" s="34"/>
      <c r="H28" s="34">
        <f>(D28*0.125)</f>
        <v>44633.655170760612</v>
      </c>
      <c r="I28" s="34"/>
      <c r="K28" s="34"/>
    </row>
    <row r="29" spans="1:11">
      <c r="A29" s="3"/>
      <c r="B29" s="208"/>
      <c r="D29" s="34"/>
      <c r="E29" s="34"/>
      <c r="F29" s="152"/>
      <c r="G29" s="34"/>
      <c r="H29" s="34"/>
      <c r="I29" s="34"/>
      <c r="K29" s="34"/>
    </row>
    <row r="30" spans="1:11">
      <c r="A30" s="3">
        <f>1+A28</f>
        <v>9</v>
      </c>
      <c r="B30" s="206" t="s">
        <v>460</v>
      </c>
      <c r="D30" s="209">
        <v>14845382.728005392</v>
      </c>
      <c r="E30" s="34"/>
      <c r="F30" s="16" t="s">
        <v>358</v>
      </c>
      <c r="G30" s="34"/>
      <c r="H30" s="209">
        <f>(D30*0.125)</f>
        <v>1855672.8410006741</v>
      </c>
      <c r="I30" s="34"/>
      <c r="K30" s="34"/>
    </row>
    <row r="31" spans="1:11">
      <c r="A31" s="3"/>
      <c r="D31" s="34"/>
      <c r="E31" s="34"/>
      <c r="F31" s="152"/>
      <c r="G31" s="34"/>
      <c r="H31" s="34"/>
      <c r="I31" s="34"/>
      <c r="K31" s="34"/>
    </row>
    <row r="32" spans="1:11" ht="15.75" thickBot="1">
      <c r="A32" s="3">
        <f>1+A30</f>
        <v>10</v>
      </c>
      <c r="B32" s="8" t="s">
        <v>359</v>
      </c>
      <c r="C32" s="4"/>
      <c r="D32" s="33">
        <f>SUM(D16:D30)</f>
        <v>26164029.229292534</v>
      </c>
      <c r="E32" s="34"/>
      <c r="G32" s="4"/>
      <c r="H32" s="33">
        <f>+D32*0.125</f>
        <v>3270503.6536615668</v>
      </c>
      <c r="I32" s="34"/>
      <c r="K32" s="34"/>
    </row>
    <row r="33" spans="1:11" ht="15.75" thickTop="1">
      <c r="E33" s="34"/>
      <c r="F33" s="152"/>
      <c r="G33" s="34"/>
      <c r="H33" s="34"/>
      <c r="I33" s="34"/>
      <c r="K33" s="34"/>
    </row>
    <row r="34" spans="1:11">
      <c r="E34" s="34"/>
      <c r="G34" s="34"/>
      <c r="H34" s="23"/>
      <c r="I34" s="34"/>
      <c r="K34" s="34"/>
    </row>
    <row r="35" spans="1:11">
      <c r="E35" s="34"/>
      <c r="F35" s="152"/>
      <c r="G35" s="34"/>
      <c r="H35" s="34"/>
      <c r="I35" s="34"/>
      <c r="K35" s="34"/>
    </row>
    <row r="36" spans="1:11">
      <c r="E36" s="34"/>
      <c r="G36" s="34"/>
      <c r="H36" s="34"/>
      <c r="I36" s="34"/>
    </row>
    <row r="37" spans="1:11">
      <c r="E37" s="34"/>
      <c r="G37" s="34"/>
      <c r="H37" s="34"/>
      <c r="I37" s="34"/>
      <c r="K37" s="34"/>
    </row>
    <row r="38" spans="1:11">
      <c r="E38" s="34"/>
      <c r="G38" s="34"/>
      <c r="I38" s="34"/>
    </row>
    <row r="39" spans="1:11">
      <c r="A39" s="8"/>
      <c r="B39" s="8"/>
      <c r="G39" s="34"/>
      <c r="H39" s="34"/>
      <c r="I39" s="34"/>
    </row>
    <row r="40" spans="1:11">
      <c r="B40" s="8"/>
      <c r="G40" s="34"/>
      <c r="H40" s="34"/>
      <c r="I40" s="34"/>
    </row>
    <row r="41" spans="1:11">
      <c r="B41" s="8"/>
      <c r="G41" s="34"/>
      <c r="H41" s="34"/>
      <c r="I41" s="34"/>
    </row>
    <row r="42" spans="1:11">
      <c r="B42" s="8"/>
      <c r="G42" s="34"/>
      <c r="H42" s="34"/>
      <c r="I42" s="34"/>
    </row>
    <row r="43" spans="1:11">
      <c r="G43" s="34"/>
      <c r="H43" s="34"/>
      <c r="I43" s="34"/>
    </row>
    <row r="44" spans="1:11">
      <c r="G44" s="34"/>
      <c r="H44" s="34"/>
      <c r="I44" s="34"/>
    </row>
    <row r="45" spans="1:11">
      <c r="G45" s="34"/>
      <c r="H45" s="34"/>
      <c r="I45" s="34"/>
    </row>
    <row r="46" spans="1:11">
      <c r="G46" s="34"/>
      <c r="H46" s="34"/>
      <c r="I46" s="34"/>
    </row>
  </sheetData>
  <mergeCells count="4">
    <mergeCell ref="A1:H1"/>
    <mergeCell ref="A2:H2"/>
    <mergeCell ref="A3:H3"/>
    <mergeCell ref="A4:H4"/>
  </mergeCells>
  <printOptions horizontalCentered="1"/>
  <pageMargins left="0.75" right="0.75" top="0.86" bottom="1.18" header="0.5" footer="0.45"/>
  <pageSetup scale="94" orientation="landscape" verticalDpi="300" r:id="rId1"/>
  <headerFooter alignWithMargins="0">
    <oddHeader>&amp;RCASE NO. 2017-00349
FR 16(8)(b)
ATTACHMENT 1</oddHeader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view="pageBreakPreview" zoomScale="70" zoomScaleNormal="70" zoomScaleSheetLayoutView="70" workbookViewId="0">
      <pane ySplit="11" topLeftCell="A12" activePane="bottomLeft" state="frozen"/>
      <selection activeCell="C6" sqref="C6"/>
      <selection pane="bottomLeft" activeCell="P35" sqref="P35"/>
    </sheetView>
  </sheetViews>
  <sheetFormatPr defaultColWidth="8.44140625" defaultRowHeight="15"/>
  <cols>
    <col min="1" max="1" width="5.77734375" style="5" customWidth="1"/>
    <col min="2" max="2" width="4.21875" style="5" customWidth="1"/>
    <col min="3" max="3" width="49.33203125" style="5" customWidth="1"/>
    <col min="4" max="4" width="13.109375" style="5" customWidth="1"/>
    <col min="5" max="5" width="11.77734375" style="3" bestFit="1" customWidth="1"/>
    <col min="6" max="6" width="11.77734375" style="3" customWidth="1"/>
    <col min="7" max="7" width="14" style="5" customWidth="1"/>
    <col min="8" max="8" width="4.33203125" style="50" customWidth="1"/>
    <col min="9" max="9" width="13.109375" style="5" customWidth="1"/>
    <col min="10" max="11" width="11.88671875" style="3" customWidth="1"/>
    <col min="12" max="12" width="16" style="5" customWidth="1"/>
    <col min="13" max="16384" width="8.44140625" style="5"/>
  </cols>
  <sheetData>
    <row r="1" spans="1:12">
      <c r="A1" s="325" t="s">
        <v>448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>
      <c r="A2" s="325" t="s">
        <v>449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>
      <c r="A3" s="325" t="s">
        <v>361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2">
      <c r="A4" s="325" t="str">
        <f>'B.1 B'!A4</f>
        <v>as of December 31, 2017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>
      <c r="A5" s="11"/>
      <c r="B5" s="10"/>
      <c r="C5" s="10"/>
      <c r="D5" s="10"/>
      <c r="G5" s="10"/>
      <c r="H5" s="212"/>
      <c r="I5" s="10"/>
    </row>
    <row r="6" spans="1:12" ht="15.75">
      <c r="A6" s="213" t="s">
        <v>362</v>
      </c>
      <c r="B6" s="213"/>
      <c r="C6" s="204"/>
      <c r="D6" s="214"/>
      <c r="L6" s="5" t="s">
        <v>363</v>
      </c>
    </row>
    <row r="7" spans="1:12">
      <c r="A7" s="213" t="s">
        <v>364</v>
      </c>
      <c r="B7" s="204"/>
      <c r="C7" s="213"/>
      <c r="L7" s="5" t="s">
        <v>365</v>
      </c>
    </row>
    <row r="8" spans="1:12">
      <c r="A8" s="213" t="s">
        <v>28</v>
      </c>
      <c r="B8" s="204"/>
      <c r="C8" s="204"/>
      <c r="D8" s="204"/>
      <c r="E8" s="215"/>
      <c r="F8" s="215"/>
      <c r="G8" s="204"/>
      <c r="I8" s="204"/>
      <c r="J8" s="215"/>
      <c r="K8" s="215"/>
      <c r="L8" s="204" t="str">
        <f>'B.1 B'!F8</f>
        <v>Witness:   Waller</v>
      </c>
    </row>
    <row r="9" spans="1:12">
      <c r="A9" s="216"/>
      <c r="B9" s="217"/>
      <c r="C9" s="217"/>
      <c r="D9" s="218"/>
      <c r="E9" s="165" t="s">
        <v>72</v>
      </c>
      <c r="F9" s="166" t="s">
        <v>73</v>
      </c>
      <c r="G9" s="219" t="s">
        <v>353</v>
      </c>
      <c r="H9" s="65"/>
      <c r="I9" s="220"/>
      <c r="J9" s="165" t="s">
        <v>72</v>
      </c>
      <c r="K9" s="166" t="s">
        <v>73</v>
      </c>
      <c r="L9" s="221"/>
    </row>
    <row r="10" spans="1:12">
      <c r="A10" s="222" t="s">
        <v>32</v>
      </c>
      <c r="B10" s="20"/>
      <c r="C10" s="204"/>
      <c r="D10" s="223"/>
      <c r="E10" s="20" t="s">
        <v>78</v>
      </c>
      <c r="F10" s="65" t="s">
        <v>79</v>
      </c>
      <c r="G10" s="224" t="s">
        <v>366</v>
      </c>
      <c r="H10" s="65"/>
      <c r="I10" s="222" t="s">
        <v>367</v>
      </c>
      <c r="J10" s="20" t="s">
        <v>78</v>
      </c>
      <c r="K10" s="65" t="s">
        <v>79</v>
      </c>
      <c r="L10" s="68" t="s">
        <v>80</v>
      </c>
    </row>
    <row r="11" spans="1:12">
      <c r="A11" s="173" t="s">
        <v>34</v>
      </c>
      <c r="B11" s="210"/>
      <c r="C11" s="225" t="s">
        <v>368</v>
      </c>
      <c r="D11" s="226" t="s">
        <v>369</v>
      </c>
      <c r="E11" s="71" t="s">
        <v>85</v>
      </c>
      <c r="F11" s="71" t="s">
        <v>85</v>
      </c>
      <c r="G11" s="227" t="s">
        <v>83</v>
      </c>
      <c r="H11" s="65"/>
      <c r="I11" s="173" t="s">
        <v>87</v>
      </c>
      <c r="J11" s="71" t="s">
        <v>85</v>
      </c>
      <c r="K11" s="71" t="s">
        <v>85</v>
      </c>
      <c r="L11" s="228" t="s">
        <v>86</v>
      </c>
    </row>
    <row r="12" spans="1:12" ht="15.75">
      <c r="B12" s="229" t="s">
        <v>370</v>
      </c>
      <c r="G12" s="4"/>
    </row>
    <row r="13" spans="1:12">
      <c r="A13" s="16">
        <v>1</v>
      </c>
      <c r="C13" s="230" t="s">
        <v>371</v>
      </c>
      <c r="D13" s="22">
        <f>'WP B.5 B'!P13</f>
        <v>2480404</v>
      </c>
      <c r="E13" s="231">
        <v>1</v>
      </c>
      <c r="F13" s="231">
        <v>1</v>
      </c>
      <c r="G13" s="22">
        <f>D13*E13*F13</f>
        <v>2480404</v>
      </c>
      <c r="H13" s="26"/>
      <c r="I13" s="22">
        <f>'WP B.5 B'!Q13</f>
        <v>2501454.5184615385</v>
      </c>
      <c r="J13" s="231">
        <v>1</v>
      </c>
      <c r="K13" s="231">
        <v>1</v>
      </c>
      <c r="L13" s="22">
        <f>I13*J13*K13</f>
        <v>2501454.5184615385</v>
      </c>
    </row>
    <row r="14" spans="1:12" ht="14.25" customHeight="1">
      <c r="A14" s="16">
        <v>2</v>
      </c>
      <c r="B14" s="232"/>
      <c r="C14" s="8"/>
      <c r="D14" s="26"/>
      <c r="E14" s="231"/>
      <c r="F14" s="231"/>
      <c r="G14" s="26"/>
      <c r="H14" s="26"/>
      <c r="I14" s="26"/>
      <c r="J14" s="233"/>
      <c r="K14" s="233"/>
      <c r="L14" s="26"/>
    </row>
    <row r="15" spans="1:12">
      <c r="A15" s="16">
        <v>3</v>
      </c>
      <c r="C15" s="230" t="s">
        <v>372</v>
      </c>
      <c r="D15" s="23">
        <f>'WP B.5 B'!P15</f>
        <v>-114467337.55327797</v>
      </c>
      <c r="E15" s="231">
        <f>$E$13</f>
        <v>1</v>
      </c>
      <c r="F15" s="231">
        <f>$E$13</f>
        <v>1</v>
      </c>
      <c r="G15" s="23">
        <f>D15*E15*F15</f>
        <v>-114467337.55327797</v>
      </c>
      <c r="H15" s="26"/>
      <c r="I15" s="23">
        <f>'WP B.5 B'!Q15</f>
        <v>-104026653.75308174</v>
      </c>
      <c r="J15" s="231">
        <f>$E$13</f>
        <v>1</v>
      </c>
      <c r="K15" s="231">
        <f>$E$13</f>
        <v>1</v>
      </c>
      <c r="L15" s="23">
        <f>I15*J15*K15</f>
        <v>-104026653.75308174</v>
      </c>
    </row>
    <row r="16" spans="1:12" ht="14.25" customHeight="1">
      <c r="A16" s="16">
        <v>4</v>
      </c>
      <c r="B16" s="232"/>
      <c r="C16" s="8"/>
      <c r="D16" s="26"/>
      <c r="E16" s="231"/>
      <c r="F16" s="231"/>
      <c r="G16" s="26"/>
      <c r="H16" s="26"/>
      <c r="I16" s="26"/>
      <c r="J16" s="233"/>
      <c r="K16" s="233"/>
      <c r="L16" s="26"/>
    </row>
    <row r="17" spans="1:17">
      <c r="A17" s="16">
        <v>5</v>
      </c>
      <c r="C17" s="230" t="s">
        <v>373</v>
      </c>
      <c r="D17" s="23">
        <f>'WP B.5 B'!P17</f>
        <v>-103015</v>
      </c>
      <c r="E17" s="231">
        <f>$E$13</f>
        <v>1</v>
      </c>
      <c r="F17" s="231">
        <f>$E$13</f>
        <v>1</v>
      </c>
      <c r="G17" s="23">
        <f>D17*E17*F17</f>
        <v>-103015</v>
      </c>
      <c r="H17" s="26"/>
      <c r="I17" s="23">
        <f>'WP B.5 B'!Q17</f>
        <v>-495349.49230769236</v>
      </c>
      <c r="J17" s="231">
        <f>$E$13</f>
        <v>1</v>
      </c>
      <c r="K17" s="231">
        <f>$E$13</f>
        <v>1</v>
      </c>
      <c r="L17" s="23">
        <f>I17*J17*K17</f>
        <v>-495349.49230769236</v>
      </c>
    </row>
    <row r="18" spans="1:17" ht="14.25" customHeight="1">
      <c r="A18" s="16">
        <v>6</v>
      </c>
      <c r="B18" s="232"/>
      <c r="C18" s="8"/>
      <c r="D18" s="26"/>
      <c r="E18" s="234"/>
      <c r="F18" s="234"/>
      <c r="G18" s="26"/>
      <c r="H18" s="26"/>
      <c r="I18" s="26"/>
      <c r="J18" s="51"/>
      <c r="K18" s="51"/>
      <c r="L18" s="26"/>
    </row>
    <row r="19" spans="1:17">
      <c r="A19" s="16">
        <v>7</v>
      </c>
      <c r="C19" s="235" t="s">
        <v>374</v>
      </c>
      <c r="D19" s="236">
        <f>SUM(D13:D17)</f>
        <v>-112089948.55327797</v>
      </c>
      <c r="E19" s="234"/>
      <c r="F19" s="234"/>
      <c r="G19" s="236">
        <f>SUM(G13:G17)</f>
        <v>-112089948.55327797</v>
      </c>
      <c r="I19" s="236">
        <f>SUM(I13:I17)</f>
        <v>-102020548.72692789</v>
      </c>
      <c r="J19" s="215"/>
      <c r="K19" s="215"/>
      <c r="L19" s="236">
        <f>SUM(L13:L17)</f>
        <v>-102020548.72692789</v>
      </c>
    </row>
    <row r="20" spans="1:17" ht="14.25" customHeight="1">
      <c r="A20" s="16">
        <v>8</v>
      </c>
      <c r="B20" s="232"/>
      <c r="C20" s="8"/>
      <c r="D20" s="26"/>
      <c r="E20" s="234"/>
      <c r="F20" s="234"/>
      <c r="G20" s="26"/>
      <c r="H20" s="26"/>
      <c r="I20" s="26"/>
      <c r="J20" s="51"/>
      <c r="K20" s="51"/>
      <c r="L20" s="26"/>
    </row>
    <row r="21" spans="1:17" ht="15.75">
      <c r="A21" s="16">
        <v>9</v>
      </c>
      <c r="B21" s="229" t="s">
        <v>375</v>
      </c>
    </row>
    <row r="22" spans="1:17">
      <c r="A22" s="16">
        <v>10</v>
      </c>
      <c r="C22" s="230" t="s">
        <v>376</v>
      </c>
      <c r="D22" s="22">
        <f>'WP B.5 B'!P22</f>
        <v>822699627.61165857</v>
      </c>
      <c r="E22" s="237">
        <v>0.10349999999999999</v>
      </c>
      <c r="F22" s="237">
        <v>0.5025136071712456</v>
      </c>
      <c r="G22" s="22">
        <f>D22*E22*F22</f>
        <v>42788737.900171019</v>
      </c>
      <c r="H22" s="26"/>
      <c r="I22" s="22">
        <f>'WP B.5 B'!Q22</f>
        <v>821894800.30248141</v>
      </c>
      <c r="J22" s="131">
        <f>E22</f>
        <v>0.10349999999999999</v>
      </c>
      <c r="K22" s="131">
        <f>F22</f>
        <v>0.5025136071712456</v>
      </c>
      <c r="L22" s="22">
        <f>I22*J22*K22</f>
        <v>42746878.704382561</v>
      </c>
      <c r="P22" s="238"/>
      <c r="Q22" s="238"/>
    </row>
    <row r="23" spans="1:17" ht="14.25" customHeight="1">
      <c r="A23" s="16">
        <v>11</v>
      </c>
      <c r="B23" s="232"/>
      <c r="C23" s="8"/>
      <c r="D23" s="26"/>
      <c r="E23" s="234"/>
      <c r="F23" s="234"/>
      <c r="G23" s="26"/>
      <c r="H23" s="26"/>
      <c r="I23" s="26"/>
      <c r="J23" s="51"/>
      <c r="K23" s="51"/>
      <c r="L23" s="26"/>
      <c r="P23" s="238"/>
      <c r="Q23" s="239"/>
    </row>
    <row r="24" spans="1:17">
      <c r="A24" s="16">
        <v>12</v>
      </c>
      <c r="C24" s="230" t="s">
        <v>372</v>
      </c>
      <c r="D24" s="23">
        <f>'WP B.5 B'!P24</f>
        <v>-24433131.401703965</v>
      </c>
      <c r="E24" s="237">
        <f>$E$22</f>
        <v>0.10349999999999999</v>
      </c>
      <c r="F24" s="237">
        <f>$F$22</f>
        <v>0.5025136071712456</v>
      </c>
      <c r="G24" s="23">
        <f>D24*E24*F24</f>
        <v>-1270771.0329989865</v>
      </c>
      <c r="H24" s="26"/>
      <c r="I24" s="23">
        <f>'WP B.5 B'!Q24</f>
        <v>-25367922.809110258</v>
      </c>
      <c r="J24" s="131">
        <f>E24</f>
        <v>0.10349999999999999</v>
      </c>
      <c r="K24" s="131">
        <f>F24</f>
        <v>0.5025136071712456</v>
      </c>
      <c r="L24" s="23">
        <f>I24*J24*K24</f>
        <v>-1319389.6821151383</v>
      </c>
      <c r="P24" s="238"/>
      <c r="Q24" s="238"/>
    </row>
    <row r="25" spans="1:17" ht="14.25" customHeight="1">
      <c r="A25" s="16">
        <v>13</v>
      </c>
      <c r="B25" s="232"/>
      <c r="C25" s="8"/>
      <c r="D25" s="26"/>
      <c r="E25" s="234"/>
      <c r="F25" s="234"/>
      <c r="G25" s="26"/>
      <c r="H25" s="26"/>
      <c r="I25" s="26"/>
      <c r="J25" s="51"/>
      <c r="K25" s="51"/>
      <c r="L25" s="26"/>
      <c r="P25" s="238"/>
      <c r="Q25" s="239"/>
    </row>
    <row r="26" spans="1:17">
      <c r="A26" s="16">
        <v>14</v>
      </c>
      <c r="C26" s="230" t="s">
        <v>373</v>
      </c>
      <c r="D26" s="23">
        <f>'WP B.5 B'!P26</f>
        <v>25919296.840000004</v>
      </c>
      <c r="E26" s="237">
        <f>$E$22</f>
        <v>0.10349999999999999</v>
      </c>
      <c r="F26" s="237">
        <f>$F$22</f>
        <v>0.5025136071712456</v>
      </c>
      <c r="G26" s="23">
        <f>D26*E26*F26</f>
        <v>1348066.7327675042</v>
      </c>
      <c r="H26" s="26"/>
      <c r="I26" s="23">
        <f>'WP B.5 B'!Q26</f>
        <v>22060556.601538464</v>
      </c>
      <c r="J26" s="131">
        <f>E26</f>
        <v>0.10349999999999999</v>
      </c>
      <c r="K26" s="131">
        <f>F26</f>
        <v>0.5025136071712456</v>
      </c>
      <c r="L26" s="23">
        <f>I26*J26*K26</f>
        <v>1147373.0419636087</v>
      </c>
      <c r="P26" s="238"/>
      <c r="Q26" s="238"/>
    </row>
    <row r="27" spans="1:17" ht="14.25" customHeight="1">
      <c r="A27" s="16">
        <v>15</v>
      </c>
      <c r="D27" s="23"/>
      <c r="E27" s="234"/>
      <c r="F27" s="234"/>
      <c r="G27" s="23"/>
      <c r="H27" s="26"/>
      <c r="I27" s="23"/>
      <c r="J27" s="240"/>
      <c r="K27" s="240"/>
      <c r="L27" s="23"/>
      <c r="P27" s="239"/>
      <c r="Q27" s="239"/>
    </row>
    <row r="28" spans="1:17">
      <c r="A28" s="16">
        <v>16</v>
      </c>
      <c r="C28" s="235" t="s">
        <v>377</v>
      </c>
      <c r="D28" s="236">
        <f>SUM(D22:D26)</f>
        <v>824185793.04995465</v>
      </c>
      <c r="E28" s="234"/>
      <c r="F28" s="234"/>
      <c r="G28" s="236">
        <f>SUM(G22:G26)</f>
        <v>42866033.59993954</v>
      </c>
      <c r="I28" s="236">
        <f>SUM(I22:I26)</f>
        <v>818587434.09490955</v>
      </c>
      <c r="J28" s="51"/>
      <c r="K28" s="51"/>
      <c r="L28" s="236">
        <f>SUM(L22:L26)</f>
        <v>42574862.064231031</v>
      </c>
      <c r="P28" s="239"/>
      <c r="Q28" s="239"/>
    </row>
    <row r="29" spans="1:17" ht="15.75">
      <c r="A29" s="16">
        <v>17</v>
      </c>
      <c r="B29" s="229" t="s">
        <v>378</v>
      </c>
      <c r="P29" s="239"/>
      <c r="Q29" s="239"/>
    </row>
    <row r="30" spans="1:17">
      <c r="A30" s="16">
        <v>18</v>
      </c>
      <c r="C30" s="230" t="s">
        <v>376</v>
      </c>
      <c r="D30" s="22">
        <f>'WP B.5 B'!P30</f>
        <v>-574777</v>
      </c>
      <c r="E30" s="237">
        <v>0.10929999999999999</v>
      </c>
      <c r="F30" s="237">
        <v>0.51883860656465508</v>
      </c>
      <c r="G30" s="22">
        <f>D30*E30*F30</f>
        <v>-32595.063205759612</v>
      </c>
      <c r="H30" s="26"/>
      <c r="I30" s="22">
        <f>'WP B.5 B'!Q30</f>
        <v>-265281.91307692311</v>
      </c>
      <c r="J30" s="131">
        <f>E30</f>
        <v>0.10929999999999999</v>
      </c>
      <c r="K30" s="131">
        <f>F30</f>
        <v>0.51883860656465508</v>
      </c>
      <c r="L30" s="22">
        <f>I30*J30*K30</f>
        <v>-15043.887845350695</v>
      </c>
      <c r="P30" s="238"/>
      <c r="Q30" s="238"/>
    </row>
    <row r="31" spans="1:17">
      <c r="A31" s="16">
        <v>19</v>
      </c>
      <c r="D31" s="23"/>
      <c r="E31" s="234"/>
      <c r="F31" s="234"/>
      <c r="G31" s="23"/>
      <c r="H31" s="26"/>
      <c r="I31" s="23"/>
      <c r="J31" s="240"/>
      <c r="K31" s="240"/>
      <c r="L31" s="23"/>
      <c r="P31" s="238"/>
      <c r="Q31" s="239"/>
    </row>
    <row r="32" spans="1:17">
      <c r="A32" s="16">
        <v>20</v>
      </c>
      <c r="C32" s="230" t="s">
        <v>372</v>
      </c>
      <c r="D32" s="23">
        <f>'WP B.5 B'!P32</f>
        <v>-26366044.799957823</v>
      </c>
      <c r="E32" s="237">
        <f>$E$30</f>
        <v>0.10929999999999999</v>
      </c>
      <c r="F32" s="237">
        <f>$F$30</f>
        <v>0.51883860656465508</v>
      </c>
      <c r="G32" s="23">
        <f>D32*E32*F32</f>
        <v>-1495193.6085482105</v>
      </c>
      <c r="H32" s="26"/>
      <c r="I32" s="23">
        <f>'WP B.5 B'!Q32</f>
        <v>-27430873.825944778</v>
      </c>
      <c r="J32" s="131">
        <f>E32</f>
        <v>0.10929999999999999</v>
      </c>
      <c r="K32" s="131">
        <f>F32</f>
        <v>0.51883860656465508</v>
      </c>
      <c r="L32" s="23">
        <f>I32*J32*K32</f>
        <v>-1555579.0613505533</v>
      </c>
      <c r="P32" s="238"/>
      <c r="Q32" s="238"/>
    </row>
    <row r="33" spans="1:17">
      <c r="A33" s="16">
        <v>21</v>
      </c>
      <c r="B33" s="232"/>
      <c r="C33" s="8"/>
      <c r="D33" s="26"/>
      <c r="E33" s="234"/>
      <c r="F33" s="234"/>
      <c r="G33" s="26"/>
      <c r="H33" s="26"/>
      <c r="I33" s="26"/>
      <c r="J33" s="51"/>
      <c r="K33" s="51"/>
      <c r="L33" s="26"/>
      <c r="P33" s="238"/>
      <c r="Q33" s="239"/>
    </row>
    <row r="34" spans="1:17">
      <c r="A34" s="16">
        <v>22</v>
      </c>
      <c r="C34" s="230" t="s">
        <v>373</v>
      </c>
      <c r="D34" s="23">
        <f>'WP B.5 B'!P34</f>
        <v>0</v>
      </c>
      <c r="E34" s="237">
        <f>$E$30</f>
        <v>0.10929999999999999</v>
      </c>
      <c r="F34" s="237">
        <f>$F$30</f>
        <v>0.51883860656465508</v>
      </c>
      <c r="G34" s="23">
        <f>D34*E34*F34</f>
        <v>0</v>
      </c>
      <c r="H34" s="26"/>
      <c r="I34" s="23">
        <f>'WP B.5 B'!Q34</f>
        <v>-309496.38461538462</v>
      </c>
      <c r="J34" s="131">
        <f>E34</f>
        <v>0.10929999999999999</v>
      </c>
      <c r="K34" s="131">
        <f>F34</f>
        <v>0.51883860656465508</v>
      </c>
      <c r="L34" s="23">
        <f>I34*J34*K34</f>
        <v>-17551.248951319467</v>
      </c>
      <c r="P34" s="238"/>
      <c r="Q34" s="238"/>
    </row>
    <row r="35" spans="1:17">
      <c r="A35" s="16">
        <v>23</v>
      </c>
      <c r="D35" s="23"/>
      <c r="E35" s="234"/>
      <c r="F35" s="234"/>
      <c r="G35" s="23"/>
      <c r="H35" s="26"/>
      <c r="I35" s="23"/>
      <c r="J35" s="240"/>
      <c r="K35" s="240"/>
      <c r="L35" s="23"/>
      <c r="P35" s="239"/>
      <c r="Q35" s="239"/>
    </row>
    <row r="36" spans="1:17">
      <c r="A36" s="16">
        <v>24</v>
      </c>
      <c r="C36" s="235" t="s">
        <v>379</v>
      </c>
      <c r="D36" s="236">
        <f>SUM(D30:D34)</f>
        <v>-26940821.799957823</v>
      </c>
      <c r="E36" s="234"/>
      <c r="F36" s="234"/>
      <c r="G36" s="236">
        <f>SUM(G30:G34)</f>
        <v>-1527788.67175397</v>
      </c>
      <c r="I36" s="236">
        <f>SUM(I30:I34)</f>
        <v>-28005652.123637084</v>
      </c>
      <c r="J36" s="51"/>
      <c r="K36" s="51"/>
      <c r="L36" s="236">
        <f>SUM(L30:L34)</f>
        <v>-1588174.1981472233</v>
      </c>
      <c r="P36" s="239"/>
      <c r="Q36" s="239"/>
    </row>
    <row r="37" spans="1:17" ht="15.75">
      <c r="A37" s="16">
        <v>25</v>
      </c>
      <c r="B37" s="229" t="s">
        <v>380</v>
      </c>
      <c r="P37" s="239"/>
      <c r="Q37" s="239"/>
    </row>
    <row r="38" spans="1:17" ht="15.75">
      <c r="A38" s="16">
        <v>26</v>
      </c>
      <c r="B38" s="229"/>
      <c r="P38" s="239"/>
      <c r="Q38" s="239"/>
    </row>
    <row r="39" spans="1:17">
      <c r="A39" s="16">
        <v>27</v>
      </c>
      <c r="C39" s="230" t="s">
        <v>376</v>
      </c>
      <c r="D39" s="22">
        <f>'WP B.5 B'!P39</f>
        <v>6309382</v>
      </c>
      <c r="E39" s="241">
        <v>1</v>
      </c>
      <c r="F39" s="237">
        <v>0.5025136071712456</v>
      </c>
      <c r="G39" s="22">
        <f>D39*$E$39*F39</f>
        <v>3170550.307841328</v>
      </c>
      <c r="H39" s="26"/>
      <c r="I39" s="22">
        <f>'WP B.5 B'!Q39</f>
        <v>5993892.0753846159</v>
      </c>
      <c r="J39" s="241">
        <f>E39</f>
        <v>1</v>
      </c>
      <c r="K39" s="237">
        <f>F39</f>
        <v>0.5025136071712456</v>
      </c>
      <c r="L39" s="22">
        <f>I39*$E$39*K39</f>
        <v>3012012.3277966669</v>
      </c>
      <c r="P39" s="238"/>
      <c r="Q39" s="238"/>
    </row>
    <row r="40" spans="1:17">
      <c r="A40" s="16">
        <v>28</v>
      </c>
      <c r="D40" s="23"/>
      <c r="E40" s="234"/>
      <c r="F40" s="234"/>
      <c r="G40" s="23"/>
      <c r="H40" s="26"/>
      <c r="I40" s="23"/>
      <c r="J40" s="240"/>
      <c r="K40" s="240"/>
      <c r="L40" s="23"/>
      <c r="P40" s="238"/>
      <c r="Q40" s="239"/>
    </row>
    <row r="41" spans="1:17">
      <c r="A41" s="16">
        <v>29</v>
      </c>
      <c r="C41" s="230" t="s">
        <v>381</v>
      </c>
      <c r="D41" s="23">
        <f>'WP B.5 B'!P45</f>
        <v>-1</v>
      </c>
      <c r="E41" s="241">
        <f>$E$39</f>
        <v>1</v>
      </c>
      <c r="F41" s="237">
        <f>$F$39</f>
        <v>0.5025136071712456</v>
      </c>
      <c r="G41" s="23">
        <f>D41*E41*F41</f>
        <v>-0.5025136071712456</v>
      </c>
      <c r="H41" s="26"/>
      <c r="I41" s="23">
        <f>'WP B.5 B'!Q45</f>
        <v>-1</v>
      </c>
      <c r="J41" s="241">
        <f>E41</f>
        <v>1</v>
      </c>
      <c r="K41" s="237">
        <f>F41</f>
        <v>0.5025136071712456</v>
      </c>
      <c r="L41" s="23">
        <f>I41*J41*K41</f>
        <v>-0.5025136071712456</v>
      </c>
      <c r="P41" s="238"/>
      <c r="Q41" s="238"/>
    </row>
    <row r="42" spans="1:17">
      <c r="A42" s="16">
        <v>30</v>
      </c>
      <c r="D42" s="23"/>
      <c r="E42" s="234"/>
      <c r="F42" s="234"/>
      <c r="G42" s="23"/>
      <c r="H42" s="26"/>
      <c r="I42" s="23"/>
      <c r="J42" s="240"/>
      <c r="K42" s="240"/>
      <c r="L42" s="23"/>
      <c r="P42" s="238"/>
      <c r="Q42" s="239"/>
    </row>
    <row r="43" spans="1:17">
      <c r="A43" s="16">
        <v>31</v>
      </c>
      <c r="C43" s="230" t="s">
        <v>372</v>
      </c>
      <c r="D43" s="23">
        <f>'WP B.5 B'!P41</f>
        <v>5688005.7790132277</v>
      </c>
      <c r="E43" s="241">
        <f>$E$39</f>
        <v>1</v>
      </c>
      <c r="F43" s="237">
        <f>$F$39</f>
        <v>0.5025136071712456</v>
      </c>
      <c r="G43" s="23">
        <f>D43*$E$39*F43</f>
        <v>2858300.301622828</v>
      </c>
      <c r="H43" s="26"/>
      <c r="I43" s="23">
        <f>'WP B.5 B'!Q41</f>
        <v>-3253086.4934122209</v>
      </c>
      <c r="J43" s="241">
        <f>E43</f>
        <v>1</v>
      </c>
      <c r="K43" s="237">
        <f>F43</f>
        <v>0.5025136071712456</v>
      </c>
      <c r="L43" s="23">
        <f>I43*$E$39*K43</f>
        <v>-1634720.2282446336</v>
      </c>
      <c r="P43" s="238"/>
      <c r="Q43" s="238"/>
    </row>
    <row r="44" spans="1:17">
      <c r="A44" s="16">
        <v>32</v>
      </c>
      <c r="D44" s="23"/>
      <c r="E44" s="234"/>
      <c r="F44" s="234"/>
      <c r="G44" s="23"/>
      <c r="H44" s="26"/>
      <c r="I44" s="23"/>
      <c r="J44" s="240"/>
      <c r="K44" s="240"/>
      <c r="L44" s="23"/>
      <c r="P44" s="239"/>
      <c r="Q44" s="239"/>
    </row>
    <row r="45" spans="1:17">
      <c r="A45" s="16">
        <v>33</v>
      </c>
      <c r="C45" s="230" t="s">
        <v>373</v>
      </c>
      <c r="D45" s="23">
        <f>'WP B.5 B'!P43</f>
        <v>-1597357</v>
      </c>
      <c r="E45" s="241">
        <f>$E$39</f>
        <v>1</v>
      </c>
      <c r="F45" s="237">
        <f>$F$39</f>
        <v>0.5025136071712456</v>
      </c>
      <c r="G45" s="23">
        <f>D45*$E$39*F45</f>
        <v>-802693.62801023934</v>
      </c>
      <c r="H45" s="26"/>
      <c r="I45" s="23">
        <f>'WP B.5 B'!Q43</f>
        <v>-1627680.5423076923</v>
      </c>
      <c r="J45" s="241">
        <f>E45</f>
        <v>1</v>
      </c>
      <c r="K45" s="237">
        <f>F45</f>
        <v>0.5025136071712456</v>
      </c>
      <c r="L45" s="23">
        <f>I45*$E$39*K45</f>
        <v>-817931.62063748774</v>
      </c>
      <c r="P45" s="238"/>
      <c r="Q45" s="238"/>
    </row>
    <row r="46" spans="1:17">
      <c r="A46" s="16">
        <v>34</v>
      </c>
      <c r="D46" s="23"/>
      <c r="E46" s="234"/>
      <c r="F46" s="234"/>
      <c r="G46" s="23"/>
      <c r="H46" s="26"/>
      <c r="I46" s="23"/>
      <c r="J46" s="240"/>
      <c r="K46" s="240"/>
      <c r="L46" s="23"/>
    </row>
    <row r="47" spans="1:17">
      <c r="A47" s="16">
        <v>35</v>
      </c>
      <c r="C47" s="235" t="s">
        <v>382</v>
      </c>
      <c r="D47" s="236">
        <f>SUM(D39:D45)</f>
        <v>10400029.779013228</v>
      </c>
      <c r="E47" s="234"/>
      <c r="F47" s="234"/>
      <c r="G47" s="236">
        <f>SUM(G39:G45)</f>
        <v>5226156.47894031</v>
      </c>
      <c r="I47" s="236">
        <f>SUM(I39:I45)</f>
        <v>1113124.0396647027</v>
      </c>
      <c r="J47" s="51"/>
      <c r="K47" s="51"/>
      <c r="L47" s="236">
        <f>SUM(L39:L45)</f>
        <v>559359.97640093847</v>
      </c>
    </row>
    <row r="48" spans="1:17">
      <c r="A48" s="16">
        <v>36</v>
      </c>
    </row>
    <row r="49" spans="1:12" ht="16.5" thickBot="1">
      <c r="A49" s="16">
        <v>37</v>
      </c>
      <c r="B49" s="204"/>
      <c r="C49" s="242" t="s">
        <v>383</v>
      </c>
      <c r="D49" s="243">
        <f>D47+D36+D28+D19</f>
        <v>695555052.47573209</v>
      </c>
      <c r="G49" s="243">
        <f>G47+G36+G28+G19</f>
        <v>-65525547.146152087</v>
      </c>
      <c r="I49" s="243">
        <f>I47+I36+I28+I19</f>
        <v>689674357.28400934</v>
      </c>
      <c r="L49" s="243">
        <f>L47+L36+L28+L19</f>
        <v>-60474500.884443149</v>
      </c>
    </row>
    <row r="50" spans="1:12" ht="15.75" thickTop="1">
      <c r="A50" s="204"/>
      <c r="B50" s="204"/>
    </row>
    <row r="51" spans="1:12">
      <c r="A51" s="204"/>
      <c r="B51" s="204"/>
    </row>
    <row r="52" spans="1:12">
      <c r="A52" s="204"/>
      <c r="B52" s="204"/>
    </row>
    <row r="53" spans="1:12">
      <c r="A53" s="204"/>
      <c r="B53" s="204"/>
    </row>
    <row r="54" spans="1:12">
      <c r="A54" s="204"/>
      <c r="B54" s="204"/>
      <c r="E54" s="201"/>
    </row>
    <row r="55" spans="1:12">
      <c r="A55" s="204"/>
      <c r="B55" s="204"/>
    </row>
    <row r="56" spans="1:12">
      <c r="A56" s="204"/>
    </row>
    <row r="57" spans="1:12">
      <c r="A57" s="204"/>
      <c r="B57" s="204"/>
    </row>
    <row r="58" spans="1:12">
      <c r="A58" s="204"/>
      <c r="B58" s="204"/>
    </row>
    <row r="59" spans="1:12">
      <c r="A59" s="204"/>
      <c r="B59" s="204"/>
    </row>
    <row r="60" spans="1:12">
      <c r="A60" s="204"/>
      <c r="B60" s="204"/>
    </row>
    <row r="61" spans="1:12">
      <c r="A61" s="204"/>
      <c r="B61" s="204"/>
    </row>
    <row r="62" spans="1:12">
      <c r="A62" s="204"/>
      <c r="B62" s="204"/>
    </row>
    <row r="63" spans="1:12">
      <c r="A63" s="204"/>
      <c r="B63" s="204"/>
    </row>
    <row r="64" spans="1:12">
      <c r="A64" s="204"/>
      <c r="B64" s="204"/>
    </row>
    <row r="65" spans="1:2">
      <c r="A65" s="204"/>
      <c r="B65" s="204"/>
    </row>
    <row r="66" spans="1:2">
      <c r="A66" s="204"/>
      <c r="B66" s="204"/>
    </row>
    <row r="67" spans="1:2">
      <c r="A67" s="204"/>
      <c r="B67" s="204"/>
    </row>
    <row r="68" spans="1:2">
      <c r="A68" s="204"/>
      <c r="B68" s="204"/>
    </row>
    <row r="69" spans="1:2">
      <c r="A69" s="204"/>
      <c r="B69" s="204"/>
    </row>
    <row r="70" spans="1:2">
      <c r="A70" s="204"/>
      <c r="B70" s="204"/>
    </row>
  </sheetData>
  <mergeCells count="4">
    <mergeCell ref="A1:L1"/>
    <mergeCell ref="A2:L2"/>
    <mergeCell ref="A3:L3"/>
    <mergeCell ref="A4:L4"/>
  </mergeCells>
  <printOptions horizontalCentered="1"/>
  <pageMargins left="0.75" right="0.5" top="0.75" bottom="0.3" header="0.5" footer="0.17"/>
  <pageSetup scale="62" fitToHeight="2" orientation="landscape" verticalDpi="300" r:id="rId1"/>
  <headerFooter alignWithMargins="0">
    <oddHeader>&amp;RCASE NO. 2017-00349
FR 16(8)(b)
ATTACHMENT 1</oddHeader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view="pageBreakPreview" topLeftCell="B1" zoomScale="70" zoomScaleNormal="70" zoomScaleSheetLayoutView="70" workbookViewId="0">
      <pane ySplit="11" topLeftCell="A12" activePane="bottomLeft" state="frozen"/>
      <selection activeCell="C6" sqref="C6"/>
      <selection pane="bottomLeft" activeCell="N38" sqref="N38"/>
    </sheetView>
  </sheetViews>
  <sheetFormatPr defaultColWidth="8.44140625" defaultRowHeight="15"/>
  <cols>
    <col min="1" max="1" width="5.77734375" style="5" customWidth="1"/>
    <col min="2" max="2" width="4" style="5" customWidth="1"/>
    <col min="3" max="3" width="49.33203125" style="5" customWidth="1"/>
    <col min="4" max="4" width="12.88671875" style="5" customWidth="1"/>
    <col min="5" max="5" width="11.88671875" style="5" bestFit="1" customWidth="1"/>
    <col min="6" max="6" width="11.77734375" style="5" customWidth="1"/>
    <col min="7" max="7" width="14" style="5" bestFit="1" customWidth="1"/>
    <col min="8" max="8" width="4.33203125" style="50" customWidth="1"/>
    <col min="9" max="9" width="14.77734375" style="5" bestFit="1" customWidth="1"/>
    <col min="10" max="11" width="11.88671875" style="5" customWidth="1"/>
    <col min="12" max="12" width="14.88671875" style="5" bestFit="1" customWidth="1"/>
    <col min="13" max="13" width="12.44140625" style="5" customWidth="1"/>
    <col min="14" max="14" width="7.21875" style="5" customWidth="1"/>
    <col min="15" max="15" width="7.5546875" style="5" customWidth="1"/>
    <col min="16" max="17" width="8.5546875" style="5" bestFit="1" customWidth="1"/>
    <col min="18" max="16384" width="8.44140625" style="5"/>
  </cols>
  <sheetData>
    <row r="1" spans="1:13">
      <c r="A1" s="325" t="s">
        <v>448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3">
      <c r="A2" s="325" t="s">
        <v>449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3">
      <c r="A3" s="325" t="s">
        <v>361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3">
      <c r="A4" s="325" t="str">
        <f>'B.1 F '!A4</f>
        <v>as of March 31, 2019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3">
      <c r="A5" s="11"/>
      <c r="B5" s="10"/>
      <c r="C5" s="10"/>
      <c r="D5" s="10"/>
      <c r="E5" s="10"/>
      <c r="F5" s="10"/>
      <c r="G5" s="10"/>
      <c r="H5" s="212"/>
      <c r="I5" s="10"/>
      <c r="J5" s="10"/>
      <c r="K5" s="10"/>
    </row>
    <row r="6" spans="1:13" ht="15.75">
      <c r="A6" s="213" t="s">
        <v>384</v>
      </c>
      <c r="B6" s="213"/>
      <c r="C6" s="204"/>
      <c r="D6" s="214"/>
      <c r="L6" s="5" t="s">
        <v>363</v>
      </c>
    </row>
    <row r="7" spans="1:13">
      <c r="A7" s="213" t="s">
        <v>364</v>
      </c>
      <c r="B7" s="204"/>
      <c r="C7" s="213"/>
      <c r="L7" s="5" t="s">
        <v>385</v>
      </c>
    </row>
    <row r="8" spans="1:13">
      <c r="A8" s="213" t="s">
        <v>28</v>
      </c>
      <c r="B8" s="204"/>
      <c r="C8" s="204"/>
      <c r="D8" s="14"/>
      <c r="E8" s="204"/>
      <c r="F8" s="204"/>
      <c r="G8" s="204"/>
      <c r="I8" s="204"/>
      <c r="J8" s="204"/>
      <c r="L8" s="204" t="str">
        <f>'B.1 F '!F8</f>
        <v>Witness:   Waller</v>
      </c>
    </row>
    <row r="9" spans="1:13">
      <c r="A9" s="216"/>
      <c r="B9" s="217"/>
      <c r="C9" s="217"/>
      <c r="D9" s="218"/>
      <c r="E9" s="165" t="s">
        <v>72</v>
      </c>
      <c r="F9" s="166" t="s">
        <v>73</v>
      </c>
      <c r="G9" s="219" t="s">
        <v>353</v>
      </c>
      <c r="H9" s="65"/>
      <c r="I9" s="220"/>
      <c r="J9" s="165" t="s">
        <v>72</v>
      </c>
      <c r="K9" s="166" t="s">
        <v>73</v>
      </c>
      <c r="L9" s="221"/>
    </row>
    <row r="10" spans="1:13">
      <c r="A10" s="222" t="s">
        <v>32</v>
      </c>
      <c r="B10" s="20"/>
      <c r="C10" s="204"/>
      <c r="D10" s="223"/>
      <c r="E10" s="20" t="s">
        <v>78</v>
      </c>
      <c r="F10" s="65" t="s">
        <v>79</v>
      </c>
      <c r="G10" s="224" t="s">
        <v>366</v>
      </c>
      <c r="H10" s="65"/>
      <c r="I10" s="222" t="s">
        <v>367</v>
      </c>
      <c r="J10" s="20" t="s">
        <v>78</v>
      </c>
      <c r="K10" s="65" t="s">
        <v>79</v>
      </c>
      <c r="L10" s="68" t="s">
        <v>80</v>
      </c>
    </row>
    <row r="11" spans="1:13">
      <c r="A11" s="173" t="s">
        <v>34</v>
      </c>
      <c r="B11" s="210"/>
      <c r="C11" s="225" t="s">
        <v>368</v>
      </c>
      <c r="D11" s="226" t="s">
        <v>369</v>
      </c>
      <c r="E11" s="71" t="s">
        <v>85</v>
      </c>
      <c r="F11" s="71" t="s">
        <v>85</v>
      </c>
      <c r="G11" s="227" t="s">
        <v>83</v>
      </c>
      <c r="H11" s="65"/>
      <c r="I11" s="173" t="s">
        <v>87</v>
      </c>
      <c r="J11" s="71" t="s">
        <v>85</v>
      </c>
      <c r="K11" s="71" t="s">
        <v>85</v>
      </c>
      <c r="L11" s="228" t="s">
        <v>86</v>
      </c>
    </row>
    <row r="12" spans="1:13" ht="15.75">
      <c r="B12" s="229" t="s">
        <v>370</v>
      </c>
      <c r="E12" s="3"/>
      <c r="F12" s="3"/>
      <c r="G12" s="4"/>
      <c r="J12" s="3"/>
      <c r="K12" s="3"/>
    </row>
    <row r="13" spans="1:13">
      <c r="A13" s="16">
        <v>1</v>
      </c>
      <c r="C13" s="230" t="s">
        <v>376</v>
      </c>
      <c r="D13" s="22">
        <f>'WP B.5 F'!P13</f>
        <v>2480404</v>
      </c>
      <c r="E13" s="231">
        <v>1</v>
      </c>
      <c r="F13" s="231">
        <v>1</v>
      </c>
      <c r="G13" s="22">
        <f>D13*E13*F13</f>
        <v>2480404</v>
      </c>
      <c r="H13" s="26"/>
      <c r="I13" s="22">
        <f>'WP B.5 F'!Q13</f>
        <v>2480404</v>
      </c>
      <c r="J13" s="244">
        <f>E13</f>
        <v>1</v>
      </c>
      <c r="K13" s="244">
        <f>F13</f>
        <v>1</v>
      </c>
      <c r="L13" s="22">
        <f>I13*J13*K13</f>
        <v>2480404</v>
      </c>
      <c r="M13" s="245"/>
    </row>
    <row r="14" spans="1:13" ht="14.25" customHeight="1">
      <c r="A14" s="16">
        <v>2</v>
      </c>
      <c r="B14" s="232"/>
      <c r="C14" s="8"/>
      <c r="D14" s="26"/>
      <c r="E14" s="231"/>
      <c r="F14" s="231"/>
      <c r="G14" s="26"/>
      <c r="H14" s="26"/>
      <c r="I14" s="26"/>
      <c r="J14" s="51"/>
      <c r="K14" s="51"/>
      <c r="L14" s="26"/>
      <c r="M14" s="245"/>
    </row>
    <row r="15" spans="1:13">
      <c r="A15" s="16">
        <v>3</v>
      </c>
      <c r="C15" s="230" t="s">
        <v>372</v>
      </c>
      <c r="D15" s="23">
        <f>'WP B.5 F'!P15</f>
        <v>-127528305.31705078</v>
      </c>
      <c r="E15" s="231">
        <f>$E$13</f>
        <v>1</v>
      </c>
      <c r="F15" s="231">
        <f>$F$13</f>
        <v>1</v>
      </c>
      <c r="G15" s="23">
        <f>D15*E15*F15</f>
        <v>-127528305.31705078</v>
      </c>
      <c r="H15" s="26"/>
      <c r="I15" s="23">
        <f>'WP B.5 F'!Q15</f>
        <v>-123986273.50556801</v>
      </c>
      <c r="J15" s="244">
        <f>E15</f>
        <v>1</v>
      </c>
      <c r="K15" s="244">
        <f>F15</f>
        <v>1</v>
      </c>
      <c r="L15" s="23">
        <f>I15*J15*K15</f>
        <v>-123986273.50556801</v>
      </c>
      <c r="M15" s="245"/>
    </row>
    <row r="16" spans="1:13" ht="14.25" customHeight="1">
      <c r="A16" s="16">
        <v>4</v>
      </c>
      <c r="B16" s="232"/>
      <c r="C16" s="8"/>
      <c r="D16" s="26"/>
      <c r="E16" s="231"/>
      <c r="F16" s="231"/>
      <c r="G16" s="26"/>
      <c r="H16" s="26"/>
      <c r="I16" s="26"/>
      <c r="J16" s="51"/>
      <c r="K16" s="51"/>
      <c r="L16" s="26"/>
      <c r="M16" s="245"/>
    </row>
    <row r="17" spans="1:17">
      <c r="A17" s="16">
        <v>5</v>
      </c>
      <c r="C17" s="230" t="s">
        <v>373</v>
      </c>
      <c r="D17" s="23">
        <f>'WP B.5 F'!P17</f>
        <v>-103015</v>
      </c>
      <c r="E17" s="231">
        <f>$E$13</f>
        <v>1</v>
      </c>
      <c r="F17" s="231">
        <f>$F$13</f>
        <v>1</v>
      </c>
      <c r="G17" s="23">
        <f>D17*E17*F17</f>
        <v>-103015</v>
      </c>
      <c r="H17" s="26"/>
      <c r="I17" s="23">
        <f>'WP B.5 F'!Q17</f>
        <v>-103015</v>
      </c>
      <c r="J17" s="244">
        <f>E17</f>
        <v>1</v>
      </c>
      <c r="K17" s="244">
        <f>F17</f>
        <v>1</v>
      </c>
      <c r="L17" s="23">
        <f>I17*J17*K17</f>
        <v>-103015</v>
      </c>
      <c r="M17" s="245"/>
    </row>
    <row r="18" spans="1:17" ht="14.25" customHeight="1">
      <c r="A18" s="16">
        <v>6</v>
      </c>
      <c r="B18" s="232"/>
      <c r="C18" s="8"/>
      <c r="D18" s="26"/>
      <c r="E18" s="234"/>
      <c r="F18" s="234"/>
      <c r="G18" s="26"/>
      <c r="H18" s="26"/>
      <c r="I18" s="26"/>
      <c r="J18" s="51"/>
      <c r="K18" s="51"/>
      <c r="L18" s="26"/>
      <c r="M18" s="245"/>
    </row>
    <row r="19" spans="1:17">
      <c r="A19" s="16">
        <v>7</v>
      </c>
      <c r="C19" s="235" t="s">
        <v>374</v>
      </c>
      <c r="D19" s="236">
        <f>SUM(D13:D17)</f>
        <v>-125150916.31705078</v>
      </c>
      <c r="E19" s="234"/>
      <c r="F19" s="234"/>
      <c r="G19" s="236">
        <f>SUM(G13:G17)</f>
        <v>-125150916.31705078</v>
      </c>
      <c r="I19" s="236">
        <f>SUM(I13:I17)</f>
        <v>-121608884.50556801</v>
      </c>
      <c r="J19" s="215"/>
      <c r="K19" s="215"/>
      <c r="L19" s="236">
        <f>SUM(L13:L17)</f>
        <v>-121608884.50556801</v>
      </c>
      <c r="M19" s="245"/>
    </row>
    <row r="20" spans="1:17" ht="14.25" customHeight="1">
      <c r="A20" s="16">
        <v>8</v>
      </c>
      <c r="B20" s="232"/>
      <c r="C20" s="8"/>
      <c r="D20" s="26"/>
      <c r="E20" s="234"/>
      <c r="F20" s="234"/>
      <c r="G20" s="26"/>
      <c r="H20" s="26"/>
      <c r="I20" s="26"/>
      <c r="J20" s="51"/>
      <c r="K20" s="51"/>
      <c r="L20" s="26"/>
      <c r="M20" s="245"/>
    </row>
    <row r="21" spans="1:17" ht="15.75">
      <c r="A21" s="16">
        <v>9</v>
      </c>
      <c r="B21" s="229" t="s">
        <v>375</v>
      </c>
      <c r="E21" s="3"/>
      <c r="F21" s="3"/>
      <c r="J21" s="3"/>
      <c r="K21" s="3"/>
      <c r="M21" s="245"/>
    </row>
    <row r="22" spans="1:17">
      <c r="A22" s="16">
        <v>10</v>
      </c>
      <c r="C22" s="230" t="s">
        <v>376</v>
      </c>
      <c r="D22" s="22">
        <f>'WP B.5 F'!P22</f>
        <v>822699627.61165857</v>
      </c>
      <c r="E22" s="237">
        <v>0.10349999999999999</v>
      </c>
      <c r="F22" s="237">
        <v>0.5025136071712456</v>
      </c>
      <c r="G22" s="22">
        <f>D22*E22*F22</f>
        <v>42788737.900171019</v>
      </c>
      <c r="H22" s="26"/>
      <c r="I22" s="22">
        <f>'WP B.5 F'!Q22</f>
        <v>822699627.61165833</v>
      </c>
      <c r="J22" s="131">
        <f>E22</f>
        <v>0.10349999999999999</v>
      </c>
      <c r="K22" s="131">
        <f>F22</f>
        <v>0.5025136071712456</v>
      </c>
      <c r="L22" s="22">
        <f>I22*J22*K22</f>
        <v>42788737.900171004</v>
      </c>
      <c r="M22" s="245"/>
      <c r="P22" s="246"/>
      <c r="Q22" s="246"/>
    </row>
    <row r="23" spans="1:17">
      <c r="A23" s="16">
        <v>11</v>
      </c>
      <c r="D23" s="23"/>
      <c r="E23" s="234"/>
      <c r="F23" s="234"/>
      <c r="G23" s="23"/>
      <c r="H23" s="26"/>
      <c r="I23" s="23"/>
      <c r="J23" s="240"/>
      <c r="K23" s="240"/>
      <c r="L23" s="23"/>
      <c r="M23" s="245"/>
      <c r="P23" s="246"/>
      <c r="Q23" s="247"/>
    </row>
    <row r="24" spans="1:17">
      <c r="A24" s="16">
        <v>12</v>
      </c>
      <c r="C24" s="230" t="s">
        <v>372</v>
      </c>
      <c r="D24" s="23">
        <f>'WP B.5 F'!P24</f>
        <v>-25837738.521415651</v>
      </c>
      <c r="E24" s="237">
        <f>$E$22</f>
        <v>0.10349999999999999</v>
      </c>
      <c r="F24" s="237">
        <f>$F$22</f>
        <v>0.5025136071712456</v>
      </c>
      <c r="G24" s="23">
        <f>D24*E24*F24</f>
        <v>-1343824.8717038066</v>
      </c>
      <c r="H24" s="26"/>
      <c r="I24" s="23">
        <f>'WP B.5 F'!Q24</f>
        <v>-24883173.853210405</v>
      </c>
      <c r="J24" s="131">
        <f>E24</f>
        <v>0.10349999999999999</v>
      </c>
      <c r="K24" s="131">
        <f>F24</f>
        <v>0.5025136071712456</v>
      </c>
      <c r="L24" s="23">
        <f>I24*J24*K24</f>
        <v>-1294177.8121625592</v>
      </c>
      <c r="M24" s="245"/>
      <c r="P24" s="246"/>
      <c r="Q24" s="246"/>
    </row>
    <row r="25" spans="1:17" ht="14.25" customHeight="1">
      <c r="A25" s="16">
        <v>13</v>
      </c>
      <c r="B25" s="232"/>
      <c r="C25" s="8"/>
      <c r="D25" s="26"/>
      <c r="E25" s="234"/>
      <c r="F25" s="234"/>
      <c r="G25" s="26"/>
      <c r="H25" s="26"/>
      <c r="I25" s="26"/>
      <c r="J25" s="51"/>
      <c r="K25" s="51"/>
      <c r="L25" s="26"/>
      <c r="M25" s="245"/>
      <c r="P25" s="246"/>
      <c r="Q25" s="247"/>
    </row>
    <row r="26" spans="1:17">
      <c r="A26" s="16">
        <v>14</v>
      </c>
      <c r="C26" s="230" t="s">
        <v>373</v>
      </c>
      <c r="D26" s="23">
        <f>'WP B.5 F'!P26</f>
        <v>25919296.840000004</v>
      </c>
      <c r="E26" s="237">
        <f>$E$22</f>
        <v>0.10349999999999999</v>
      </c>
      <c r="F26" s="237">
        <f>$F$22</f>
        <v>0.5025136071712456</v>
      </c>
      <c r="G26" s="23">
        <f>D26*E26*F26</f>
        <v>1348066.7327675042</v>
      </c>
      <c r="H26" s="26"/>
      <c r="I26" s="23">
        <f>'WP B.5 F'!Q26</f>
        <v>25919296.840000007</v>
      </c>
      <c r="J26" s="131">
        <f>E26</f>
        <v>0.10349999999999999</v>
      </c>
      <c r="K26" s="131">
        <f>F26</f>
        <v>0.5025136071712456</v>
      </c>
      <c r="L26" s="23">
        <f>I26*J26*K26</f>
        <v>1348066.7327675044</v>
      </c>
      <c r="M26" s="245"/>
      <c r="P26" s="246"/>
      <c r="Q26" s="246"/>
    </row>
    <row r="27" spans="1:17" ht="14.25" customHeight="1">
      <c r="A27" s="16">
        <v>15</v>
      </c>
      <c r="D27" s="23"/>
      <c r="E27" s="234"/>
      <c r="F27" s="234"/>
      <c r="G27" s="23"/>
      <c r="H27" s="26"/>
      <c r="I27" s="23"/>
      <c r="J27" s="240"/>
      <c r="K27" s="240"/>
      <c r="L27" s="23"/>
      <c r="M27" s="245"/>
      <c r="P27" s="247"/>
      <c r="Q27" s="247"/>
    </row>
    <row r="28" spans="1:17">
      <c r="A28" s="16">
        <v>16</v>
      </c>
      <c r="C28" s="235" t="s">
        <v>377</v>
      </c>
      <c r="D28" s="236">
        <f>SUM(D22:D26)</f>
        <v>822781185.9302429</v>
      </c>
      <c r="E28" s="234"/>
      <c r="F28" s="234"/>
      <c r="G28" s="236">
        <f>SUM(G22:G26)</f>
        <v>42792979.761234723</v>
      </c>
      <c r="I28" s="236">
        <f>SUM(I22:I26)</f>
        <v>823735750.59844792</v>
      </c>
      <c r="J28" s="51"/>
      <c r="K28" s="51"/>
      <c r="L28" s="236">
        <f>SUM(L22:L26)</f>
        <v>42842626.820775956</v>
      </c>
      <c r="M28" s="245"/>
      <c r="P28" s="247"/>
      <c r="Q28" s="247"/>
    </row>
    <row r="29" spans="1:17" ht="15.75">
      <c r="A29" s="16">
        <v>17</v>
      </c>
      <c r="B29" s="229" t="s">
        <v>378</v>
      </c>
      <c r="E29" s="3"/>
      <c r="F29" s="3"/>
      <c r="J29" s="3"/>
      <c r="K29" s="3"/>
      <c r="M29" s="245"/>
      <c r="P29" s="247"/>
      <c r="Q29" s="247"/>
    </row>
    <row r="30" spans="1:17">
      <c r="A30" s="16">
        <v>18</v>
      </c>
      <c r="C30" s="230" t="s">
        <v>376</v>
      </c>
      <c r="D30" s="22">
        <f>'WP B.5 F'!P30</f>
        <v>-574777</v>
      </c>
      <c r="E30" s="237">
        <v>0.10929999999999999</v>
      </c>
      <c r="F30" s="237">
        <v>0.51883860656465508</v>
      </c>
      <c r="G30" s="22">
        <f>D30*E30*F30</f>
        <v>-32595.063205759612</v>
      </c>
      <c r="H30" s="26"/>
      <c r="I30" s="22">
        <f>'WP B.5 F'!Q30</f>
        <v>-574777</v>
      </c>
      <c r="J30" s="131">
        <f>E30</f>
        <v>0.10929999999999999</v>
      </c>
      <c r="K30" s="131">
        <f>F30</f>
        <v>0.51883860656465508</v>
      </c>
      <c r="L30" s="22">
        <f>I30*J30*K30</f>
        <v>-32595.063205759612</v>
      </c>
      <c r="M30" s="245"/>
      <c r="P30" s="246"/>
      <c r="Q30" s="246"/>
    </row>
    <row r="31" spans="1:17">
      <c r="A31" s="16">
        <v>19</v>
      </c>
      <c r="B31" s="232"/>
      <c r="C31" s="8"/>
      <c r="D31" s="26"/>
      <c r="E31" s="234"/>
      <c r="F31" s="234"/>
      <c r="G31" s="26"/>
      <c r="H31" s="26"/>
      <c r="I31" s="26"/>
      <c r="J31" s="51"/>
      <c r="K31" s="51"/>
      <c r="L31" s="26"/>
      <c r="M31" s="245"/>
      <c r="P31" s="246"/>
      <c r="Q31" s="247"/>
    </row>
    <row r="32" spans="1:17">
      <c r="A32" s="16">
        <v>20</v>
      </c>
      <c r="C32" s="230" t="s">
        <v>372</v>
      </c>
      <c r="D32" s="23">
        <f>'WP B.5 F'!P32</f>
        <v>-23828556.686135989</v>
      </c>
      <c r="E32" s="237">
        <f>$E$30</f>
        <v>0.10929999999999999</v>
      </c>
      <c r="F32" s="237">
        <f>$F$30</f>
        <v>0.51883860656465508</v>
      </c>
      <c r="G32" s="23">
        <f>D32*E32*F32</f>
        <v>-1351295.0436197487</v>
      </c>
      <c r="H32" s="26"/>
      <c r="I32" s="23">
        <f>'WP B.5 F'!Q32</f>
        <v>-24869504.116410289</v>
      </c>
      <c r="J32" s="131">
        <f>E32</f>
        <v>0.10929999999999999</v>
      </c>
      <c r="K32" s="131">
        <f>F32</f>
        <v>0.51883860656465508</v>
      </c>
      <c r="L32" s="23">
        <f>I32*J32*K32</f>
        <v>-1410326.1935851509</v>
      </c>
      <c r="M32" s="245"/>
      <c r="P32" s="246"/>
      <c r="Q32" s="246"/>
    </row>
    <row r="33" spans="1:17">
      <c r="A33" s="16">
        <v>21</v>
      </c>
      <c r="B33" s="232"/>
      <c r="C33" s="8"/>
      <c r="D33" s="26"/>
      <c r="E33" s="234"/>
      <c r="F33" s="234"/>
      <c r="G33" s="26"/>
      <c r="H33" s="26"/>
      <c r="I33" s="26"/>
      <c r="J33" s="51"/>
      <c r="K33" s="51"/>
      <c r="L33" s="26"/>
      <c r="M33" s="245"/>
      <c r="P33" s="246"/>
      <c r="Q33" s="247"/>
    </row>
    <row r="34" spans="1:17">
      <c r="A34" s="16">
        <v>22</v>
      </c>
      <c r="C34" s="230" t="s">
        <v>373</v>
      </c>
      <c r="D34" s="23">
        <f>'WP B.5 F'!P34</f>
        <v>0</v>
      </c>
      <c r="E34" s="237">
        <f>$E$30</f>
        <v>0.10929999999999999</v>
      </c>
      <c r="F34" s="237">
        <f>$F$30</f>
        <v>0.51883860656465508</v>
      </c>
      <c r="G34" s="23">
        <f>D34*E34*F34</f>
        <v>0</v>
      </c>
      <c r="H34" s="26"/>
      <c r="I34" s="23">
        <f>'WP B.5 F'!Q34</f>
        <v>0</v>
      </c>
      <c r="J34" s="131">
        <f>E34</f>
        <v>0.10929999999999999</v>
      </c>
      <c r="K34" s="131">
        <f>F34</f>
        <v>0.51883860656465508</v>
      </c>
      <c r="L34" s="23">
        <f>I34*J34*K34</f>
        <v>0</v>
      </c>
      <c r="M34" s="245"/>
      <c r="P34" s="246"/>
      <c r="Q34" s="246"/>
    </row>
    <row r="35" spans="1:17">
      <c r="A35" s="16">
        <v>23</v>
      </c>
      <c r="D35" s="23"/>
      <c r="E35" s="234"/>
      <c r="F35" s="234"/>
      <c r="G35" s="23"/>
      <c r="H35" s="26"/>
      <c r="I35" s="23"/>
      <c r="J35" s="240"/>
      <c r="K35" s="240"/>
      <c r="L35" s="23"/>
      <c r="M35" s="245"/>
      <c r="P35" s="247"/>
      <c r="Q35" s="247"/>
    </row>
    <row r="36" spans="1:17">
      <c r="A36" s="16">
        <v>24</v>
      </c>
      <c r="C36" s="235" t="s">
        <v>379</v>
      </c>
      <c r="D36" s="236">
        <f>SUM(D30:D34)</f>
        <v>-24403333.686135989</v>
      </c>
      <c r="E36" s="234"/>
      <c r="F36" s="234"/>
      <c r="G36" s="236">
        <f>SUM(G30:G34)</f>
        <v>-1383890.1068255082</v>
      </c>
      <c r="I36" s="236">
        <f>SUM(I30:I34)</f>
        <v>-25444281.116410289</v>
      </c>
      <c r="J36" s="51"/>
      <c r="K36" s="51"/>
      <c r="L36" s="236">
        <f>SUM(L30:L34)</f>
        <v>-1442921.2567909104</v>
      </c>
      <c r="M36" s="245"/>
      <c r="P36" s="247"/>
      <c r="Q36" s="247"/>
    </row>
    <row r="37" spans="1:17" ht="15.75">
      <c r="A37" s="16">
        <v>25</v>
      </c>
      <c r="B37" s="229" t="s">
        <v>380</v>
      </c>
      <c r="E37" s="3"/>
      <c r="F37" s="3"/>
      <c r="J37" s="3"/>
      <c r="K37" s="3"/>
      <c r="M37" s="245"/>
      <c r="P37" s="247"/>
      <c r="Q37" s="247"/>
    </row>
    <row r="38" spans="1:17">
      <c r="A38" s="16">
        <v>26</v>
      </c>
      <c r="C38" s="230" t="s">
        <v>376</v>
      </c>
      <c r="D38" s="22">
        <f>'WP B.5 F'!P39</f>
        <v>6309382</v>
      </c>
      <c r="E38" s="241">
        <v>1</v>
      </c>
      <c r="F38" s="237">
        <v>0.5025136071712456</v>
      </c>
      <c r="G38" s="22">
        <f>D38*E38*F38</f>
        <v>3170550.307841328</v>
      </c>
      <c r="H38" s="26"/>
      <c r="I38" s="22">
        <f>'WP B.5 F'!Q39</f>
        <v>6309382</v>
      </c>
      <c r="J38" s="241">
        <f>E38</f>
        <v>1</v>
      </c>
      <c r="K38" s="237">
        <f>F38</f>
        <v>0.5025136071712456</v>
      </c>
      <c r="L38" s="22">
        <f>I38*J38*K38</f>
        <v>3170550.307841328</v>
      </c>
      <c r="M38" s="245"/>
      <c r="P38" s="246"/>
      <c r="Q38" s="246"/>
    </row>
    <row r="39" spans="1:17">
      <c r="A39" s="16">
        <v>27</v>
      </c>
      <c r="D39" s="23"/>
      <c r="E39" s="234"/>
      <c r="F39" s="234"/>
      <c r="G39" s="23"/>
      <c r="H39" s="26"/>
      <c r="I39" s="23"/>
      <c r="J39" s="240"/>
      <c r="K39" s="240"/>
      <c r="L39" s="23"/>
      <c r="M39" s="245"/>
      <c r="P39" s="246"/>
      <c r="Q39" s="247"/>
    </row>
    <row r="40" spans="1:17">
      <c r="A40" s="16">
        <v>28</v>
      </c>
      <c r="C40" s="230" t="s">
        <v>381</v>
      </c>
      <c r="D40" s="23">
        <f>'WP B.5 F'!P45</f>
        <v>-1</v>
      </c>
      <c r="E40" s="241">
        <f>$E$38</f>
        <v>1</v>
      </c>
      <c r="F40" s="237">
        <f>$F$38</f>
        <v>0.5025136071712456</v>
      </c>
      <c r="G40" s="23">
        <f>D40*E40*F40</f>
        <v>-0.5025136071712456</v>
      </c>
      <c r="H40" s="26"/>
      <c r="I40" s="23">
        <f>'WP B.5 F'!Q45</f>
        <v>-1</v>
      </c>
      <c r="J40" s="241">
        <f>E40</f>
        <v>1</v>
      </c>
      <c r="K40" s="237">
        <f>F40</f>
        <v>0.5025136071712456</v>
      </c>
      <c r="L40" s="23">
        <f>I40*J40*K40</f>
        <v>-0.5025136071712456</v>
      </c>
      <c r="M40" s="245"/>
      <c r="P40" s="246"/>
      <c r="Q40" s="246"/>
    </row>
    <row r="41" spans="1:17">
      <c r="A41" s="16">
        <v>29</v>
      </c>
      <c r="D41" s="23"/>
      <c r="E41" s="234"/>
      <c r="F41" s="234"/>
      <c r="G41" s="23"/>
      <c r="H41" s="26"/>
      <c r="I41" s="23"/>
      <c r="J41" s="240"/>
      <c r="K41" s="240"/>
      <c r="L41" s="23"/>
      <c r="M41" s="245"/>
      <c r="P41" s="246"/>
      <c r="Q41" s="247"/>
    </row>
    <row r="42" spans="1:17">
      <c r="A42" s="16">
        <v>30</v>
      </c>
      <c r="C42" s="230" t="s">
        <v>372</v>
      </c>
      <c r="D42" s="23">
        <f>'WP B.5 F'!P41</f>
        <v>5709564.9537686333</v>
      </c>
      <c r="E42" s="241">
        <f>$E$38</f>
        <v>1</v>
      </c>
      <c r="F42" s="237">
        <f>$F$38</f>
        <v>0.5025136071712456</v>
      </c>
      <c r="G42" s="23">
        <f>D42*E42*F42</f>
        <v>2869134.0802968019</v>
      </c>
      <c r="H42" s="26"/>
      <c r="I42" s="23">
        <f>'WP B.5 F'!Q41</f>
        <v>5699565.4627735894</v>
      </c>
      <c r="J42" s="241">
        <f>E42</f>
        <v>1</v>
      </c>
      <c r="K42" s="237">
        <f>F42</f>
        <v>0.5025136071712456</v>
      </c>
      <c r="L42" s="23">
        <f>I42*J42*K42</f>
        <v>2864109.2000070061</v>
      </c>
      <c r="M42" s="245"/>
      <c r="P42" s="246"/>
      <c r="Q42" s="246"/>
    </row>
    <row r="43" spans="1:17">
      <c r="A43" s="16">
        <v>31</v>
      </c>
      <c r="D43" s="23"/>
      <c r="E43" s="234"/>
      <c r="F43" s="234"/>
      <c r="G43" s="23"/>
      <c r="H43" s="26"/>
      <c r="I43" s="23"/>
      <c r="J43" s="240"/>
      <c r="K43" s="240"/>
      <c r="L43" s="23"/>
      <c r="M43" s="245"/>
      <c r="P43" s="247"/>
      <c r="Q43" s="247"/>
    </row>
    <row r="44" spans="1:17">
      <c r="A44" s="16">
        <v>32</v>
      </c>
      <c r="C44" s="230" t="s">
        <v>373</v>
      </c>
      <c r="D44" s="23">
        <f>'WP B.5 F'!P43</f>
        <v>-1597357</v>
      </c>
      <c r="E44" s="241">
        <f>$E$38</f>
        <v>1</v>
      </c>
      <c r="F44" s="237">
        <f>$F$38</f>
        <v>0.5025136071712456</v>
      </c>
      <c r="G44" s="23">
        <f>D44*E44*F44</f>
        <v>-802693.62801023934</v>
      </c>
      <c r="H44" s="26"/>
      <c r="I44" s="23">
        <f>'WP B.5 F'!Q43</f>
        <v>-1597357</v>
      </c>
      <c r="J44" s="241">
        <f>E44</f>
        <v>1</v>
      </c>
      <c r="K44" s="237">
        <f>F44</f>
        <v>0.5025136071712456</v>
      </c>
      <c r="L44" s="23">
        <f>I44*J44*K44</f>
        <v>-802693.62801023934</v>
      </c>
      <c r="M44" s="245"/>
      <c r="P44" s="246"/>
      <c r="Q44" s="246"/>
    </row>
    <row r="45" spans="1:17">
      <c r="A45" s="16">
        <v>33</v>
      </c>
      <c r="D45" s="23"/>
      <c r="E45" s="234"/>
      <c r="F45" s="234"/>
      <c r="G45" s="23"/>
      <c r="H45" s="26"/>
      <c r="I45" s="23"/>
      <c r="J45" s="240"/>
      <c r="K45" s="240"/>
      <c r="L45" s="23"/>
      <c r="M45" s="245"/>
      <c r="P45" s="237"/>
      <c r="Q45" s="237"/>
    </row>
    <row r="46" spans="1:17">
      <c r="A46" s="16">
        <v>34</v>
      </c>
      <c r="C46" s="235" t="s">
        <v>382</v>
      </c>
      <c r="D46" s="236">
        <f>SUM(D38:D44)</f>
        <v>10421588.953768633</v>
      </c>
      <c r="E46" s="234"/>
      <c r="F46" s="234"/>
      <c r="G46" s="236">
        <f>SUM(G38:G44)</f>
        <v>5236990.2576142829</v>
      </c>
      <c r="I46" s="236">
        <f>SUM(I38:I44)</f>
        <v>10411589.462773589</v>
      </c>
      <c r="J46" s="51"/>
      <c r="K46" s="51"/>
      <c r="L46" s="236">
        <f>SUM(L38:L44)</f>
        <v>5231965.377324488</v>
      </c>
      <c r="M46" s="245"/>
    </row>
    <row r="47" spans="1:17">
      <c r="A47" s="16">
        <v>35</v>
      </c>
      <c r="E47" s="3"/>
      <c r="F47" s="3"/>
      <c r="J47" s="3"/>
      <c r="K47" s="3"/>
      <c r="M47" s="245"/>
    </row>
    <row r="48" spans="1:17">
      <c r="A48" s="16">
        <v>36</v>
      </c>
      <c r="E48" s="3"/>
      <c r="F48" s="3"/>
      <c r="J48" s="3"/>
      <c r="K48" s="3"/>
      <c r="M48" s="245"/>
    </row>
    <row r="49" spans="1:12" ht="15.75">
      <c r="A49" s="16">
        <v>37</v>
      </c>
      <c r="B49" s="204"/>
      <c r="C49" s="242" t="s">
        <v>383</v>
      </c>
      <c r="D49" s="248">
        <f>D46+D36+D28+D19</f>
        <v>683648524.88082469</v>
      </c>
      <c r="E49" s="3"/>
      <c r="F49" s="3"/>
      <c r="G49" s="248">
        <f>G46+G36+G28+G19</f>
        <v>-78504836.405027285</v>
      </c>
      <c r="I49" s="248">
        <f>I46+I36+I28+I19</f>
        <v>687094174.4392432</v>
      </c>
      <c r="J49" s="3"/>
      <c r="K49" s="3"/>
      <c r="L49" s="248">
        <f>L46+L36+L28+L19</f>
        <v>-74977213.564258486</v>
      </c>
    </row>
    <row r="50" spans="1:12">
      <c r="A50" s="16">
        <v>38</v>
      </c>
      <c r="B50" s="204"/>
      <c r="C50" s="249" t="s">
        <v>386</v>
      </c>
      <c r="E50" s="3"/>
      <c r="F50" s="3"/>
      <c r="J50" s="3"/>
      <c r="K50" s="3"/>
    </row>
    <row r="51" spans="1:12" ht="15.75">
      <c r="A51" s="16">
        <v>39</v>
      </c>
      <c r="B51" s="204"/>
      <c r="C51" s="250" t="s">
        <v>387</v>
      </c>
      <c r="E51" s="3"/>
      <c r="F51" s="3"/>
      <c r="J51" s="3"/>
      <c r="K51" s="3"/>
      <c r="L51" s="5">
        <f>I73</f>
        <v>-322597.98677917611</v>
      </c>
    </row>
    <row r="52" spans="1:12">
      <c r="A52" s="16">
        <v>40</v>
      </c>
      <c r="B52" s="204"/>
      <c r="C52" s="251"/>
      <c r="E52" s="3"/>
      <c r="F52" s="3"/>
      <c r="J52" s="3"/>
      <c r="K52" s="3"/>
    </row>
    <row r="53" spans="1:12" ht="16.5" thickBot="1">
      <c r="A53" s="16">
        <v>41</v>
      </c>
      <c r="B53" s="204"/>
      <c r="C53" s="250" t="s">
        <v>388</v>
      </c>
      <c r="E53" s="3"/>
      <c r="F53" s="3"/>
      <c r="J53" s="3"/>
      <c r="K53" s="3"/>
      <c r="L53" s="252">
        <f>L49+L51</f>
        <v>-75299811.551037669</v>
      </c>
    </row>
    <row r="54" spans="1:12" ht="15.75" thickTop="1">
      <c r="A54" s="16">
        <v>42</v>
      </c>
      <c r="B54" s="204"/>
      <c r="E54" s="3"/>
      <c r="F54" s="3"/>
      <c r="J54" s="3"/>
      <c r="K54" s="3"/>
    </row>
    <row r="55" spans="1:12" ht="15.75">
      <c r="A55" s="16">
        <v>43</v>
      </c>
      <c r="B55" s="204"/>
      <c r="C55" s="253" t="s">
        <v>389</v>
      </c>
      <c r="D55" s="217"/>
      <c r="E55" s="165"/>
      <c r="F55" s="165"/>
      <c r="G55" s="217"/>
      <c r="H55" s="57"/>
      <c r="I55" s="217"/>
      <c r="J55" s="3"/>
      <c r="K55" s="3"/>
    </row>
    <row r="56" spans="1:12" ht="15.75">
      <c r="A56" s="16">
        <v>44</v>
      </c>
      <c r="B56" s="204"/>
      <c r="C56" s="254" t="s">
        <v>390</v>
      </c>
      <c r="D56" s="204"/>
      <c r="E56" s="215"/>
      <c r="F56" s="215"/>
      <c r="G56" s="204"/>
      <c r="I56" s="204"/>
      <c r="J56" s="3"/>
      <c r="K56" s="3"/>
    </row>
    <row r="57" spans="1:12">
      <c r="A57" s="16">
        <v>45</v>
      </c>
      <c r="F57" s="16" t="s">
        <v>2</v>
      </c>
      <c r="I57" s="16"/>
      <c r="J57" s="3"/>
      <c r="K57" s="3"/>
    </row>
    <row r="58" spans="1:12">
      <c r="A58" s="16">
        <v>46</v>
      </c>
      <c r="C58" s="12" t="s">
        <v>391</v>
      </c>
      <c r="D58" s="255"/>
      <c r="E58" s="255"/>
      <c r="F58" s="256" t="s">
        <v>36</v>
      </c>
      <c r="G58" s="255"/>
      <c r="H58" s="257"/>
      <c r="I58" s="256"/>
      <c r="J58" s="3"/>
      <c r="K58" s="3"/>
    </row>
    <row r="59" spans="1:12">
      <c r="A59" s="16">
        <v>47</v>
      </c>
      <c r="B59" s="204"/>
      <c r="F59" s="3"/>
      <c r="J59" s="3"/>
      <c r="K59" s="3"/>
    </row>
    <row r="60" spans="1:12">
      <c r="A60" s="16">
        <v>48</v>
      </c>
      <c r="B60" s="204"/>
      <c r="C60" s="5" t="s">
        <v>392</v>
      </c>
      <c r="F60" s="3" t="s">
        <v>393</v>
      </c>
      <c r="I60" s="5">
        <f>'B.1 F '!F27</f>
        <v>430095329.87132108</v>
      </c>
      <c r="J60" s="3"/>
      <c r="K60" s="3"/>
    </row>
    <row r="61" spans="1:12">
      <c r="A61" s="16">
        <v>49</v>
      </c>
      <c r="B61" s="204"/>
      <c r="F61" s="3"/>
      <c r="J61" s="3"/>
      <c r="K61" s="3"/>
    </row>
    <row r="62" spans="1:12">
      <c r="A62" s="16">
        <v>50</v>
      </c>
      <c r="B62" s="204"/>
      <c r="C62" s="5" t="s">
        <v>394</v>
      </c>
      <c r="F62" s="3" t="s">
        <v>395</v>
      </c>
      <c r="I62" s="5">
        <v>33246369</v>
      </c>
      <c r="J62" s="3"/>
      <c r="K62" s="3"/>
    </row>
    <row r="63" spans="1:12">
      <c r="A63" s="16">
        <v>51</v>
      </c>
      <c r="B63" s="204"/>
      <c r="F63" s="3"/>
      <c r="J63" s="3"/>
      <c r="K63" s="3"/>
    </row>
    <row r="64" spans="1:12">
      <c r="A64" s="16">
        <v>52</v>
      </c>
      <c r="B64" s="204"/>
      <c r="C64" s="5" t="s">
        <v>396</v>
      </c>
      <c r="F64" s="3" t="s">
        <v>397</v>
      </c>
      <c r="I64" s="5">
        <v>9960341.1920584962</v>
      </c>
      <c r="J64" s="3"/>
      <c r="K64" s="3"/>
    </row>
    <row r="65" spans="1:11">
      <c r="A65" s="16">
        <v>53</v>
      </c>
      <c r="B65" s="204"/>
      <c r="F65" s="3"/>
      <c r="J65" s="3"/>
      <c r="K65" s="3"/>
    </row>
    <row r="66" spans="1:11">
      <c r="A66" s="16">
        <v>54</v>
      </c>
      <c r="B66" s="204"/>
      <c r="C66" s="5" t="s">
        <v>398</v>
      </c>
      <c r="F66" s="3" t="s">
        <v>399</v>
      </c>
      <c r="I66" s="5">
        <f>I62-I64</f>
        <v>23286027.807941504</v>
      </c>
      <c r="J66" s="3"/>
      <c r="K66" s="3"/>
    </row>
    <row r="67" spans="1:11">
      <c r="A67" s="16">
        <v>55</v>
      </c>
      <c r="B67" s="204"/>
      <c r="F67" s="3"/>
      <c r="J67" s="3"/>
      <c r="K67" s="3"/>
    </row>
    <row r="68" spans="1:11">
      <c r="A68" s="16">
        <v>56</v>
      </c>
      <c r="B68" s="204"/>
      <c r="C68" s="5" t="s">
        <v>400</v>
      </c>
      <c r="D68" s="258">
        <v>0.38900000000000001</v>
      </c>
      <c r="F68" s="3" t="s">
        <v>401</v>
      </c>
      <c r="I68" s="5">
        <f>I66/(1-D68)</f>
        <v>38111338.474536017</v>
      </c>
      <c r="J68" s="3"/>
      <c r="K68" s="3"/>
    </row>
    <row r="69" spans="1:11">
      <c r="A69" s="16">
        <v>57</v>
      </c>
      <c r="B69" s="204"/>
      <c r="F69" s="3"/>
      <c r="J69" s="3"/>
      <c r="K69" s="3"/>
    </row>
    <row r="70" spans="1:11">
      <c r="A70" s="16">
        <v>58</v>
      </c>
      <c r="B70" s="204"/>
      <c r="C70" s="5" t="s">
        <v>402</v>
      </c>
      <c r="D70" s="258">
        <f>D68</f>
        <v>0.38900000000000001</v>
      </c>
      <c r="F70" s="3" t="s">
        <v>403</v>
      </c>
      <c r="I70" s="259">
        <f>I68*D70</f>
        <v>14825310.666594511</v>
      </c>
      <c r="J70" s="3"/>
      <c r="K70" s="3"/>
    </row>
    <row r="71" spans="1:11">
      <c r="A71" s="16">
        <v>59</v>
      </c>
      <c r="F71" s="3"/>
      <c r="J71" s="3"/>
      <c r="K71" s="3"/>
    </row>
    <row r="72" spans="1:11">
      <c r="A72" s="16">
        <v>60</v>
      </c>
      <c r="C72" s="5" t="s">
        <v>404</v>
      </c>
      <c r="F72" s="3" t="s">
        <v>405</v>
      </c>
      <c r="I72" s="204">
        <f>L49-'B.5 B'!L49</f>
        <v>-14502712.679815337</v>
      </c>
      <c r="J72" s="3"/>
      <c r="K72" s="3"/>
    </row>
    <row r="73" spans="1:11">
      <c r="A73" s="16">
        <v>61</v>
      </c>
      <c r="C73" s="5" t="s">
        <v>406</v>
      </c>
      <c r="F73" s="3"/>
      <c r="I73" s="255">
        <v>-322597.98677917611</v>
      </c>
      <c r="J73" s="3"/>
      <c r="K73" s="3">
        <f>I70+I75</f>
        <v>0</v>
      </c>
    </row>
    <row r="74" spans="1:11">
      <c r="A74" s="16">
        <v>62</v>
      </c>
      <c r="F74" s="3"/>
      <c r="J74" s="3"/>
      <c r="K74" s="3"/>
    </row>
    <row r="75" spans="1:11" ht="16.5" thickBot="1">
      <c r="A75" s="16">
        <v>63</v>
      </c>
      <c r="C75" s="250" t="s">
        <v>407</v>
      </c>
      <c r="D75" s="250"/>
      <c r="E75" s="250"/>
      <c r="F75" s="260" t="s">
        <v>408</v>
      </c>
      <c r="G75" s="250"/>
      <c r="H75" s="261"/>
      <c r="I75" s="262">
        <f>'B.1 F '!F25-'B.1 B'!F25</f>
        <v>-14825310.66659452</v>
      </c>
      <c r="J75" s="3"/>
      <c r="K75" s="3"/>
    </row>
    <row r="76" spans="1:11" ht="15.75" thickTop="1">
      <c r="A76" s="16">
        <v>64</v>
      </c>
      <c r="J76" s="3"/>
      <c r="K76" s="263">
        <f>I70+I75</f>
        <v>0</v>
      </c>
    </row>
    <row r="77" spans="1:11">
      <c r="A77" s="16">
        <v>65</v>
      </c>
      <c r="J77" s="3"/>
      <c r="K77" s="3"/>
    </row>
    <row r="78" spans="1:11" ht="15.75">
      <c r="A78" s="16">
        <v>66</v>
      </c>
      <c r="C78" s="264" t="s">
        <v>409</v>
      </c>
      <c r="D78" s="255"/>
      <c r="E78" s="255"/>
      <c r="F78" s="255"/>
      <c r="G78" s="255"/>
      <c r="H78" s="257"/>
      <c r="I78" s="255"/>
      <c r="J78" s="3"/>
      <c r="K78" s="3"/>
    </row>
    <row r="79" spans="1:11" ht="15.75">
      <c r="A79" s="16">
        <v>67</v>
      </c>
      <c r="C79" s="250" t="s">
        <v>410</v>
      </c>
      <c r="D79" s="250"/>
      <c r="E79" s="250"/>
      <c r="F79" s="260" t="s">
        <v>411</v>
      </c>
      <c r="G79" s="250"/>
      <c r="H79" s="261"/>
      <c r="I79" s="250">
        <f>'B.5 B'!L49</f>
        <v>-60474500.884443149</v>
      </c>
      <c r="J79" s="3"/>
      <c r="K79" s="3"/>
    </row>
    <row r="80" spans="1:11">
      <c r="A80" s="16">
        <v>68</v>
      </c>
      <c r="J80" s="3"/>
      <c r="K80" s="3"/>
    </row>
    <row r="81" spans="1:12">
      <c r="A81" s="16">
        <v>69</v>
      </c>
      <c r="C81" s="5" t="s">
        <v>412</v>
      </c>
      <c r="F81" s="3" t="s">
        <v>413</v>
      </c>
      <c r="I81" s="5">
        <f>L49</f>
        <v>-74977213.564258486</v>
      </c>
      <c r="J81" s="3"/>
      <c r="K81" s="3"/>
    </row>
    <row r="82" spans="1:12">
      <c r="A82" s="16">
        <v>70</v>
      </c>
      <c r="C82" s="251" t="s">
        <v>414</v>
      </c>
      <c r="F82" s="3" t="s">
        <v>415</v>
      </c>
      <c r="I82" s="255">
        <f>I73</f>
        <v>-322597.98677917611</v>
      </c>
      <c r="J82" s="3"/>
      <c r="K82" s="3"/>
    </row>
    <row r="83" spans="1:12" ht="15.75">
      <c r="A83" s="16">
        <v>71</v>
      </c>
      <c r="C83" s="250" t="s">
        <v>388</v>
      </c>
      <c r="D83" s="250"/>
      <c r="E83" s="250"/>
      <c r="F83" s="250"/>
      <c r="G83" s="250"/>
      <c r="H83" s="261"/>
      <c r="I83" s="265">
        <f>SUM(I81:I82)</f>
        <v>-75299811.551037669</v>
      </c>
      <c r="J83" s="3"/>
      <c r="K83" s="3"/>
    </row>
    <row r="84" spans="1:12" ht="15.75">
      <c r="A84" s="16">
        <v>72</v>
      </c>
      <c r="C84" s="250"/>
      <c r="I84" s="266"/>
      <c r="J84" s="3"/>
      <c r="K84" s="3"/>
    </row>
    <row r="85" spans="1:12" ht="16.5" thickBot="1">
      <c r="A85" s="16">
        <v>73</v>
      </c>
      <c r="C85" s="250" t="s">
        <v>416</v>
      </c>
      <c r="F85" s="5" t="s">
        <v>417</v>
      </c>
      <c r="I85" s="262">
        <f>I83-I79</f>
        <v>-14825310.66659452</v>
      </c>
      <c r="J85" s="3"/>
      <c r="K85" s="3"/>
    </row>
    <row r="86" spans="1:12" ht="16.5" thickTop="1">
      <c r="A86" s="16">
        <v>74</v>
      </c>
      <c r="C86" s="250"/>
      <c r="I86" s="266"/>
      <c r="J86" s="3"/>
      <c r="K86" s="3"/>
    </row>
    <row r="87" spans="1:12">
      <c r="A87" s="16">
        <v>75</v>
      </c>
      <c r="I87" s="204"/>
      <c r="J87" s="3"/>
      <c r="K87" s="3"/>
    </row>
    <row r="88" spans="1:12">
      <c r="A88" s="16">
        <v>76</v>
      </c>
      <c r="C88" s="249" t="s">
        <v>418</v>
      </c>
      <c r="E88" s="3"/>
      <c r="F88" s="3"/>
      <c r="J88" s="3"/>
      <c r="K88" s="3"/>
    </row>
    <row r="89" spans="1:12">
      <c r="E89" s="3"/>
      <c r="F89" s="3"/>
      <c r="J89" s="3"/>
      <c r="K89" s="3"/>
    </row>
    <row r="90" spans="1:12">
      <c r="E90" s="3"/>
      <c r="F90" s="3"/>
      <c r="J90" s="3"/>
      <c r="K90" s="3"/>
      <c r="L90" s="267"/>
    </row>
    <row r="91" spans="1:12">
      <c r="E91" s="3"/>
      <c r="F91" s="3"/>
      <c r="J91" s="3"/>
      <c r="K91" s="3"/>
      <c r="L91" s="267"/>
    </row>
    <row r="92" spans="1:12">
      <c r="E92" s="3"/>
      <c r="F92" s="3"/>
      <c r="J92" s="3"/>
      <c r="K92" s="3"/>
      <c r="L92" s="268"/>
    </row>
    <row r="93" spans="1:12">
      <c r="E93" s="3"/>
      <c r="F93" s="3"/>
      <c r="J93" s="3"/>
      <c r="K93" s="3"/>
      <c r="L93" s="267"/>
    </row>
    <row r="94" spans="1:12">
      <c r="E94" s="3"/>
      <c r="F94" s="3"/>
      <c r="J94" s="3"/>
      <c r="K94" s="3"/>
    </row>
    <row r="95" spans="1:12">
      <c r="E95" s="3"/>
      <c r="F95" s="3"/>
      <c r="J95" s="3"/>
      <c r="K95" s="3"/>
    </row>
    <row r="96" spans="1:12">
      <c r="D96" s="5">
        <v>0</v>
      </c>
      <c r="E96" s="3"/>
      <c r="F96" s="3"/>
      <c r="J96" s="3"/>
      <c r="K96" s="3"/>
    </row>
    <row r="97" spans="5:11">
      <c r="E97" s="3"/>
      <c r="F97" s="3"/>
      <c r="J97" s="3"/>
      <c r="K97" s="3"/>
    </row>
    <row r="98" spans="5:11">
      <c r="E98" s="3"/>
      <c r="F98" s="3"/>
      <c r="J98" s="3"/>
      <c r="K98" s="3"/>
    </row>
    <row r="99" spans="5:11">
      <c r="E99" s="3"/>
      <c r="F99" s="3"/>
      <c r="J99" s="3"/>
      <c r="K99" s="3"/>
    </row>
    <row r="100" spans="5:11">
      <c r="E100" s="3"/>
      <c r="F100" s="3"/>
      <c r="J100" s="3"/>
      <c r="K100" s="3"/>
    </row>
    <row r="101" spans="5:11">
      <c r="E101" s="3"/>
      <c r="F101" s="3"/>
      <c r="J101" s="3"/>
      <c r="K101" s="3"/>
    </row>
    <row r="102" spans="5:11">
      <c r="E102" s="3"/>
      <c r="F102" s="3"/>
      <c r="J102" s="3"/>
      <c r="K102" s="3"/>
    </row>
    <row r="103" spans="5:11">
      <c r="E103" s="3"/>
      <c r="F103" s="3"/>
      <c r="J103" s="3"/>
      <c r="K103" s="3"/>
    </row>
    <row r="104" spans="5:11">
      <c r="E104" s="3"/>
      <c r="F104" s="3"/>
      <c r="J104" s="3"/>
      <c r="K104" s="3"/>
    </row>
    <row r="105" spans="5:11">
      <c r="E105" s="3"/>
      <c r="F105" s="3"/>
      <c r="J105" s="3"/>
      <c r="K105" s="3"/>
    </row>
    <row r="106" spans="5:11">
      <c r="J106" s="3"/>
      <c r="K106" s="3"/>
    </row>
    <row r="107" spans="5:11">
      <c r="J107" s="3"/>
      <c r="K107" s="3"/>
    </row>
    <row r="108" spans="5:11">
      <c r="J108" s="3"/>
      <c r="K108" s="3"/>
    </row>
    <row r="109" spans="5:11">
      <c r="J109" s="3"/>
      <c r="K109" s="3"/>
    </row>
    <row r="110" spans="5:11">
      <c r="J110" s="3"/>
      <c r="K110" s="3"/>
    </row>
    <row r="111" spans="5:11">
      <c r="J111" s="3"/>
      <c r="K111" s="3"/>
    </row>
    <row r="112" spans="5:11">
      <c r="J112" s="3"/>
      <c r="K112" s="3"/>
    </row>
    <row r="113" spans="10:11">
      <c r="J113" s="3"/>
      <c r="K113" s="3"/>
    </row>
    <row r="114" spans="10:11">
      <c r="J114" s="3"/>
      <c r="K114" s="3"/>
    </row>
    <row r="115" spans="10:11">
      <c r="J115" s="3"/>
      <c r="K115" s="3"/>
    </row>
    <row r="116" spans="10:11">
      <c r="J116" s="3"/>
      <c r="K116" s="3"/>
    </row>
    <row r="117" spans="10:11">
      <c r="J117" s="3"/>
      <c r="K117" s="3"/>
    </row>
    <row r="118" spans="10:11">
      <c r="J118" s="3"/>
      <c r="K118" s="3"/>
    </row>
    <row r="119" spans="10:11">
      <c r="J119" s="3"/>
      <c r="K119" s="3"/>
    </row>
    <row r="120" spans="10:11">
      <c r="J120" s="3"/>
      <c r="K120" s="3"/>
    </row>
    <row r="121" spans="10:11">
      <c r="J121" s="3"/>
      <c r="K121" s="3"/>
    </row>
    <row r="122" spans="10:11">
      <c r="J122" s="3"/>
      <c r="K122" s="3"/>
    </row>
    <row r="123" spans="10:11">
      <c r="J123" s="3"/>
      <c r="K123" s="3"/>
    </row>
    <row r="124" spans="10:11">
      <c r="J124" s="3"/>
      <c r="K124" s="3"/>
    </row>
    <row r="125" spans="10:11">
      <c r="J125" s="3"/>
      <c r="K125" s="3"/>
    </row>
    <row r="126" spans="10:11">
      <c r="J126" s="3"/>
      <c r="K126" s="3"/>
    </row>
    <row r="127" spans="10:11">
      <c r="J127" s="3"/>
      <c r="K127" s="3"/>
    </row>
    <row r="128" spans="10:11">
      <c r="J128" s="3"/>
      <c r="K128" s="3"/>
    </row>
    <row r="129" spans="10:11">
      <c r="J129" s="3"/>
      <c r="K129" s="3"/>
    </row>
    <row r="130" spans="10:11">
      <c r="J130" s="3"/>
      <c r="K130" s="3"/>
    </row>
    <row r="131" spans="10:11">
      <c r="J131" s="3"/>
      <c r="K131" s="3"/>
    </row>
    <row r="132" spans="10:11">
      <c r="J132" s="3"/>
      <c r="K132" s="3"/>
    </row>
    <row r="133" spans="10:11">
      <c r="J133" s="3"/>
      <c r="K133" s="3"/>
    </row>
    <row r="134" spans="10:11">
      <c r="J134" s="3"/>
      <c r="K134" s="3"/>
    </row>
    <row r="135" spans="10:11">
      <c r="J135" s="3"/>
      <c r="K135" s="3"/>
    </row>
    <row r="136" spans="10:11">
      <c r="J136" s="3"/>
      <c r="K136" s="3"/>
    </row>
    <row r="137" spans="10:11">
      <c r="J137" s="3"/>
      <c r="K137" s="3"/>
    </row>
    <row r="138" spans="10:11">
      <c r="J138" s="3"/>
      <c r="K138" s="3"/>
    </row>
    <row r="139" spans="10:11">
      <c r="J139" s="3"/>
      <c r="K139" s="3"/>
    </row>
    <row r="140" spans="10:11">
      <c r="J140" s="3"/>
      <c r="K140" s="3"/>
    </row>
  </sheetData>
  <mergeCells count="4">
    <mergeCell ref="A1:L1"/>
    <mergeCell ref="A2:L2"/>
    <mergeCell ref="A3:L3"/>
    <mergeCell ref="A4:L4"/>
  </mergeCells>
  <printOptions horizontalCentered="1"/>
  <pageMargins left="0.75" right="0.75" top="0.6" bottom="0.5" header="0.5" footer="0.17"/>
  <pageSetup scale="60" fitToHeight="2" orientation="landscape" verticalDpi="300" r:id="rId1"/>
  <headerFooter alignWithMargins="0">
    <oddHeader>&amp;RCASE NO. 2017-00349
FR 16(8)(b)
ATTACHMENT 1</oddHeader>
    <oddFooter>&amp;RSchedule &amp;A
Page &amp;P of &amp;N</oddFooter>
  </headerFooter>
  <rowBreaks count="1" manualBreakCount="1">
    <brk id="54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80" zoomScaleNormal="90" zoomScaleSheetLayoutView="80" workbookViewId="0">
      <selection activeCell="C6" sqref="C6"/>
    </sheetView>
  </sheetViews>
  <sheetFormatPr defaultColWidth="8.44140625" defaultRowHeight="15"/>
  <cols>
    <col min="1" max="1" width="5.77734375" style="5" customWidth="1"/>
    <col min="2" max="2" width="6.44140625" style="5" customWidth="1"/>
    <col min="3" max="3" width="49.33203125" style="5" bestFit="1" customWidth="1"/>
    <col min="4" max="4" width="11.5546875" style="5" bestFit="1" customWidth="1"/>
    <col min="5" max="5" width="11.77734375" style="3" bestFit="1" customWidth="1"/>
    <col min="6" max="6" width="11.77734375" style="3" customWidth="1"/>
    <col min="7" max="7" width="11.88671875" style="5" bestFit="1" customWidth="1"/>
    <col min="8" max="8" width="4.33203125" style="50" customWidth="1"/>
    <col min="9" max="9" width="11.5546875" style="5" bestFit="1" customWidth="1"/>
    <col min="10" max="11" width="11.88671875" style="3" customWidth="1"/>
    <col min="12" max="12" width="14.77734375" style="5" customWidth="1"/>
    <col min="13" max="16384" width="8.44140625" style="5"/>
  </cols>
  <sheetData>
    <row r="1" spans="1:12">
      <c r="A1" s="325" t="s">
        <v>448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>
      <c r="A2" s="325" t="s">
        <v>449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>
      <c r="A3" s="325" t="s">
        <v>22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2">
      <c r="A4" s="325" t="str">
        <f>'B.1 B'!A4</f>
        <v>as of December 31, 2017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>
      <c r="A5" s="11"/>
      <c r="B5" s="10"/>
      <c r="C5" s="10"/>
      <c r="D5" s="10"/>
      <c r="G5" s="10"/>
      <c r="H5" s="212"/>
      <c r="I5" s="10"/>
    </row>
    <row r="6" spans="1:12">
      <c r="A6" s="213" t="s">
        <v>362</v>
      </c>
      <c r="B6" s="213"/>
      <c r="C6" s="204"/>
      <c r="L6" s="5" t="s">
        <v>419</v>
      </c>
    </row>
    <row r="7" spans="1:12">
      <c r="A7" s="213" t="s">
        <v>364</v>
      </c>
      <c r="B7" s="204"/>
      <c r="C7" s="213"/>
      <c r="L7" s="5" t="s">
        <v>420</v>
      </c>
    </row>
    <row r="8" spans="1:12">
      <c r="A8" s="12" t="s">
        <v>28</v>
      </c>
      <c r="B8" s="13"/>
      <c r="C8" s="13"/>
      <c r="D8" s="13"/>
      <c r="E8" s="269"/>
      <c r="F8" s="269"/>
      <c r="G8" s="14"/>
      <c r="I8" s="13"/>
      <c r="J8" s="269"/>
      <c r="K8" s="225"/>
      <c r="L8" s="14" t="str">
        <f>'B.1 B'!F8</f>
        <v>Witness:   Waller</v>
      </c>
    </row>
    <row r="9" spans="1:12">
      <c r="A9" s="270"/>
      <c r="D9" s="271"/>
      <c r="E9" s="215" t="s">
        <v>72</v>
      </c>
      <c r="F9" s="16" t="s">
        <v>73</v>
      </c>
      <c r="G9" s="219" t="s">
        <v>353</v>
      </c>
      <c r="H9" s="65"/>
      <c r="I9" s="272"/>
      <c r="J9" s="215" t="s">
        <v>72</v>
      </c>
      <c r="K9" s="16" t="s">
        <v>73</v>
      </c>
      <c r="L9" s="221"/>
    </row>
    <row r="10" spans="1:12">
      <c r="A10" s="222" t="s">
        <v>32</v>
      </c>
      <c r="B10" s="16"/>
      <c r="D10" s="223" t="s">
        <v>369</v>
      </c>
      <c r="E10" s="16" t="s">
        <v>78</v>
      </c>
      <c r="F10" s="65" t="s">
        <v>79</v>
      </c>
      <c r="G10" s="224" t="s">
        <v>366</v>
      </c>
      <c r="H10" s="65"/>
      <c r="I10" s="222" t="s">
        <v>367</v>
      </c>
      <c r="J10" s="16" t="s">
        <v>78</v>
      </c>
      <c r="K10" s="65" t="s">
        <v>79</v>
      </c>
      <c r="L10" s="68" t="s">
        <v>80</v>
      </c>
    </row>
    <row r="11" spans="1:12">
      <c r="A11" s="273" t="s">
        <v>34</v>
      </c>
      <c r="B11" s="21"/>
      <c r="C11" s="269" t="s">
        <v>368</v>
      </c>
      <c r="D11" s="226"/>
      <c r="E11" s="71" t="s">
        <v>85</v>
      </c>
      <c r="F11" s="71" t="s">
        <v>85</v>
      </c>
      <c r="G11" s="274" t="s">
        <v>83</v>
      </c>
      <c r="H11" s="65"/>
      <c r="I11" s="173" t="s">
        <v>87</v>
      </c>
      <c r="J11" s="71" t="s">
        <v>85</v>
      </c>
      <c r="K11" s="71" t="s">
        <v>85</v>
      </c>
      <c r="L11" s="275" t="s">
        <v>86</v>
      </c>
    </row>
    <row r="12" spans="1:12" ht="15.75">
      <c r="B12" s="229" t="s">
        <v>370</v>
      </c>
      <c r="G12" s="4"/>
    </row>
    <row r="13" spans="1:12">
      <c r="A13" s="16">
        <v>1</v>
      </c>
      <c r="B13" s="276">
        <v>15560</v>
      </c>
      <c r="C13" s="8" t="s">
        <v>421</v>
      </c>
      <c r="D13" s="277">
        <f>'WP B.6 B'!P13</f>
        <v>-1437536.5350000001</v>
      </c>
      <c r="E13" s="278">
        <v>1</v>
      </c>
      <c r="F13" s="278">
        <f>E13</f>
        <v>1</v>
      </c>
      <c r="G13" s="277">
        <f>D13*E13*F13</f>
        <v>-1437536.5350000001</v>
      </c>
      <c r="H13" s="26"/>
      <c r="I13" s="279">
        <f>'WP B.6 B'!Q13</f>
        <v>-1455773.1853846153</v>
      </c>
      <c r="J13" s="244">
        <f>E13</f>
        <v>1</v>
      </c>
      <c r="K13" s="244">
        <f>F13</f>
        <v>1</v>
      </c>
      <c r="L13" s="277">
        <f>I13*J13*K13</f>
        <v>-1455773.1853846153</v>
      </c>
    </row>
    <row r="14" spans="1:12">
      <c r="A14" s="3">
        <f>A13+1</f>
        <v>2</v>
      </c>
      <c r="B14" s="280"/>
      <c r="D14" s="26"/>
      <c r="E14" s="281"/>
      <c r="F14" s="281"/>
      <c r="G14" s="26"/>
      <c r="H14" s="26"/>
      <c r="I14" s="211"/>
      <c r="J14" s="281"/>
      <c r="K14" s="281"/>
      <c r="L14" s="211"/>
    </row>
    <row r="15" spans="1:12" ht="15.75">
      <c r="A15" s="3">
        <f t="shared" ref="A15:A24" si="0">A14+1</f>
        <v>3</v>
      </c>
      <c r="B15" s="229" t="s">
        <v>375</v>
      </c>
      <c r="D15" s="204"/>
      <c r="E15" s="215"/>
      <c r="F15" s="215"/>
      <c r="G15" s="50"/>
      <c r="I15" s="204"/>
      <c r="J15" s="215"/>
      <c r="K15" s="215"/>
      <c r="L15" s="204"/>
    </row>
    <row r="16" spans="1:12">
      <c r="A16" s="3">
        <f t="shared" si="0"/>
        <v>4</v>
      </c>
      <c r="B16" s="276">
        <v>15560</v>
      </c>
      <c r="C16" s="8" t="s">
        <v>421</v>
      </c>
      <c r="D16" s="282">
        <f>'WP B.6 B'!P16</f>
        <v>0</v>
      </c>
      <c r="E16" s="283">
        <v>0.10349999999999999</v>
      </c>
      <c r="F16" s="283">
        <v>0.5025136071712456</v>
      </c>
      <c r="G16" s="282">
        <f>D16*E16*F16</f>
        <v>0</v>
      </c>
      <c r="H16" s="26"/>
      <c r="I16" s="128">
        <f>'WP B.6 B'!Q16</f>
        <v>0</v>
      </c>
      <c r="J16" s="131">
        <f>E16</f>
        <v>0.10349999999999999</v>
      </c>
      <c r="K16" s="131">
        <f>F16</f>
        <v>0.5025136071712456</v>
      </c>
      <c r="L16" s="282">
        <f>I16*J16*K16</f>
        <v>0</v>
      </c>
    </row>
    <row r="17" spans="1:12">
      <c r="A17" s="3">
        <f t="shared" si="0"/>
        <v>5</v>
      </c>
      <c r="B17" s="232"/>
      <c r="C17" s="8"/>
      <c r="D17" s="26"/>
      <c r="E17" s="281"/>
      <c r="F17" s="281"/>
      <c r="G17" s="26"/>
      <c r="H17" s="26"/>
      <c r="I17" s="50"/>
      <c r="J17" s="51"/>
      <c r="K17" s="51"/>
      <c r="L17" s="26"/>
    </row>
    <row r="18" spans="1:12" ht="15.75">
      <c r="A18" s="3">
        <f t="shared" si="0"/>
        <v>6</v>
      </c>
      <c r="B18" s="229" t="s">
        <v>378</v>
      </c>
      <c r="D18" s="204"/>
      <c r="E18" s="215"/>
      <c r="F18" s="215"/>
      <c r="G18" s="50"/>
      <c r="I18" s="204"/>
      <c r="J18" s="215"/>
      <c r="K18" s="215"/>
      <c r="L18" s="204"/>
    </row>
    <row r="19" spans="1:12">
      <c r="A19" s="3">
        <f t="shared" si="0"/>
        <v>7</v>
      </c>
      <c r="B19" s="276">
        <v>15560</v>
      </c>
      <c r="C19" s="8" t="s">
        <v>421</v>
      </c>
      <c r="D19" s="282">
        <f>'WP B.6 B'!P19</f>
        <v>0</v>
      </c>
      <c r="E19" s="283">
        <v>0.10929999999999999</v>
      </c>
      <c r="F19" s="283">
        <v>0.51883860656465508</v>
      </c>
      <c r="G19" s="282">
        <f>D19*E19*F19</f>
        <v>0</v>
      </c>
      <c r="H19" s="26"/>
      <c r="I19" s="128">
        <f>'WP B.6 B'!Q19</f>
        <v>0</v>
      </c>
      <c r="J19" s="131">
        <f>E19</f>
        <v>0.10929999999999999</v>
      </c>
      <c r="K19" s="131">
        <f>F19</f>
        <v>0.51883860656465508</v>
      </c>
      <c r="L19" s="282">
        <f>I19*J19*K19</f>
        <v>0</v>
      </c>
    </row>
    <row r="20" spans="1:12">
      <c r="A20" s="3">
        <f t="shared" si="0"/>
        <v>8</v>
      </c>
      <c r="B20" s="232"/>
      <c r="C20" s="8"/>
      <c r="D20" s="26"/>
      <c r="E20" s="281"/>
      <c r="F20" s="281"/>
      <c r="G20" s="26"/>
      <c r="H20" s="26"/>
      <c r="I20" s="50"/>
      <c r="J20" s="51"/>
      <c r="K20" s="51"/>
      <c r="L20" s="26"/>
    </row>
    <row r="21" spans="1:12" ht="15.75">
      <c r="A21" s="3">
        <f t="shared" si="0"/>
        <v>9</v>
      </c>
      <c r="B21" s="229" t="s">
        <v>380</v>
      </c>
      <c r="D21" s="204"/>
      <c r="E21" s="215"/>
      <c r="F21" s="215"/>
      <c r="G21" s="50"/>
      <c r="I21" s="204"/>
      <c r="J21" s="215"/>
      <c r="K21" s="215"/>
      <c r="L21" s="204"/>
    </row>
    <row r="22" spans="1:12">
      <c r="A22" s="3">
        <f t="shared" si="0"/>
        <v>10</v>
      </c>
      <c r="B22" s="276">
        <v>15560</v>
      </c>
      <c r="C22" s="8" t="s">
        <v>421</v>
      </c>
      <c r="D22" s="282">
        <f>'WP B.6 B'!P22</f>
        <v>0</v>
      </c>
      <c r="E22" s="278">
        <v>1</v>
      </c>
      <c r="F22" s="283">
        <v>0.5025136071712456</v>
      </c>
      <c r="G22" s="282">
        <f>D22*E22*F22</f>
        <v>0</v>
      </c>
      <c r="H22" s="26"/>
      <c r="I22" s="128">
        <f>'WP B.6 B'!Q22</f>
        <v>0</v>
      </c>
      <c r="J22" s="284">
        <f>$E$22</f>
        <v>1</v>
      </c>
      <c r="K22" s="285">
        <f>$F$22</f>
        <v>0.5025136071712456</v>
      </c>
      <c r="L22" s="282">
        <f>I22*J22*K22</f>
        <v>0</v>
      </c>
    </row>
    <row r="23" spans="1:12">
      <c r="A23" s="3">
        <f t="shared" si="0"/>
        <v>11</v>
      </c>
      <c r="B23" s="280"/>
      <c r="D23" s="26"/>
      <c r="E23" s="281"/>
      <c r="F23" s="281"/>
      <c r="G23" s="26"/>
      <c r="H23" s="26"/>
      <c r="I23" s="26"/>
      <c r="J23" s="286"/>
      <c r="K23" s="286"/>
      <c r="L23" s="26"/>
    </row>
    <row r="24" spans="1:12" ht="15.75" thickBot="1">
      <c r="A24" s="3">
        <f t="shared" si="0"/>
        <v>12</v>
      </c>
      <c r="C24" s="155" t="s">
        <v>422</v>
      </c>
      <c r="D24" s="287">
        <f>D22+D19+D16+D13</f>
        <v>-1437536.5350000001</v>
      </c>
      <c r="E24" s="215"/>
      <c r="F24" s="215"/>
      <c r="G24" s="287">
        <f>G22+G19+G16+G13</f>
        <v>-1437536.5350000001</v>
      </c>
      <c r="I24" s="287">
        <f>I22+I19+I16+I13</f>
        <v>-1455773.1853846153</v>
      </c>
      <c r="J24" s="215"/>
      <c r="K24" s="215"/>
      <c r="L24" s="287">
        <f>L22+L19+L16+L13</f>
        <v>-1455773.1853846153</v>
      </c>
    </row>
    <row r="25" spans="1:12" ht="15.75" thickTop="1">
      <c r="A25" s="16"/>
      <c r="D25" s="204"/>
      <c r="E25" s="215"/>
      <c r="F25" s="215"/>
      <c r="G25" s="204"/>
      <c r="I25" s="204"/>
      <c r="J25" s="215"/>
      <c r="K25" s="215"/>
      <c r="L25" s="204"/>
    </row>
    <row r="26" spans="1:12">
      <c r="A26" s="3"/>
      <c r="B26" s="204"/>
      <c r="C26" s="30"/>
      <c r="D26" s="204"/>
      <c r="E26" s="215"/>
      <c r="F26" s="215"/>
      <c r="G26" s="204"/>
      <c r="I26" s="204"/>
      <c r="J26" s="215"/>
      <c r="K26" s="215"/>
      <c r="L26" s="204"/>
    </row>
    <row r="27" spans="1:12">
      <c r="A27" s="204"/>
      <c r="B27" s="204"/>
      <c r="D27" s="204"/>
      <c r="E27" s="215"/>
      <c r="F27" s="215"/>
      <c r="G27" s="204"/>
      <c r="I27" s="204"/>
      <c r="J27" s="215"/>
      <c r="K27" s="215"/>
      <c r="L27" s="204"/>
    </row>
    <row r="28" spans="1:12">
      <c r="A28" s="204"/>
      <c r="B28" s="204"/>
      <c r="C28" s="201"/>
    </row>
    <row r="29" spans="1:12">
      <c r="A29" s="204"/>
      <c r="B29" s="204"/>
    </row>
    <row r="30" spans="1:12">
      <c r="A30" s="204"/>
      <c r="B30" s="204"/>
    </row>
    <row r="31" spans="1:12">
      <c r="A31" s="204"/>
      <c r="B31" s="204"/>
    </row>
    <row r="32" spans="1:12">
      <c r="A32" s="204"/>
      <c r="B32" s="204"/>
    </row>
    <row r="33" spans="1:2">
      <c r="A33" s="204"/>
      <c r="B33" s="204"/>
    </row>
    <row r="34" spans="1:2">
      <c r="A34" s="204"/>
      <c r="B34" s="204"/>
    </row>
    <row r="35" spans="1:2">
      <c r="A35" s="204"/>
      <c r="B35" s="204"/>
    </row>
    <row r="36" spans="1:2">
      <c r="A36" s="204"/>
      <c r="B36" s="204"/>
    </row>
    <row r="37" spans="1:2">
      <c r="A37" s="204"/>
      <c r="B37" s="204"/>
    </row>
    <row r="38" spans="1:2">
      <c r="A38" s="204"/>
      <c r="B38" s="204"/>
    </row>
    <row r="39" spans="1:2">
      <c r="A39" s="204"/>
      <c r="B39" s="204"/>
    </row>
    <row r="40" spans="1:2">
      <c r="A40" s="204"/>
      <c r="B40" s="204"/>
    </row>
    <row r="41" spans="1:2">
      <c r="A41" s="204"/>
      <c r="B41" s="204"/>
    </row>
    <row r="42" spans="1:2">
      <c r="A42" s="204"/>
      <c r="B42" s="204"/>
    </row>
    <row r="43" spans="1:2">
      <c r="A43" s="204"/>
      <c r="B43" s="204"/>
    </row>
    <row r="44" spans="1:2">
      <c r="A44" s="204"/>
      <c r="B44" s="204"/>
    </row>
  </sheetData>
  <mergeCells count="4">
    <mergeCell ref="A1:L1"/>
    <mergeCell ref="A2:L2"/>
    <mergeCell ref="A3:L3"/>
    <mergeCell ref="A4:L4"/>
  </mergeCells>
  <printOptions horizontalCentered="1"/>
  <pageMargins left="0.75" right="0.75" top="1" bottom="1" header="0.5" footer="0.17"/>
  <pageSetup scale="62" orientation="landscape" verticalDpi="300" r:id="rId1"/>
  <headerFooter alignWithMargins="0">
    <oddHeader>&amp;RCASE NO. 2017-00349
FR 16(8)(b)
ATTACHMENT 1</oddHeader>
    <oddFooter>&amp;RSchedule &amp;A
Page &amp;P of &amp;N</oddFooter>
  </headerFooter>
  <rowBreaks count="1" manualBreakCount="1">
    <brk id="17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70" zoomScaleNormal="80" zoomScaleSheetLayoutView="70" workbookViewId="0">
      <selection activeCell="C6" sqref="C6"/>
    </sheetView>
  </sheetViews>
  <sheetFormatPr defaultColWidth="8.44140625" defaultRowHeight="15"/>
  <cols>
    <col min="1" max="1" width="5.77734375" style="5" customWidth="1"/>
    <col min="2" max="2" width="7" style="5" customWidth="1"/>
    <col min="3" max="3" width="49.33203125" style="5" bestFit="1" customWidth="1"/>
    <col min="4" max="4" width="11.5546875" style="5" bestFit="1" customWidth="1"/>
    <col min="5" max="5" width="11.77734375" style="5" bestFit="1" customWidth="1"/>
    <col min="6" max="6" width="11.77734375" style="5" customWidth="1"/>
    <col min="7" max="7" width="11.88671875" style="5" bestFit="1" customWidth="1"/>
    <col min="8" max="8" width="4.33203125" style="50" customWidth="1"/>
    <col min="9" max="9" width="11.5546875" style="5" bestFit="1" customWidth="1"/>
    <col min="10" max="11" width="11.88671875" style="5" customWidth="1"/>
    <col min="12" max="12" width="14.77734375" style="5" customWidth="1"/>
    <col min="13" max="16384" width="8.44140625" style="5"/>
  </cols>
  <sheetData>
    <row r="1" spans="1:12">
      <c r="A1" s="325" t="s">
        <v>448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>
      <c r="A2" s="325" t="s">
        <v>449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>
      <c r="A3" s="325" t="s">
        <v>22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2">
      <c r="A4" s="325" t="str">
        <f>'B.1 F '!A4</f>
        <v>as of March 31, 2019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>
      <c r="A5" s="11"/>
      <c r="B5" s="10"/>
      <c r="C5" s="10"/>
      <c r="D5" s="10"/>
      <c r="E5" s="10"/>
      <c r="F5" s="10"/>
      <c r="G5" s="10"/>
      <c r="H5" s="212"/>
      <c r="I5" s="10"/>
      <c r="J5" s="10"/>
      <c r="K5" s="10"/>
    </row>
    <row r="6" spans="1:12">
      <c r="A6" s="213" t="s">
        <v>384</v>
      </c>
      <c r="B6" s="213"/>
      <c r="C6" s="204"/>
      <c r="L6" s="5" t="s">
        <v>419</v>
      </c>
    </row>
    <row r="7" spans="1:12">
      <c r="A7" s="213" t="s">
        <v>364</v>
      </c>
      <c r="B7" s="204"/>
      <c r="C7" s="213"/>
      <c r="L7" s="5" t="s">
        <v>423</v>
      </c>
    </row>
    <row r="8" spans="1:12">
      <c r="A8" s="12" t="s">
        <v>28</v>
      </c>
      <c r="B8" s="13"/>
      <c r="C8" s="13"/>
      <c r="D8" s="13"/>
      <c r="E8" s="13"/>
      <c r="F8" s="13"/>
      <c r="G8" s="14"/>
      <c r="I8" s="13"/>
      <c r="J8" s="13"/>
      <c r="K8" s="14"/>
      <c r="L8" s="14" t="str">
        <f>'B.1 F '!F8</f>
        <v>Witness:   Waller</v>
      </c>
    </row>
    <row r="9" spans="1:12">
      <c r="A9" s="270"/>
      <c r="D9" s="271"/>
      <c r="E9" s="215" t="s">
        <v>72</v>
      </c>
      <c r="F9" s="16" t="s">
        <v>73</v>
      </c>
      <c r="G9" s="219" t="s">
        <v>353</v>
      </c>
      <c r="H9" s="65"/>
      <c r="I9" s="272"/>
      <c r="J9" s="215" t="s">
        <v>72</v>
      </c>
      <c r="K9" s="16" t="s">
        <v>73</v>
      </c>
      <c r="L9" s="221"/>
    </row>
    <row r="10" spans="1:12">
      <c r="A10" s="222" t="s">
        <v>32</v>
      </c>
      <c r="B10" s="16"/>
      <c r="D10" s="223" t="s">
        <v>369</v>
      </c>
      <c r="E10" s="16" t="s">
        <v>78</v>
      </c>
      <c r="F10" s="65" t="s">
        <v>79</v>
      </c>
      <c r="G10" s="224" t="s">
        <v>366</v>
      </c>
      <c r="H10" s="65"/>
      <c r="I10" s="222" t="s">
        <v>367</v>
      </c>
      <c r="J10" s="16" t="s">
        <v>78</v>
      </c>
      <c r="K10" s="65" t="s">
        <v>79</v>
      </c>
      <c r="L10" s="68" t="s">
        <v>80</v>
      </c>
    </row>
    <row r="11" spans="1:12">
      <c r="A11" s="273" t="s">
        <v>34</v>
      </c>
      <c r="B11" s="21"/>
      <c r="C11" s="269" t="s">
        <v>368</v>
      </c>
      <c r="D11" s="226"/>
      <c r="E11" s="71" t="s">
        <v>85</v>
      </c>
      <c r="F11" s="71" t="s">
        <v>85</v>
      </c>
      <c r="G11" s="274" t="s">
        <v>83</v>
      </c>
      <c r="H11" s="65"/>
      <c r="I11" s="173" t="s">
        <v>87</v>
      </c>
      <c r="J11" s="71" t="s">
        <v>85</v>
      </c>
      <c r="K11" s="71" t="s">
        <v>85</v>
      </c>
      <c r="L11" s="275" t="s">
        <v>86</v>
      </c>
    </row>
    <row r="12" spans="1:12" ht="15.75">
      <c r="B12" s="229" t="s">
        <v>370</v>
      </c>
      <c r="G12" s="4"/>
    </row>
    <row r="13" spans="1:12">
      <c r="A13" s="16">
        <v>1</v>
      </c>
      <c r="B13" s="276">
        <v>15560</v>
      </c>
      <c r="C13" s="8" t="s">
        <v>421</v>
      </c>
      <c r="D13" s="277">
        <f>'WP B.6 F'!P13</f>
        <v>-1437536.5350000001</v>
      </c>
      <c r="E13" s="278">
        <v>1</v>
      </c>
      <c r="F13" s="278">
        <f>E13</f>
        <v>1</v>
      </c>
      <c r="G13" s="277">
        <f>D13*E13*F13</f>
        <v>-1437536.5350000001</v>
      </c>
      <c r="H13" s="26"/>
      <c r="I13" s="279">
        <f>'WP B.6 F'!Q13</f>
        <v>-1437536.5350000001</v>
      </c>
      <c r="J13" s="244">
        <f>E13</f>
        <v>1</v>
      </c>
      <c r="K13" s="244">
        <f>F13</f>
        <v>1</v>
      </c>
      <c r="L13" s="277">
        <f>I13*J13*K13</f>
        <v>-1437536.5350000001</v>
      </c>
    </row>
    <row r="14" spans="1:12">
      <c r="A14" s="3">
        <f>A13+1</f>
        <v>2</v>
      </c>
      <c r="B14" s="280"/>
      <c r="D14" s="26"/>
      <c r="E14" s="281"/>
      <c r="F14" s="281"/>
      <c r="G14" s="26"/>
      <c r="H14" s="26"/>
      <c r="I14" s="211"/>
      <c r="J14" s="281"/>
      <c r="K14" s="281"/>
      <c r="L14" s="211"/>
    </row>
    <row r="15" spans="1:12" ht="15.75">
      <c r="A15" s="3">
        <f t="shared" ref="A15:A24" si="0">A14+1</f>
        <v>3</v>
      </c>
      <c r="B15" s="229" t="s">
        <v>375</v>
      </c>
      <c r="D15" s="204"/>
      <c r="E15" s="215"/>
      <c r="F15" s="215"/>
      <c r="G15" s="50"/>
      <c r="I15" s="288"/>
      <c r="J15" s="215"/>
      <c r="K15" s="215"/>
      <c r="L15" s="204"/>
    </row>
    <row r="16" spans="1:12">
      <c r="A16" s="3">
        <f t="shared" si="0"/>
        <v>4</v>
      </c>
      <c r="B16" s="276">
        <v>15560</v>
      </c>
      <c r="C16" s="8" t="s">
        <v>421</v>
      </c>
      <c r="D16" s="282">
        <f>'WP B.6 F'!P16</f>
        <v>0</v>
      </c>
      <c r="E16" s="283">
        <v>0.10349999999999999</v>
      </c>
      <c r="F16" s="283">
        <v>0.5025136071712456</v>
      </c>
      <c r="G16" s="282">
        <f>D16*E16*F16</f>
        <v>0</v>
      </c>
      <c r="H16" s="26"/>
      <c r="I16" s="128">
        <f>'WP B.6 F'!Q16</f>
        <v>0</v>
      </c>
      <c r="J16" s="131">
        <f>E16</f>
        <v>0.10349999999999999</v>
      </c>
      <c r="K16" s="131">
        <f>F16</f>
        <v>0.5025136071712456</v>
      </c>
      <c r="L16" s="282">
        <f>I16*J16*K16</f>
        <v>0</v>
      </c>
    </row>
    <row r="17" spans="1:12">
      <c r="A17" s="3">
        <f t="shared" si="0"/>
        <v>5</v>
      </c>
      <c r="B17" s="232"/>
      <c r="C17" s="8"/>
      <c r="D17" s="26"/>
      <c r="E17" s="281"/>
      <c r="F17" s="281"/>
      <c r="G17" s="26"/>
      <c r="H17" s="26"/>
      <c r="I17" s="50"/>
      <c r="J17" s="51"/>
      <c r="K17" s="51"/>
      <c r="L17" s="26"/>
    </row>
    <row r="18" spans="1:12" ht="15.75">
      <c r="A18" s="3">
        <f t="shared" si="0"/>
        <v>6</v>
      </c>
      <c r="B18" s="229" t="s">
        <v>378</v>
      </c>
      <c r="D18" s="204"/>
      <c r="E18" s="215"/>
      <c r="F18" s="215"/>
      <c r="G18" s="128"/>
      <c r="I18" s="204"/>
      <c r="J18" s="215"/>
      <c r="K18" s="215"/>
      <c r="L18" s="204"/>
    </row>
    <row r="19" spans="1:12">
      <c r="A19" s="3">
        <f t="shared" si="0"/>
        <v>7</v>
      </c>
      <c r="B19" s="276">
        <v>15560</v>
      </c>
      <c r="C19" s="8" t="s">
        <v>421</v>
      </c>
      <c r="D19" s="282">
        <f>'WP B.6 F'!P19</f>
        <v>0</v>
      </c>
      <c r="E19" s="283">
        <v>0.10929999999999999</v>
      </c>
      <c r="F19" s="283">
        <v>0.51883860656465508</v>
      </c>
      <c r="G19" s="282">
        <f>D19*E19*F19</f>
        <v>0</v>
      </c>
      <c r="H19" s="26"/>
      <c r="I19" s="128">
        <f>'WP B.6 F'!Q19</f>
        <v>0</v>
      </c>
      <c r="J19" s="131">
        <f>E19</f>
        <v>0.10929999999999999</v>
      </c>
      <c r="K19" s="131">
        <f>F19</f>
        <v>0.51883860656465508</v>
      </c>
      <c r="L19" s="282">
        <f>I19*J19*K19</f>
        <v>0</v>
      </c>
    </row>
    <row r="20" spans="1:12">
      <c r="A20" s="3">
        <f t="shared" si="0"/>
        <v>8</v>
      </c>
      <c r="B20" s="232"/>
      <c r="C20" s="8"/>
      <c r="D20" s="26"/>
      <c r="E20" s="281"/>
      <c r="F20" s="281"/>
      <c r="G20" s="26"/>
      <c r="H20" s="26"/>
      <c r="I20" s="50"/>
      <c r="J20" s="51"/>
      <c r="K20" s="51"/>
      <c r="L20" s="26"/>
    </row>
    <row r="21" spans="1:12" ht="15.75">
      <c r="A21" s="3">
        <f t="shared" si="0"/>
        <v>9</v>
      </c>
      <c r="B21" s="229" t="s">
        <v>380</v>
      </c>
      <c r="D21" s="204"/>
      <c r="E21" s="215"/>
      <c r="F21" s="215"/>
      <c r="G21" s="50"/>
      <c r="I21" s="204"/>
      <c r="J21" s="215"/>
      <c r="K21" s="215"/>
      <c r="L21" s="204"/>
    </row>
    <row r="22" spans="1:12">
      <c r="A22" s="3">
        <f t="shared" si="0"/>
        <v>10</v>
      </c>
      <c r="B22" s="276">
        <v>15560</v>
      </c>
      <c r="C22" s="8" t="s">
        <v>421</v>
      </c>
      <c r="D22" s="26">
        <f>'WP B.6 F'!P22</f>
        <v>0</v>
      </c>
      <c r="E22" s="278">
        <v>1</v>
      </c>
      <c r="F22" s="283">
        <v>0.5025136071712456</v>
      </c>
      <c r="G22" s="26">
        <f>D22*$E$22*F22</f>
        <v>0</v>
      </c>
      <c r="H22" s="26"/>
      <c r="I22" s="50">
        <f>'WP B.6 F'!Q22</f>
        <v>0</v>
      </c>
      <c r="J22" s="284">
        <f>$E$22</f>
        <v>1</v>
      </c>
      <c r="K22" s="285">
        <f>$F$22</f>
        <v>0.5025136071712456</v>
      </c>
      <c r="L22" s="26">
        <f>I22*J22*K22</f>
        <v>0</v>
      </c>
    </row>
    <row r="23" spans="1:12">
      <c r="A23" s="3">
        <f t="shared" si="0"/>
        <v>11</v>
      </c>
      <c r="B23" s="280"/>
      <c r="D23" s="26"/>
      <c r="E23" s="211"/>
      <c r="F23" s="211"/>
      <c r="G23" s="26"/>
      <c r="H23" s="26"/>
      <c r="I23" s="26"/>
      <c r="J23" s="26"/>
      <c r="K23" s="26"/>
      <c r="L23" s="26"/>
    </row>
    <row r="24" spans="1:12" ht="15.75" thickBot="1">
      <c r="A24" s="3">
        <f t="shared" si="0"/>
        <v>12</v>
      </c>
      <c r="C24" s="8" t="s">
        <v>422</v>
      </c>
      <c r="D24" s="287">
        <f>D22+D19+D16+D13</f>
        <v>-1437536.5350000001</v>
      </c>
      <c r="E24" s="204"/>
      <c r="F24" s="204"/>
      <c r="G24" s="287">
        <f>G22+G19+G16+G13</f>
        <v>-1437536.5350000001</v>
      </c>
      <c r="I24" s="287">
        <f>I22+I19+I16+I13</f>
        <v>-1437536.5350000001</v>
      </c>
      <c r="J24" s="204"/>
      <c r="K24" s="204"/>
      <c r="L24" s="287">
        <f>L22+L19+L16+L13</f>
        <v>-1437536.5350000001</v>
      </c>
    </row>
    <row r="25" spans="1:12" ht="15.75" thickTop="1"/>
    <row r="26" spans="1:12">
      <c r="A26" s="204"/>
      <c r="B26" s="204"/>
      <c r="C26" s="30"/>
      <c r="D26" s="204"/>
      <c r="E26" s="204"/>
      <c r="F26" s="204"/>
      <c r="G26" s="204"/>
      <c r="I26" s="204"/>
      <c r="J26" s="204"/>
      <c r="K26" s="204"/>
      <c r="L26" s="204"/>
    </row>
    <row r="27" spans="1:12">
      <c r="A27" s="204"/>
      <c r="B27" s="204"/>
      <c r="D27" s="204"/>
      <c r="E27" s="204"/>
      <c r="F27" s="204"/>
      <c r="G27" s="204"/>
      <c r="I27" s="204"/>
      <c r="J27" s="204"/>
      <c r="K27" s="204"/>
      <c r="L27" s="204"/>
    </row>
    <row r="28" spans="1:12">
      <c r="A28" s="204"/>
      <c r="B28" s="204"/>
      <c r="C28" s="201"/>
    </row>
    <row r="29" spans="1:12">
      <c r="A29" s="204"/>
      <c r="B29" s="204"/>
    </row>
    <row r="30" spans="1:12">
      <c r="A30" s="204"/>
      <c r="B30" s="204"/>
    </row>
    <row r="31" spans="1:12">
      <c r="A31" s="204"/>
      <c r="B31" s="204"/>
    </row>
    <row r="32" spans="1:12">
      <c r="A32" s="204"/>
      <c r="B32" s="204"/>
    </row>
    <row r="33" spans="1:2">
      <c r="A33" s="204"/>
      <c r="B33" s="204"/>
    </row>
    <row r="34" spans="1:2">
      <c r="A34" s="204"/>
      <c r="B34" s="204"/>
    </row>
    <row r="35" spans="1:2">
      <c r="A35" s="204"/>
      <c r="B35" s="204"/>
    </row>
    <row r="36" spans="1:2">
      <c r="A36" s="204"/>
      <c r="B36" s="204"/>
    </row>
    <row r="37" spans="1:2">
      <c r="A37" s="204"/>
      <c r="B37" s="204"/>
    </row>
    <row r="38" spans="1:2">
      <c r="A38" s="204"/>
      <c r="B38" s="204"/>
    </row>
    <row r="39" spans="1:2">
      <c r="A39" s="204"/>
      <c r="B39" s="204"/>
    </row>
    <row r="40" spans="1:2">
      <c r="A40" s="204"/>
      <c r="B40" s="204"/>
    </row>
    <row r="41" spans="1:2">
      <c r="A41" s="204"/>
      <c r="B41" s="204"/>
    </row>
    <row r="42" spans="1:2">
      <c r="A42" s="204"/>
      <c r="B42" s="204"/>
    </row>
    <row r="43" spans="1:2">
      <c r="A43" s="204"/>
      <c r="B43" s="204"/>
    </row>
    <row r="44" spans="1:2">
      <c r="A44" s="204"/>
      <c r="B44" s="204"/>
    </row>
  </sheetData>
  <mergeCells count="4">
    <mergeCell ref="A1:L1"/>
    <mergeCell ref="A2:L2"/>
    <mergeCell ref="A3:L3"/>
    <mergeCell ref="A4:L4"/>
  </mergeCells>
  <printOptions horizontalCentered="1"/>
  <pageMargins left="0.75" right="0.75" top="1" bottom="1" header="0.5" footer="0.17"/>
  <pageSetup scale="62" orientation="landscape" verticalDpi="300" r:id="rId1"/>
  <headerFooter alignWithMargins="0">
    <oddHeader>&amp;RCASE NO. 2017-00349
FR 16(8)(b)
ATTACHMENT 1</oddHeader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view="pageBreakPreview" zoomScale="70" zoomScaleNormal="80" zoomScaleSheetLayoutView="70" workbookViewId="0">
      <pane xSplit="2" ySplit="8" topLeftCell="C9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5"/>
  <cols>
    <col min="1" max="1" width="4.33203125" style="41" bestFit="1" customWidth="1"/>
    <col min="2" max="2" width="44.21875" style="41" customWidth="1"/>
    <col min="3" max="3" width="12.5546875" style="41" bestFit="1" customWidth="1"/>
    <col min="4" max="4" width="12.6640625" style="41" bestFit="1" customWidth="1"/>
    <col min="5" max="7" width="12" style="41" bestFit="1" customWidth="1"/>
    <col min="8" max="8" width="12.44140625" style="41" customWidth="1"/>
    <col min="9" max="14" width="12" style="41" bestFit="1" customWidth="1"/>
    <col min="15" max="15" width="12.5546875" style="41" bestFit="1" customWidth="1"/>
    <col min="16" max="16" width="12" style="41" bestFit="1" customWidth="1"/>
    <col min="17" max="17" width="10.44140625" style="41" bestFit="1" customWidth="1"/>
    <col min="18" max="18" width="12" style="41" customWidth="1"/>
    <col min="19" max="16384" width="8.88671875" style="41"/>
  </cols>
  <sheetData>
    <row r="1" spans="1:18">
      <c r="A1" s="336" t="s">
        <v>448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8">
      <c r="A2" s="336" t="s">
        <v>449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8">
      <c r="A3" s="336" t="s">
        <v>451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</row>
    <row r="4" spans="1:18">
      <c r="A4" s="336" t="s">
        <v>424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</row>
    <row r="5" spans="1:18">
      <c r="P5" s="289" t="s">
        <v>334</v>
      </c>
    </row>
    <row r="7" spans="1:18">
      <c r="A7" s="41" t="s">
        <v>32</v>
      </c>
      <c r="C7" s="45" t="s">
        <v>425</v>
      </c>
      <c r="D7" s="45" t="s">
        <v>425</v>
      </c>
      <c r="E7" s="45" t="s">
        <v>425</v>
      </c>
      <c r="F7" s="45" t="s">
        <v>425</v>
      </c>
      <c r="G7" s="45" t="s">
        <v>425</v>
      </c>
      <c r="H7" s="45" t="s">
        <v>57</v>
      </c>
      <c r="I7" s="45" t="s">
        <v>57</v>
      </c>
      <c r="J7" s="45" t="s">
        <v>57</v>
      </c>
      <c r="K7" s="45" t="s">
        <v>57</v>
      </c>
      <c r="L7" s="45" t="s">
        <v>57</v>
      </c>
      <c r="M7" s="45" t="s">
        <v>57</v>
      </c>
      <c r="N7" s="45" t="s">
        <v>57</v>
      </c>
      <c r="O7" s="45" t="s">
        <v>57</v>
      </c>
      <c r="P7" s="45" t="s">
        <v>81</v>
      </c>
    </row>
    <row r="8" spans="1:18">
      <c r="A8" s="147" t="s">
        <v>34</v>
      </c>
      <c r="B8" s="147" t="s">
        <v>4</v>
      </c>
      <c r="C8" s="290">
        <f>O8-365</f>
        <v>43160</v>
      </c>
      <c r="D8" s="290">
        <v>43191</v>
      </c>
      <c r="E8" s="290">
        <v>43221</v>
      </c>
      <c r="F8" s="290">
        <v>43252</v>
      </c>
      <c r="G8" s="290">
        <v>43282</v>
      </c>
      <c r="H8" s="290">
        <v>43313</v>
      </c>
      <c r="I8" s="290">
        <v>43344</v>
      </c>
      <c r="J8" s="290">
        <v>43374</v>
      </c>
      <c r="K8" s="290">
        <v>43405</v>
      </c>
      <c r="L8" s="290">
        <v>43435</v>
      </c>
      <c r="M8" s="290">
        <v>43466</v>
      </c>
      <c r="N8" s="290">
        <v>43497</v>
      </c>
      <c r="O8" s="290">
        <v>43525</v>
      </c>
      <c r="P8" s="135" t="s">
        <v>87</v>
      </c>
      <c r="Q8" s="27"/>
      <c r="R8" s="27"/>
    </row>
    <row r="10" spans="1:18" ht="15.75">
      <c r="A10" s="45">
        <v>1</v>
      </c>
      <c r="B10" s="242" t="s">
        <v>426</v>
      </c>
    </row>
    <row r="11" spans="1:18">
      <c r="A11" s="45">
        <v>2</v>
      </c>
      <c r="B11" s="291"/>
    </row>
    <row r="12" spans="1:18">
      <c r="A12" s="45">
        <v>3</v>
      </c>
      <c r="B12" s="291" t="s">
        <v>339</v>
      </c>
    </row>
    <row r="13" spans="1:18">
      <c r="A13" s="45">
        <v>4</v>
      </c>
      <c r="B13" s="292" t="s">
        <v>427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</row>
    <row r="14" spans="1:18">
      <c r="A14" s="45">
        <v>5</v>
      </c>
      <c r="B14" s="292" t="s">
        <v>428</v>
      </c>
      <c r="C14" s="85">
        <v>-270521.8133333333</v>
      </c>
      <c r="D14" s="85">
        <v>-270521.8133333333</v>
      </c>
      <c r="E14" s="85">
        <v>-270521.8133333333</v>
      </c>
      <c r="F14" s="85">
        <v>-270521.8133333333</v>
      </c>
      <c r="G14" s="85">
        <v>-270521.8133333333</v>
      </c>
      <c r="H14" s="85">
        <v>-270521.8133333333</v>
      </c>
      <c r="I14" s="85">
        <v>-270521.8133333333</v>
      </c>
      <c r="J14" s="85">
        <v>-270521.8133333333</v>
      </c>
      <c r="K14" s="85">
        <v>-270521.8133333333</v>
      </c>
      <c r="L14" s="85">
        <v>-270521.8133333333</v>
      </c>
      <c r="M14" s="85">
        <v>-270521.8133333333</v>
      </c>
      <c r="N14" s="85">
        <v>-270521.8133333333</v>
      </c>
      <c r="O14" s="85">
        <v>-270521.8133333333</v>
      </c>
    </row>
    <row r="15" spans="1:18">
      <c r="A15" s="45">
        <v>6</v>
      </c>
      <c r="B15" s="293" t="s">
        <v>429</v>
      </c>
      <c r="C15" s="114">
        <f t="shared" ref="C15" si="0">SUM(C13:C14)</f>
        <v>-270521.8133333333</v>
      </c>
      <c r="D15" s="294">
        <f t="shared" ref="D15:O15" si="1">SUM(D13:D14)</f>
        <v>-270521.8133333333</v>
      </c>
      <c r="E15" s="294">
        <f t="shared" si="1"/>
        <v>-270521.8133333333</v>
      </c>
      <c r="F15" s="294">
        <f t="shared" si="1"/>
        <v>-270521.8133333333</v>
      </c>
      <c r="G15" s="294">
        <f t="shared" si="1"/>
        <v>-270521.8133333333</v>
      </c>
      <c r="H15" s="294">
        <f t="shared" si="1"/>
        <v>-270521.8133333333</v>
      </c>
      <c r="I15" s="294">
        <f t="shared" si="1"/>
        <v>-270521.8133333333</v>
      </c>
      <c r="J15" s="294">
        <f t="shared" si="1"/>
        <v>-270521.8133333333</v>
      </c>
      <c r="K15" s="294">
        <f t="shared" si="1"/>
        <v>-270521.8133333333</v>
      </c>
      <c r="L15" s="294">
        <f t="shared" si="1"/>
        <v>-270521.8133333333</v>
      </c>
      <c r="M15" s="294">
        <f t="shared" si="1"/>
        <v>-270521.8133333333</v>
      </c>
      <c r="N15" s="294">
        <f t="shared" si="1"/>
        <v>-270521.8133333333</v>
      </c>
      <c r="O15" s="294">
        <f t="shared" si="1"/>
        <v>-270521.8133333333</v>
      </c>
      <c r="P15" s="80">
        <f>(SUM(C15:O15))/13</f>
        <v>-270521.81333333335</v>
      </c>
    </row>
    <row r="16" spans="1:18">
      <c r="A16" s="45">
        <v>7</v>
      </c>
      <c r="B16" s="292"/>
    </row>
    <row r="17" spans="1:16">
      <c r="A17" s="45">
        <v>8</v>
      </c>
      <c r="B17" s="292" t="s">
        <v>340</v>
      </c>
    </row>
    <row r="18" spans="1:16">
      <c r="A18" s="45">
        <v>9</v>
      </c>
      <c r="B18" s="292" t="s">
        <v>427</v>
      </c>
      <c r="C18" s="85">
        <v>76075.44</v>
      </c>
      <c r="D18" s="85">
        <v>76075.44</v>
      </c>
      <c r="E18" s="85">
        <v>76075.44</v>
      </c>
      <c r="F18" s="85">
        <v>76075.44</v>
      </c>
      <c r="G18" s="85">
        <v>76075.44</v>
      </c>
      <c r="H18" s="85">
        <v>76075.44</v>
      </c>
      <c r="I18" s="85">
        <v>76075.44</v>
      </c>
      <c r="J18" s="85">
        <v>76075.44</v>
      </c>
      <c r="K18" s="85">
        <v>76075.44</v>
      </c>
      <c r="L18" s="85">
        <v>76075.44</v>
      </c>
      <c r="M18" s="85">
        <v>76075.44</v>
      </c>
      <c r="N18" s="85">
        <v>76075.44</v>
      </c>
      <c r="O18" s="85">
        <v>76075.44</v>
      </c>
    </row>
    <row r="19" spans="1:16">
      <c r="A19" s="45">
        <v>10</v>
      </c>
      <c r="B19" s="292" t="s">
        <v>428</v>
      </c>
      <c r="C19" s="85">
        <v>879375.69666666677</v>
      </c>
      <c r="D19" s="85">
        <v>879375.69666666677</v>
      </c>
      <c r="E19" s="85">
        <v>879375.69666666677</v>
      </c>
      <c r="F19" s="85">
        <v>879375.69666666677</v>
      </c>
      <c r="G19" s="85">
        <v>879375.69666666677</v>
      </c>
      <c r="H19" s="85">
        <v>879375.69666666677</v>
      </c>
      <c r="I19" s="85">
        <v>879375.69666666677</v>
      </c>
      <c r="J19" s="85">
        <v>879375.69666666677</v>
      </c>
      <c r="K19" s="85">
        <v>879375.69666666677</v>
      </c>
      <c r="L19" s="85">
        <v>879375.69666666677</v>
      </c>
      <c r="M19" s="85">
        <v>879375.69666666677</v>
      </c>
      <c r="N19" s="85">
        <v>879375.69666666677</v>
      </c>
      <c r="O19" s="85">
        <v>1743873.5499999998</v>
      </c>
    </row>
    <row r="20" spans="1:16">
      <c r="A20" s="45">
        <v>11</v>
      </c>
      <c r="B20" s="293" t="s">
        <v>429</v>
      </c>
      <c r="C20" s="114">
        <f t="shared" ref="C20" si="2">SUM(C18:C19)</f>
        <v>955451.13666666672</v>
      </c>
      <c r="D20" s="294">
        <f t="shared" ref="D20:O20" si="3">SUM(D18:D19)</f>
        <v>955451.13666666672</v>
      </c>
      <c r="E20" s="294">
        <f t="shared" si="3"/>
        <v>955451.13666666672</v>
      </c>
      <c r="F20" s="294">
        <f t="shared" si="3"/>
        <v>955451.13666666672</v>
      </c>
      <c r="G20" s="294">
        <f t="shared" si="3"/>
        <v>955451.13666666672</v>
      </c>
      <c r="H20" s="294">
        <f t="shared" si="3"/>
        <v>955451.13666666672</v>
      </c>
      <c r="I20" s="294">
        <f t="shared" si="3"/>
        <v>955451.13666666672</v>
      </c>
      <c r="J20" s="294">
        <f t="shared" si="3"/>
        <v>955451.13666666672</v>
      </c>
      <c r="K20" s="294">
        <f t="shared" si="3"/>
        <v>955451.13666666672</v>
      </c>
      <c r="L20" s="294">
        <f t="shared" si="3"/>
        <v>955451.13666666672</v>
      </c>
      <c r="M20" s="294">
        <f t="shared" si="3"/>
        <v>955451.13666666672</v>
      </c>
      <c r="N20" s="294">
        <f t="shared" si="3"/>
        <v>955451.13666666672</v>
      </c>
      <c r="O20" s="294">
        <f t="shared" si="3"/>
        <v>1819948.9899999998</v>
      </c>
      <c r="P20" s="80">
        <f>(SUM(C20:O20))/13</f>
        <v>1021950.9715384616</v>
      </c>
    </row>
    <row r="21" spans="1:16">
      <c r="A21" s="45">
        <v>12</v>
      </c>
      <c r="B21" s="292"/>
    </row>
    <row r="22" spans="1:16">
      <c r="A22" s="45">
        <v>13</v>
      </c>
      <c r="B22" s="292" t="s">
        <v>341</v>
      </c>
    </row>
    <row r="23" spans="1:16">
      <c r="A23" s="45">
        <v>14</v>
      </c>
      <c r="B23" s="292" t="s">
        <v>427</v>
      </c>
      <c r="C23" s="295">
        <v>0</v>
      </c>
      <c r="D23" s="295">
        <v>0</v>
      </c>
      <c r="E23" s="295">
        <v>0</v>
      </c>
      <c r="F23" s="295">
        <v>0</v>
      </c>
      <c r="G23" s="295">
        <v>0</v>
      </c>
      <c r="H23" s="295">
        <v>0</v>
      </c>
      <c r="I23" s="295">
        <v>0</v>
      </c>
      <c r="J23" s="295">
        <v>0</v>
      </c>
      <c r="K23" s="295">
        <v>0</v>
      </c>
      <c r="L23" s="295">
        <v>0</v>
      </c>
      <c r="M23" s="295">
        <v>0</v>
      </c>
      <c r="N23" s="295">
        <v>0</v>
      </c>
      <c r="O23" s="295">
        <v>0</v>
      </c>
    </row>
    <row r="24" spans="1:16">
      <c r="A24" s="45">
        <v>15</v>
      </c>
      <c r="B24" s="292" t="s">
        <v>428</v>
      </c>
      <c r="C24" s="295">
        <v>0</v>
      </c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</row>
    <row r="25" spans="1:16">
      <c r="A25" s="45">
        <v>16</v>
      </c>
      <c r="B25" s="293" t="s">
        <v>429</v>
      </c>
      <c r="C25" s="114">
        <f t="shared" ref="C25:O25" si="4">SUM(C23:C24)</f>
        <v>0</v>
      </c>
      <c r="D25" s="294">
        <f t="shared" si="4"/>
        <v>0</v>
      </c>
      <c r="E25" s="294">
        <f t="shared" si="4"/>
        <v>0</v>
      </c>
      <c r="F25" s="294">
        <f t="shared" si="4"/>
        <v>0</v>
      </c>
      <c r="G25" s="294">
        <f t="shared" si="4"/>
        <v>0</v>
      </c>
      <c r="H25" s="294">
        <f t="shared" si="4"/>
        <v>0</v>
      </c>
      <c r="I25" s="294">
        <f t="shared" si="4"/>
        <v>0</v>
      </c>
      <c r="J25" s="294">
        <f t="shared" si="4"/>
        <v>0</v>
      </c>
      <c r="K25" s="294">
        <f t="shared" si="4"/>
        <v>0</v>
      </c>
      <c r="L25" s="294">
        <f t="shared" si="4"/>
        <v>0</v>
      </c>
      <c r="M25" s="294">
        <f t="shared" si="4"/>
        <v>0</v>
      </c>
      <c r="N25" s="294">
        <f t="shared" si="4"/>
        <v>0</v>
      </c>
      <c r="O25" s="294">
        <f t="shared" si="4"/>
        <v>0</v>
      </c>
      <c r="P25" s="80">
        <f>(SUM(C25:O25))/13</f>
        <v>0</v>
      </c>
    </row>
    <row r="26" spans="1:16">
      <c r="A26" s="45">
        <v>17</v>
      </c>
      <c r="B26" s="292"/>
    </row>
    <row r="27" spans="1:16">
      <c r="A27" s="45">
        <v>18</v>
      </c>
      <c r="B27" s="292" t="s">
        <v>342</v>
      </c>
    </row>
    <row r="28" spans="1:16">
      <c r="A28" s="45">
        <v>19</v>
      </c>
      <c r="B28" s="292" t="s">
        <v>427</v>
      </c>
      <c r="C28" s="295" t="s">
        <v>430</v>
      </c>
      <c r="D28" s="295" t="s">
        <v>430</v>
      </c>
      <c r="E28" s="295" t="s">
        <v>430</v>
      </c>
      <c r="F28" s="295" t="s">
        <v>430</v>
      </c>
      <c r="G28" s="295" t="s">
        <v>430</v>
      </c>
      <c r="H28" s="295" t="s">
        <v>430</v>
      </c>
      <c r="I28" s="295" t="s">
        <v>430</v>
      </c>
      <c r="J28" s="295" t="s">
        <v>430</v>
      </c>
      <c r="K28" s="295" t="s">
        <v>430</v>
      </c>
      <c r="L28" s="295" t="s">
        <v>430</v>
      </c>
      <c r="M28" s="295" t="s">
        <v>430</v>
      </c>
      <c r="N28" s="295" t="s">
        <v>430</v>
      </c>
      <c r="O28" s="295" t="s">
        <v>430</v>
      </c>
    </row>
    <row r="29" spans="1:16">
      <c r="A29" s="45">
        <v>20</v>
      </c>
      <c r="B29" s="292" t="s">
        <v>428</v>
      </c>
      <c r="C29" s="295" t="s">
        <v>430</v>
      </c>
      <c r="D29" s="295" t="s">
        <v>430</v>
      </c>
      <c r="E29" s="295" t="s">
        <v>430</v>
      </c>
      <c r="F29" s="295" t="s">
        <v>430</v>
      </c>
      <c r="G29" s="295" t="s">
        <v>430</v>
      </c>
      <c r="H29" s="295" t="s">
        <v>430</v>
      </c>
      <c r="I29" s="295" t="s">
        <v>430</v>
      </c>
      <c r="J29" s="295" t="s">
        <v>430</v>
      </c>
      <c r="K29" s="295" t="s">
        <v>430</v>
      </c>
      <c r="L29" s="295" t="s">
        <v>430</v>
      </c>
      <c r="M29" s="295" t="s">
        <v>430</v>
      </c>
      <c r="N29" s="295" t="s">
        <v>430</v>
      </c>
      <c r="O29" s="295" t="s">
        <v>430</v>
      </c>
    </row>
    <row r="30" spans="1:16">
      <c r="A30" s="45">
        <v>21</v>
      </c>
      <c r="B30" s="293" t="s">
        <v>429</v>
      </c>
      <c r="C30" s="294">
        <f t="shared" ref="C30:O30" si="5">SUM(C28:C29)</f>
        <v>0</v>
      </c>
      <c r="D30" s="294">
        <f t="shared" si="5"/>
        <v>0</v>
      </c>
      <c r="E30" s="294">
        <f t="shared" si="5"/>
        <v>0</v>
      </c>
      <c r="F30" s="294">
        <f t="shared" si="5"/>
        <v>0</v>
      </c>
      <c r="G30" s="294">
        <f t="shared" si="5"/>
        <v>0</v>
      </c>
      <c r="H30" s="294">
        <f t="shared" si="5"/>
        <v>0</v>
      </c>
      <c r="I30" s="294">
        <f t="shared" si="5"/>
        <v>0</v>
      </c>
      <c r="J30" s="294">
        <f t="shared" si="5"/>
        <v>0</v>
      </c>
      <c r="K30" s="294">
        <f t="shared" si="5"/>
        <v>0</v>
      </c>
      <c r="L30" s="294">
        <f t="shared" si="5"/>
        <v>0</v>
      </c>
      <c r="M30" s="294">
        <f t="shared" si="5"/>
        <v>0</v>
      </c>
      <c r="N30" s="294">
        <f t="shared" si="5"/>
        <v>0</v>
      </c>
      <c r="O30" s="294">
        <f t="shared" si="5"/>
        <v>0</v>
      </c>
      <c r="P30" s="80">
        <f>(SUM(C30:O30))/13</f>
        <v>0</v>
      </c>
    </row>
    <row r="31" spans="1:16">
      <c r="A31" s="45">
        <v>22</v>
      </c>
      <c r="B31" s="292"/>
    </row>
    <row r="32" spans="1:16" ht="15.75">
      <c r="A32" s="45">
        <v>23</v>
      </c>
      <c r="B32" s="242" t="s">
        <v>431</v>
      </c>
    </row>
    <row r="33" spans="1:18">
      <c r="A33" s="45">
        <v>24</v>
      </c>
      <c r="B33" s="193"/>
      <c r="R33" s="27"/>
    </row>
    <row r="34" spans="1:18">
      <c r="A34" s="45">
        <v>25</v>
      </c>
      <c r="B34" s="292" t="s">
        <v>339</v>
      </c>
      <c r="C34" s="80">
        <v>-5040824.6396281663</v>
      </c>
      <c r="D34" s="80">
        <v>-1178144.3829036904</v>
      </c>
      <c r="E34" s="80">
        <v>2639752.0972308498</v>
      </c>
      <c r="F34" s="80">
        <v>6490577.8248579893</v>
      </c>
      <c r="G34" s="80">
        <v>10375649.969877433</v>
      </c>
      <c r="H34" s="80">
        <v>14265990.794495691</v>
      </c>
      <c r="I34" s="80">
        <v>18124719.541521054</v>
      </c>
      <c r="J34" s="80">
        <v>22008474.516640794</v>
      </c>
      <c r="K34" s="80">
        <v>19939491.454701804</v>
      </c>
      <c r="L34" s="80">
        <v>14923260.591732655</v>
      </c>
      <c r="M34" s="80">
        <v>8081737.9360851143</v>
      </c>
      <c r="N34" s="80">
        <v>900905.5114067141</v>
      </c>
      <c r="O34" s="80">
        <v>-4156777.4433354605</v>
      </c>
      <c r="P34" s="80">
        <f>(SUM(C34:O34))/13</f>
        <v>8259601.0594371371</v>
      </c>
      <c r="R34" s="27"/>
    </row>
    <row r="35" spans="1:18">
      <c r="A35" s="45">
        <v>26</v>
      </c>
      <c r="B35" s="292"/>
      <c r="K35" s="80"/>
      <c r="L35" s="80"/>
      <c r="M35" s="80"/>
      <c r="N35" s="80"/>
      <c r="O35" s="80"/>
    </row>
    <row r="36" spans="1:18">
      <c r="A36" s="45">
        <v>27</v>
      </c>
      <c r="B36" s="292" t="s">
        <v>340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f>(SUM(C36:O36))/13</f>
        <v>0</v>
      </c>
    </row>
    <row r="37" spans="1:18">
      <c r="A37" s="45">
        <v>28</v>
      </c>
      <c r="B37" s="292"/>
    </row>
    <row r="38" spans="1:18">
      <c r="A38" s="45">
        <v>29</v>
      </c>
      <c r="B38" s="292" t="s">
        <v>341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f>(SUM(C38:O38))/13</f>
        <v>0</v>
      </c>
    </row>
    <row r="39" spans="1:18">
      <c r="A39" s="45">
        <v>30</v>
      </c>
      <c r="B39" s="292"/>
    </row>
    <row r="40" spans="1:18">
      <c r="A40" s="45">
        <v>31</v>
      </c>
      <c r="B40" s="292" t="s">
        <v>342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f>(SUM(C40:O40))/13</f>
        <v>0</v>
      </c>
    </row>
    <row r="41" spans="1:18">
      <c r="A41" s="45">
        <v>32</v>
      </c>
      <c r="B41" s="293"/>
    </row>
    <row r="42" spans="1:18" ht="15.75">
      <c r="A42" s="45">
        <v>33</v>
      </c>
      <c r="B42" s="242" t="s">
        <v>432</v>
      </c>
    </row>
    <row r="43" spans="1:18">
      <c r="A43" s="45">
        <v>34</v>
      </c>
      <c r="B43" s="291"/>
    </row>
    <row r="44" spans="1:18">
      <c r="A44" s="45">
        <v>35</v>
      </c>
      <c r="B44" s="292" t="s">
        <v>339</v>
      </c>
      <c r="C44" s="85">
        <v>68932.791666666657</v>
      </c>
      <c r="D44" s="85">
        <v>68932.791666666657</v>
      </c>
      <c r="E44" s="85">
        <v>68932.791666666657</v>
      </c>
      <c r="F44" s="85">
        <v>68932.791666666657</v>
      </c>
      <c r="G44" s="85">
        <v>68932.791666666657</v>
      </c>
      <c r="H44" s="85">
        <v>68932.791666666657</v>
      </c>
      <c r="I44" s="85">
        <v>68932.791666666657</v>
      </c>
      <c r="J44" s="85">
        <v>68932.791666666657</v>
      </c>
      <c r="K44" s="85">
        <v>68932.791666666657</v>
      </c>
      <c r="L44" s="85">
        <v>68932.791666666657</v>
      </c>
      <c r="M44" s="85">
        <v>68932.791666666657</v>
      </c>
      <c r="N44" s="85">
        <v>68932.791666666657</v>
      </c>
      <c r="O44" s="85">
        <v>68932.791666666657</v>
      </c>
      <c r="P44" s="80">
        <f>(SUM(C44:O44))/13</f>
        <v>68932.791666666642</v>
      </c>
    </row>
    <row r="45" spans="1:18">
      <c r="A45" s="45">
        <v>36</v>
      </c>
      <c r="B45" s="292"/>
    </row>
    <row r="46" spans="1:18">
      <c r="A46" s="45">
        <v>37</v>
      </c>
      <c r="B46" s="292" t="s">
        <v>340</v>
      </c>
      <c r="C46" s="85">
        <v>3673.0716666666667</v>
      </c>
      <c r="D46" s="85">
        <v>3673.0716666666667</v>
      </c>
      <c r="E46" s="85">
        <v>3673.0716666666667</v>
      </c>
      <c r="F46" s="85">
        <v>3673.0716666666667</v>
      </c>
      <c r="G46" s="85">
        <v>3673.0716666666667</v>
      </c>
      <c r="H46" s="85">
        <v>3673.0716666666667</v>
      </c>
      <c r="I46" s="85">
        <v>3673.0716666666667</v>
      </c>
      <c r="J46" s="85">
        <v>3673.0716666666667</v>
      </c>
      <c r="K46" s="85">
        <v>3673.0716666666667</v>
      </c>
      <c r="L46" s="85">
        <v>3673.0716666666667</v>
      </c>
      <c r="M46" s="85">
        <v>3673.0716666666667</v>
      </c>
      <c r="N46" s="85">
        <v>3673.0716666666667</v>
      </c>
      <c r="O46" s="85">
        <v>16870.152857142857</v>
      </c>
      <c r="P46" s="80">
        <f>(SUM(C46:O46))/13</f>
        <v>4688.2317582417591</v>
      </c>
    </row>
    <row r="47" spans="1:18">
      <c r="A47" s="45">
        <v>38</v>
      </c>
      <c r="B47" s="292"/>
    </row>
    <row r="48" spans="1:18">
      <c r="A48" s="45">
        <v>39</v>
      </c>
      <c r="B48" s="292" t="s">
        <v>341</v>
      </c>
      <c r="C48" s="85">
        <v>30135178.864999995</v>
      </c>
      <c r="D48" s="85">
        <v>30135178.864999995</v>
      </c>
      <c r="E48" s="85">
        <v>30135178.864999995</v>
      </c>
      <c r="F48" s="85">
        <v>30135178.864999995</v>
      </c>
      <c r="G48" s="85">
        <v>30135178.864999995</v>
      </c>
      <c r="H48" s="85">
        <v>30135178.864999995</v>
      </c>
      <c r="I48" s="85">
        <v>30135178.864999995</v>
      </c>
      <c r="J48" s="85">
        <v>30135178.864999995</v>
      </c>
      <c r="K48" s="85">
        <v>30135178.864999995</v>
      </c>
      <c r="L48" s="85">
        <v>30135178.864999995</v>
      </c>
      <c r="M48" s="85">
        <v>30135178.864999995</v>
      </c>
      <c r="N48" s="85">
        <v>30135178.864999995</v>
      </c>
      <c r="O48" s="85">
        <v>30135178.864999995</v>
      </c>
      <c r="P48" s="80">
        <f>(SUM(C48:O48))/13</f>
        <v>30135178.865000006</v>
      </c>
    </row>
    <row r="49" spans="1:16">
      <c r="A49" s="45">
        <v>40</v>
      </c>
      <c r="B49" s="292"/>
    </row>
    <row r="50" spans="1:16">
      <c r="A50" s="45">
        <v>41</v>
      </c>
      <c r="B50" s="292" t="s">
        <v>342</v>
      </c>
      <c r="C50" s="295">
        <v>1610328.41</v>
      </c>
      <c r="D50" s="295">
        <v>1610328.41</v>
      </c>
      <c r="E50" s="295">
        <v>1610328.41</v>
      </c>
      <c r="F50" s="295">
        <v>1610328.41</v>
      </c>
      <c r="G50" s="295">
        <v>1610328.41</v>
      </c>
      <c r="H50" s="295">
        <v>1610328.41</v>
      </c>
      <c r="I50" s="295">
        <v>1610328.41</v>
      </c>
      <c r="J50" s="295">
        <v>1610328.41</v>
      </c>
      <c r="K50" s="295">
        <v>1610328.41</v>
      </c>
      <c r="L50" s="295">
        <v>1610328.41</v>
      </c>
      <c r="M50" s="295">
        <v>1610328.41</v>
      </c>
      <c r="N50" s="295">
        <v>1610328.41</v>
      </c>
      <c r="O50" s="295">
        <v>1610328.41</v>
      </c>
      <c r="P50" s="80">
        <f>(SUM(C50:O50))/13</f>
        <v>1610328.41</v>
      </c>
    </row>
    <row r="54" spans="1:16">
      <c r="L54" s="41" t="s">
        <v>433</v>
      </c>
    </row>
    <row r="55" spans="1:16">
      <c r="B55" s="41" t="s">
        <v>230</v>
      </c>
      <c r="C55" s="27"/>
    </row>
    <row r="56" spans="1:16">
      <c r="B56" s="41" t="s">
        <v>434</v>
      </c>
      <c r="C56" s="27"/>
    </row>
  </sheetData>
  <mergeCells count="4">
    <mergeCell ref="A1:P1"/>
    <mergeCell ref="A2:P2"/>
    <mergeCell ref="A3:P3"/>
    <mergeCell ref="A4:P4"/>
  </mergeCells>
  <printOptions horizontalCentered="1"/>
  <pageMargins left="0.62" right="0.44" top="1" bottom="1" header="0.5" footer="0.5"/>
  <pageSetup scale="48" orientation="landscape" r:id="rId1"/>
  <headerFooter alignWithMargins="0">
    <oddHeader>&amp;RCASE NO. 2017-00349
FR 16(8)(b)
ATTACHMENT 1</oddHeader>
    <oddFooter>&amp;R&amp;A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60" zoomScaleNormal="100" workbookViewId="0">
      <selection activeCell="C6" sqref="C6"/>
    </sheetView>
  </sheetViews>
  <sheetFormatPr defaultColWidth="8" defaultRowHeight="15"/>
  <cols>
    <col min="1" max="1" width="7.21875" style="5" customWidth="1"/>
    <col min="2" max="2" width="45.88671875" style="5" customWidth="1"/>
    <col min="3" max="3" width="14.33203125" style="5" customWidth="1"/>
    <col min="4" max="4" width="14.44140625" style="5" customWidth="1"/>
    <col min="5" max="5" width="3.88671875" style="5" customWidth="1"/>
    <col min="6" max="6" width="15.5546875" style="5" customWidth="1"/>
    <col min="7" max="7" width="4.21875" style="5" customWidth="1"/>
    <col min="8" max="8" width="3.77734375" style="5" customWidth="1"/>
    <col min="9" max="9" width="13.109375" style="5" bestFit="1" customWidth="1"/>
    <col min="10" max="10" width="2.77734375" style="5" customWidth="1"/>
    <col min="11" max="11" width="13.109375" style="5" bestFit="1" customWidth="1"/>
    <col min="12" max="12" width="4.33203125" style="5" customWidth="1"/>
    <col min="13" max="13" width="12" style="5" bestFit="1" customWidth="1"/>
    <col min="14" max="14" width="2.109375" style="5" customWidth="1"/>
    <col min="15" max="15" width="12" style="5" bestFit="1" customWidth="1"/>
    <col min="16" max="16384" width="8" style="5"/>
  </cols>
  <sheetData>
    <row r="1" spans="1:15">
      <c r="A1" s="9" t="s">
        <v>448</v>
      </c>
      <c r="B1" s="10"/>
      <c r="C1" s="10"/>
      <c r="D1" s="10"/>
      <c r="E1" s="10"/>
      <c r="F1" s="10"/>
    </row>
    <row r="2" spans="1:15">
      <c r="A2" s="9" t="s">
        <v>449</v>
      </c>
      <c r="B2" s="10"/>
      <c r="C2" s="10"/>
      <c r="D2" s="10"/>
      <c r="E2" s="10"/>
      <c r="F2" s="10"/>
    </row>
    <row r="3" spans="1:15">
      <c r="A3" s="11" t="s">
        <v>23</v>
      </c>
      <c r="B3" s="10"/>
      <c r="C3" s="10"/>
      <c r="D3" s="10"/>
      <c r="E3" s="10"/>
      <c r="F3" s="10"/>
    </row>
    <row r="4" spans="1:15">
      <c r="A4" s="11" t="s">
        <v>24</v>
      </c>
      <c r="B4" s="10"/>
      <c r="C4" s="10"/>
      <c r="D4" s="10"/>
      <c r="E4" s="10"/>
      <c r="F4" s="10"/>
    </row>
    <row r="6" spans="1:15">
      <c r="A6" s="8" t="s">
        <v>25</v>
      </c>
      <c r="F6" s="5" t="s">
        <v>26</v>
      </c>
    </row>
    <row r="7" spans="1:15">
      <c r="A7" s="8" t="s">
        <v>452</v>
      </c>
      <c r="F7" s="8" t="s">
        <v>27</v>
      </c>
    </row>
    <row r="8" spans="1:15">
      <c r="A8" s="12" t="s">
        <v>28</v>
      </c>
      <c r="B8" s="13"/>
      <c r="C8" s="13"/>
      <c r="D8" s="13"/>
      <c r="E8" s="14"/>
      <c r="F8" s="15" t="s">
        <v>29</v>
      </c>
    </row>
    <row r="9" spans="1:15">
      <c r="F9" s="16"/>
    </row>
    <row r="10" spans="1:15">
      <c r="C10" s="16" t="s">
        <v>30</v>
      </c>
      <c r="D10" s="16" t="s">
        <v>31</v>
      </c>
      <c r="F10" s="16" t="s">
        <v>31</v>
      </c>
      <c r="I10" s="17"/>
      <c r="J10" s="18"/>
      <c r="K10" s="18"/>
      <c r="L10" s="18"/>
      <c r="M10" s="19"/>
      <c r="N10" s="18"/>
      <c r="O10" s="18"/>
    </row>
    <row r="11" spans="1:15">
      <c r="A11" s="16" t="s">
        <v>32</v>
      </c>
      <c r="C11" s="16" t="s">
        <v>2</v>
      </c>
      <c r="D11" s="20" t="s">
        <v>33</v>
      </c>
      <c r="F11" s="16" t="s">
        <v>33</v>
      </c>
      <c r="I11" s="18"/>
      <c r="J11" s="18"/>
      <c r="K11" s="18"/>
      <c r="L11" s="18"/>
      <c r="M11" s="18"/>
      <c r="N11" s="18"/>
      <c r="O11" s="18"/>
    </row>
    <row r="12" spans="1:15">
      <c r="A12" s="21" t="s">
        <v>34</v>
      </c>
      <c r="B12" s="12" t="s">
        <v>35</v>
      </c>
      <c r="C12" s="21" t="s">
        <v>36</v>
      </c>
      <c r="D12" s="21" t="s">
        <v>37</v>
      </c>
      <c r="E12" s="13"/>
      <c r="F12" s="21" t="s">
        <v>38</v>
      </c>
      <c r="I12" s="17"/>
      <c r="J12" s="18"/>
      <c r="K12" s="18"/>
      <c r="L12" s="18"/>
      <c r="M12" s="18"/>
      <c r="N12" s="18"/>
      <c r="O12" s="18"/>
    </row>
    <row r="13" spans="1:15">
      <c r="D13" s="16"/>
      <c r="F13" s="16"/>
      <c r="I13" s="17"/>
      <c r="J13" s="18"/>
      <c r="K13" s="18"/>
      <c r="L13" s="18"/>
      <c r="M13" s="18"/>
      <c r="N13" s="18"/>
      <c r="O13" s="18"/>
    </row>
    <row r="14" spans="1:15">
      <c r="I14" s="17"/>
      <c r="J14" s="18"/>
      <c r="K14" s="18"/>
      <c r="L14" s="18"/>
      <c r="M14" s="18"/>
      <c r="N14" s="18"/>
      <c r="O14" s="18"/>
    </row>
    <row r="15" spans="1:15">
      <c r="A15" s="16">
        <v>1</v>
      </c>
      <c r="B15" s="8" t="s">
        <v>39</v>
      </c>
      <c r="C15" s="16" t="s">
        <v>40</v>
      </c>
      <c r="D15" s="22">
        <f>'B.2 B'!I263</f>
        <v>609603941.57196522</v>
      </c>
      <c r="E15" s="23"/>
      <c r="F15" s="22">
        <f>'B.2 B'!N263</f>
        <v>580489690.6128484</v>
      </c>
      <c r="G15" s="4"/>
      <c r="H15" s="4"/>
      <c r="I15" s="17"/>
      <c r="J15" s="18"/>
      <c r="K15" s="18"/>
      <c r="L15" s="18"/>
      <c r="M15" s="18"/>
      <c r="N15" s="18"/>
      <c r="O15" s="18"/>
    </row>
    <row r="16" spans="1:15">
      <c r="A16" s="16">
        <f>A15+1</f>
        <v>2</v>
      </c>
      <c r="B16" s="8" t="s">
        <v>41</v>
      </c>
      <c r="C16" s="16" t="s">
        <v>40</v>
      </c>
      <c r="D16" s="24">
        <f>'B.2 B'!I265</f>
        <v>27493203.263484463</v>
      </c>
      <c r="E16" s="23"/>
      <c r="F16" s="23">
        <f>'B.2 B'!N265</f>
        <v>22166216.509146169</v>
      </c>
      <c r="G16" s="4"/>
      <c r="H16" s="4"/>
      <c r="I16" s="17"/>
      <c r="J16" s="18"/>
      <c r="K16" s="18"/>
      <c r="L16" s="18"/>
      <c r="M16" s="18"/>
      <c r="N16" s="18"/>
      <c r="O16" s="18"/>
    </row>
    <row r="17" spans="1:15">
      <c r="A17" s="16">
        <f>A16+1</f>
        <v>3</v>
      </c>
      <c r="B17" s="8" t="s">
        <v>42</v>
      </c>
      <c r="C17" s="16" t="s">
        <v>43</v>
      </c>
      <c r="D17" s="25">
        <f>-'B.3 B'!I261</f>
        <v>-191190490.8893806</v>
      </c>
      <c r="E17" s="23"/>
      <c r="F17" s="25">
        <f>-'B.3 B'!N261</f>
        <v>-185290733.75958094</v>
      </c>
      <c r="G17" s="4"/>
      <c r="H17" s="4"/>
      <c r="I17" s="17"/>
      <c r="J17" s="18"/>
      <c r="K17" s="18"/>
      <c r="L17" s="18"/>
      <c r="M17" s="18"/>
      <c r="N17" s="18"/>
      <c r="O17" s="18"/>
    </row>
    <row r="18" spans="1:15">
      <c r="A18" s="16"/>
      <c r="B18" s="8"/>
      <c r="C18" s="16"/>
      <c r="D18" s="26"/>
      <c r="E18" s="23"/>
      <c r="F18" s="26"/>
      <c r="G18" s="4"/>
      <c r="H18" s="4"/>
      <c r="I18" s="17"/>
      <c r="J18" s="18"/>
      <c r="K18" s="18"/>
      <c r="L18" s="18"/>
      <c r="M18" s="18"/>
      <c r="N18" s="18"/>
      <c r="O18" s="18"/>
    </row>
    <row r="19" spans="1:15">
      <c r="A19" s="16">
        <f>+A17+1</f>
        <v>4</v>
      </c>
      <c r="B19" s="8" t="s">
        <v>44</v>
      </c>
      <c r="D19" s="22">
        <f>SUM(D15:D17)</f>
        <v>445906653.94606912</v>
      </c>
      <c r="E19" s="23"/>
      <c r="F19" s="22">
        <f>SUM(F15:F17)</f>
        <v>417365173.36241364</v>
      </c>
      <c r="G19" s="4"/>
      <c r="H19" s="4"/>
      <c r="I19" s="17"/>
      <c r="J19" s="18"/>
      <c r="K19" s="18"/>
      <c r="L19" s="18"/>
      <c r="M19" s="18"/>
      <c r="N19" s="18"/>
      <c r="O19" s="18"/>
    </row>
    <row r="20" spans="1:15">
      <c r="A20" s="16"/>
      <c r="B20" s="8"/>
      <c r="D20" s="23"/>
      <c r="E20" s="23"/>
      <c r="F20" s="23"/>
      <c r="G20" s="4"/>
      <c r="H20" s="4"/>
      <c r="I20" s="17"/>
      <c r="J20" s="18"/>
      <c r="K20" s="18"/>
      <c r="L20" s="18"/>
      <c r="M20" s="18"/>
      <c r="N20" s="18"/>
      <c r="O20" s="18"/>
    </row>
    <row r="21" spans="1:15">
      <c r="A21" s="16">
        <f>A19+1</f>
        <v>5</v>
      </c>
      <c r="B21" s="8" t="s">
        <v>45</v>
      </c>
      <c r="C21" s="16" t="s">
        <v>46</v>
      </c>
      <c r="D21" s="22">
        <f>+'B.4 B'!E14</f>
        <v>3370236.4230493945</v>
      </c>
      <c r="E21" s="23"/>
      <c r="F21" s="22">
        <f>+D21</f>
        <v>3370236.4230493945</v>
      </c>
      <c r="G21" s="27"/>
      <c r="H21" s="27"/>
      <c r="I21" s="17"/>
      <c r="J21" s="18"/>
      <c r="K21" s="18"/>
      <c r="L21" s="18"/>
      <c r="M21" s="18"/>
      <c r="N21" s="18"/>
      <c r="O21" s="18"/>
    </row>
    <row r="22" spans="1:15">
      <c r="A22" s="16">
        <f>+A21+1</f>
        <v>6</v>
      </c>
      <c r="B22" s="8" t="s">
        <v>47</v>
      </c>
      <c r="C22" s="16" t="s">
        <v>48</v>
      </c>
      <c r="D22" s="24">
        <f>+'B.4.1 B'!F37</f>
        <v>14276316.93836337</v>
      </c>
      <c r="E22" s="23"/>
      <c r="F22" s="24">
        <f>+'B.4.1 B'!K37</f>
        <v>10581761.287714882</v>
      </c>
      <c r="G22" s="4"/>
      <c r="H22" s="4"/>
      <c r="I22" s="17"/>
      <c r="J22" s="18"/>
      <c r="K22" s="18"/>
      <c r="L22" s="18"/>
      <c r="M22" s="18"/>
      <c r="N22" s="18"/>
      <c r="O22" s="18"/>
    </row>
    <row r="23" spans="1:15">
      <c r="A23" s="16">
        <f>+A22+1</f>
        <v>7</v>
      </c>
      <c r="B23" s="8" t="s">
        <v>22</v>
      </c>
      <c r="C23" s="16" t="s">
        <v>49</v>
      </c>
      <c r="D23" s="23">
        <f>'B.6 B'!G24</f>
        <v>-1437536.5350000001</v>
      </c>
      <c r="E23" s="4"/>
      <c r="F23" s="23">
        <f>'B.6 B'!L24</f>
        <v>-1455773.1853846153</v>
      </c>
      <c r="G23" s="4"/>
      <c r="H23" s="4"/>
      <c r="I23" s="17"/>
      <c r="J23" s="18"/>
      <c r="K23" s="18"/>
      <c r="L23" s="18"/>
      <c r="M23" s="18"/>
      <c r="N23" s="18"/>
      <c r="O23" s="18"/>
    </row>
    <row r="24" spans="1:15">
      <c r="A24" s="16">
        <f t="shared" ref="A24:A25" si="0">+A23+1</f>
        <v>8</v>
      </c>
      <c r="B24" s="8" t="s">
        <v>50</v>
      </c>
      <c r="C24" s="16" t="s">
        <v>51</v>
      </c>
      <c r="D24" s="28">
        <v>0</v>
      </c>
      <c r="E24" s="29"/>
      <c r="F24" s="28">
        <v>0</v>
      </c>
      <c r="G24" s="4"/>
      <c r="H24" s="4"/>
      <c r="I24" s="17"/>
      <c r="J24" s="18"/>
      <c r="K24" s="18"/>
      <c r="L24" s="18"/>
      <c r="M24" s="18"/>
      <c r="N24" s="18"/>
      <c r="O24" s="18"/>
    </row>
    <row r="25" spans="1:15">
      <c r="A25" s="16">
        <f t="shared" si="0"/>
        <v>9</v>
      </c>
      <c r="B25" s="30" t="s">
        <v>52</v>
      </c>
      <c r="C25" s="31" t="s">
        <v>53</v>
      </c>
      <c r="D25" s="32">
        <f>'B.5 B'!G49</f>
        <v>-65525547.146152087</v>
      </c>
      <c r="E25" s="4"/>
      <c r="F25" s="32">
        <f>'B.5 B'!L49</f>
        <v>-60474500.884443149</v>
      </c>
      <c r="G25" s="4"/>
      <c r="H25" s="4"/>
      <c r="I25" s="17"/>
      <c r="J25" s="18"/>
      <c r="K25" s="18"/>
      <c r="L25" s="18"/>
      <c r="M25" s="18"/>
      <c r="N25" s="18"/>
      <c r="O25" s="18"/>
    </row>
    <row r="26" spans="1:15">
      <c r="A26" s="16"/>
      <c r="E26" s="4"/>
      <c r="G26" s="4"/>
      <c r="H26" s="4"/>
      <c r="I26" s="17"/>
      <c r="J26" s="18"/>
      <c r="K26" s="18"/>
      <c r="L26" s="18"/>
      <c r="M26" s="18"/>
      <c r="N26" s="18"/>
      <c r="O26" s="18"/>
    </row>
    <row r="27" spans="1:15" ht="15.75" thickBot="1">
      <c r="A27" s="16">
        <f>+A25+1</f>
        <v>10</v>
      </c>
      <c r="B27" s="8" t="s">
        <v>54</v>
      </c>
      <c r="D27" s="33">
        <f>SUM(D19:D25)</f>
        <v>396590123.62632978</v>
      </c>
      <c r="E27" s="34"/>
      <c r="F27" s="33">
        <f>SUM(F19:F25)</f>
        <v>369386897.00335014</v>
      </c>
      <c r="G27" s="4"/>
      <c r="H27" s="4"/>
      <c r="I27" s="17"/>
      <c r="J27" s="18"/>
      <c r="K27" s="18"/>
      <c r="L27" s="18"/>
      <c r="M27" s="18"/>
      <c r="N27" s="18"/>
      <c r="O27" s="18"/>
    </row>
    <row r="28" spans="1:15" ht="15.75" thickTop="1">
      <c r="A28" s="16"/>
      <c r="D28" s="34"/>
      <c r="E28" s="34"/>
      <c r="F28" s="34"/>
      <c r="G28" s="4"/>
      <c r="H28" s="4"/>
    </row>
    <row r="29" spans="1:15">
      <c r="D29" s="4"/>
      <c r="E29" s="4"/>
      <c r="F29" s="4"/>
      <c r="G29" s="4"/>
      <c r="H29" s="4"/>
    </row>
    <row r="30" spans="1:15">
      <c r="D30" s="23"/>
      <c r="E30" s="4"/>
      <c r="F30" s="23"/>
      <c r="G30" s="4"/>
      <c r="H30" s="4"/>
    </row>
    <row r="31" spans="1:15">
      <c r="D31" s="23"/>
      <c r="E31" s="23"/>
      <c r="F31" s="23"/>
      <c r="G31" s="4"/>
      <c r="H31" s="4"/>
    </row>
  </sheetData>
  <printOptions horizontalCentered="1"/>
  <pageMargins left="0.5" right="0.5" top="0.79" bottom="0.5" header="0.5" footer="0.5"/>
  <pageSetup scale="86" orientation="landscape" verticalDpi="300" r:id="rId1"/>
  <headerFooter alignWithMargins="0">
    <oddHeader>&amp;RCASE NO. 2017-00349
FR 16(8)(b)
ATTACHMENT 1</oddHeader>
    <oddFooter>&amp;RSchedule &amp;A
Page &amp;P of &amp;N</oddFooter>
  </headerFooter>
  <colBreaks count="1" manualBreakCount="1">
    <brk id="6" max="5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70" zoomScaleNormal="80" zoomScaleSheetLayoutView="70" workbookViewId="0">
      <pane xSplit="2" ySplit="8" topLeftCell="C9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5"/>
  <cols>
    <col min="1" max="1" width="4.33203125" style="41" bestFit="1" customWidth="1"/>
    <col min="2" max="2" width="44.21875" style="41" customWidth="1"/>
    <col min="3" max="11" width="12" style="41" bestFit="1" customWidth="1"/>
    <col min="12" max="12" width="12.6640625" style="41" customWidth="1"/>
    <col min="13" max="13" width="12.5546875" style="41" bestFit="1" customWidth="1"/>
    <col min="14" max="14" width="12" style="41" bestFit="1" customWidth="1"/>
    <col min="15" max="15" width="11.88671875" style="41" customWidth="1"/>
    <col min="16" max="16" width="12" style="41" bestFit="1" customWidth="1"/>
    <col min="17" max="17" width="10.44140625" style="41" bestFit="1" customWidth="1"/>
    <col min="18" max="18" width="7.109375" style="41" customWidth="1"/>
    <col min="19" max="16384" width="8.88671875" style="41"/>
  </cols>
  <sheetData>
    <row r="1" spans="1:18">
      <c r="A1" s="336" t="s">
        <v>448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8">
      <c r="A2" s="336" t="s">
        <v>449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8">
      <c r="A3" s="336" t="s">
        <v>450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</row>
    <row r="4" spans="1:18">
      <c r="A4" s="336" t="s">
        <v>424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</row>
    <row r="5" spans="1:18">
      <c r="P5" s="289" t="s">
        <v>334</v>
      </c>
    </row>
    <row r="7" spans="1:18">
      <c r="A7" s="41" t="s">
        <v>32</v>
      </c>
      <c r="C7" s="45" t="s">
        <v>435</v>
      </c>
      <c r="D7" s="45" t="s">
        <v>435</v>
      </c>
      <c r="E7" s="45" t="s">
        <v>435</v>
      </c>
      <c r="F7" s="45" t="s">
        <v>435</v>
      </c>
      <c r="G7" s="45" t="s">
        <v>435</v>
      </c>
      <c r="H7" s="45" t="s">
        <v>435</v>
      </c>
      <c r="I7" s="45" t="s">
        <v>435</v>
      </c>
      <c r="J7" s="45" t="s">
        <v>436</v>
      </c>
      <c r="K7" s="45" t="s">
        <v>425</v>
      </c>
      <c r="L7" s="45" t="s">
        <v>425</v>
      </c>
      <c r="M7" s="45" t="s">
        <v>425</v>
      </c>
      <c r="N7" s="45" t="s">
        <v>425</v>
      </c>
      <c r="O7" s="45" t="s">
        <v>425</v>
      </c>
      <c r="P7" s="45" t="s">
        <v>81</v>
      </c>
    </row>
    <row r="8" spans="1:18">
      <c r="A8" s="147" t="s">
        <v>34</v>
      </c>
      <c r="B8" s="147" t="s">
        <v>4</v>
      </c>
      <c r="C8" s="290">
        <f>O8-365</f>
        <v>42705</v>
      </c>
      <c r="D8" s="290">
        <v>42736</v>
      </c>
      <c r="E8" s="290">
        <v>42767</v>
      </c>
      <c r="F8" s="290">
        <v>42795</v>
      </c>
      <c r="G8" s="290">
        <v>42826</v>
      </c>
      <c r="H8" s="290">
        <v>42856</v>
      </c>
      <c r="I8" s="290">
        <v>42887</v>
      </c>
      <c r="J8" s="290">
        <v>42917</v>
      </c>
      <c r="K8" s="290">
        <v>42948</v>
      </c>
      <c r="L8" s="290">
        <v>42979</v>
      </c>
      <c r="M8" s="290">
        <v>43009</v>
      </c>
      <c r="N8" s="290">
        <v>43040</v>
      </c>
      <c r="O8" s="290">
        <v>43070</v>
      </c>
      <c r="P8" s="135" t="s">
        <v>87</v>
      </c>
      <c r="Q8" s="27"/>
      <c r="R8" s="27"/>
    </row>
    <row r="10" spans="1:18" ht="15.75">
      <c r="A10" s="45">
        <v>1</v>
      </c>
      <c r="B10" s="242" t="s">
        <v>426</v>
      </c>
    </row>
    <row r="11" spans="1:18">
      <c r="A11" s="45">
        <v>2</v>
      </c>
      <c r="B11" s="291"/>
      <c r="R11" s="127"/>
    </row>
    <row r="12" spans="1:18">
      <c r="A12" s="45">
        <v>3</v>
      </c>
      <c r="B12" s="291" t="s">
        <v>339</v>
      </c>
    </row>
    <row r="13" spans="1:18">
      <c r="A13" s="45">
        <v>4</v>
      </c>
      <c r="B13" s="292" t="s">
        <v>427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R13" s="127"/>
    </row>
    <row r="14" spans="1:18">
      <c r="A14" s="45">
        <v>5</v>
      </c>
      <c r="B14" s="292" t="s">
        <v>428</v>
      </c>
      <c r="C14" s="85">
        <v>-57155.38</v>
      </c>
      <c r="D14" s="85">
        <v>-62145.880000000005</v>
      </c>
      <c r="E14" s="85">
        <v>-86324.529999999984</v>
      </c>
      <c r="F14" s="85">
        <v>-278876.51</v>
      </c>
      <c r="G14" s="85">
        <v>-351177.04000000004</v>
      </c>
      <c r="H14" s="85">
        <v>-398764.01999999996</v>
      </c>
      <c r="I14" s="85">
        <v>-445842.89999999997</v>
      </c>
      <c r="J14" s="85">
        <v>-270521.8133333333</v>
      </c>
      <c r="K14" s="85">
        <v>-270521.8133333333</v>
      </c>
      <c r="L14" s="85">
        <v>-270521.8133333333</v>
      </c>
      <c r="M14" s="85">
        <v>-270521.8133333333</v>
      </c>
      <c r="N14" s="85">
        <v>-270521.8133333333</v>
      </c>
      <c r="O14" s="85">
        <v>-270521.8133333333</v>
      </c>
    </row>
    <row r="15" spans="1:18">
      <c r="A15" s="45">
        <v>6</v>
      </c>
      <c r="B15" s="293" t="s">
        <v>429</v>
      </c>
      <c r="C15" s="114">
        <f>SUM(C13:C14)</f>
        <v>-57155.38</v>
      </c>
      <c r="D15" s="114">
        <f t="shared" ref="D15:O15" si="0">SUM(D13:D14)</f>
        <v>-62145.880000000005</v>
      </c>
      <c r="E15" s="114">
        <f t="shared" si="0"/>
        <v>-86324.529999999984</v>
      </c>
      <c r="F15" s="114">
        <f t="shared" si="0"/>
        <v>-278876.51</v>
      </c>
      <c r="G15" s="114">
        <f t="shared" si="0"/>
        <v>-351177.04000000004</v>
      </c>
      <c r="H15" s="114">
        <f t="shared" si="0"/>
        <v>-398764.01999999996</v>
      </c>
      <c r="I15" s="114">
        <f t="shared" si="0"/>
        <v>-445842.89999999997</v>
      </c>
      <c r="J15" s="114">
        <f t="shared" si="0"/>
        <v>-270521.8133333333</v>
      </c>
      <c r="K15" s="114">
        <f t="shared" si="0"/>
        <v>-270521.8133333333</v>
      </c>
      <c r="L15" s="114">
        <f t="shared" si="0"/>
        <v>-270521.8133333333</v>
      </c>
      <c r="M15" s="114">
        <f t="shared" si="0"/>
        <v>-270521.8133333333</v>
      </c>
      <c r="N15" s="114">
        <f t="shared" si="0"/>
        <v>-270521.8133333333</v>
      </c>
      <c r="O15" s="114">
        <f t="shared" si="0"/>
        <v>-270521.8133333333</v>
      </c>
      <c r="P15" s="85">
        <f>(SUM(C15:O15))/13</f>
        <v>-254109.01076923081</v>
      </c>
    </row>
    <row r="16" spans="1:18">
      <c r="A16" s="45">
        <v>7</v>
      </c>
      <c r="B16" s="292"/>
    </row>
    <row r="17" spans="1:16">
      <c r="A17" s="45">
        <v>8</v>
      </c>
      <c r="B17" s="292" t="s">
        <v>340</v>
      </c>
    </row>
    <row r="18" spans="1:16">
      <c r="A18" s="45">
        <v>9</v>
      </c>
      <c r="B18" s="292" t="s">
        <v>427</v>
      </c>
      <c r="C18" s="85">
        <v>76075.44</v>
      </c>
      <c r="D18" s="85">
        <v>76075.44</v>
      </c>
      <c r="E18" s="85">
        <v>76075.44</v>
      </c>
      <c r="F18" s="85">
        <v>76075.44</v>
      </c>
      <c r="G18" s="85">
        <v>76075.44</v>
      </c>
      <c r="H18" s="85">
        <v>76075.44</v>
      </c>
      <c r="I18" s="85">
        <v>76075.44</v>
      </c>
      <c r="J18" s="85">
        <v>76075.44</v>
      </c>
      <c r="K18" s="85">
        <v>76075.44</v>
      </c>
      <c r="L18" s="85">
        <v>76075.44</v>
      </c>
      <c r="M18" s="85">
        <v>76075.44</v>
      </c>
      <c r="N18" s="85">
        <v>76075.44</v>
      </c>
      <c r="O18" s="85">
        <v>76075.44</v>
      </c>
    </row>
    <row r="19" spans="1:16">
      <c r="A19" s="45">
        <v>10</v>
      </c>
      <c r="B19" s="292" t="s">
        <v>428</v>
      </c>
      <c r="C19" s="85">
        <v>585342.82000000007</v>
      </c>
      <c r="D19" s="85">
        <v>656724.80000000005</v>
      </c>
      <c r="E19" s="85">
        <v>760358.21000000008</v>
      </c>
      <c r="F19" s="85">
        <v>853995.7200000002</v>
      </c>
      <c r="G19" s="85">
        <v>913349.68999999983</v>
      </c>
      <c r="H19" s="85">
        <v>1012172.2599999999</v>
      </c>
      <c r="I19" s="85">
        <v>1079653.4999999998</v>
      </c>
      <c r="J19" s="85">
        <v>879375.69666666677</v>
      </c>
      <c r="K19" s="85">
        <v>879375.69666666677</v>
      </c>
      <c r="L19" s="85">
        <v>879375.69666666677</v>
      </c>
      <c r="M19" s="85">
        <v>879375.69666666677</v>
      </c>
      <c r="N19" s="85">
        <v>879375.69666666677</v>
      </c>
      <c r="O19" s="85">
        <v>879375.69666666677</v>
      </c>
    </row>
    <row r="20" spans="1:16">
      <c r="A20" s="45">
        <v>11</v>
      </c>
      <c r="B20" s="293" t="s">
        <v>429</v>
      </c>
      <c r="C20" s="114">
        <f>SUM(C18:C19)</f>
        <v>661418.26</v>
      </c>
      <c r="D20" s="114">
        <f t="shared" ref="D20:O20" si="1">SUM(D18:D19)</f>
        <v>732800.24</v>
      </c>
      <c r="E20" s="114">
        <f t="shared" si="1"/>
        <v>836433.65000000014</v>
      </c>
      <c r="F20" s="114">
        <f t="shared" si="1"/>
        <v>930071.16000000015</v>
      </c>
      <c r="G20" s="114">
        <f t="shared" si="1"/>
        <v>989425.12999999989</v>
      </c>
      <c r="H20" s="114">
        <f t="shared" si="1"/>
        <v>1088247.7</v>
      </c>
      <c r="I20" s="114">
        <f t="shared" si="1"/>
        <v>1155728.9399999997</v>
      </c>
      <c r="J20" s="114">
        <f t="shared" si="1"/>
        <v>955451.13666666672</v>
      </c>
      <c r="K20" s="114">
        <f t="shared" si="1"/>
        <v>955451.13666666672</v>
      </c>
      <c r="L20" s="114">
        <f t="shared" si="1"/>
        <v>955451.13666666672</v>
      </c>
      <c r="M20" s="114">
        <f t="shared" si="1"/>
        <v>955451.13666666672</v>
      </c>
      <c r="N20" s="114">
        <f t="shared" si="1"/>
        <v>955451.13666666672</v>
      </c>
      <c r="O20" s="114">
        <f t="shared" si="1"/>
        <v>955451.13666666672</v>
      </c>
      <c r="P20" s="85">
        <f>(SUM(C20:O20))/13</f>
        <v>932833.22307692305</v>
      </c>
    </row>
    <row r="21" spans="1:16">
      <c r="A21" s="45">
        <v>12</v>
      </c>
      <c r="B21" s="292"/>
    </row>
    <row r="22" spans="1:16">
      <c r="A22" s="45">
        <v>13</v>
      </c>
      <c r="B22" s="292" t="s">
        <v>341</v>
      </c>
    </row>
    <row r="23" spans="1:16">
      <c r="A23" s="45">
        <v>14</v>
      </c>
      <c r="B23" s="292" t="s">
        <v>427</v>
      </c>
      <c r="C23" s="295">
        <v>0</v>
      </c>
      <c r="D23" s="295">
        <v>0</v>
      </c>
      <c r="E23" s="295">
        <v>0</v>
      </c>
      <c r="F23" s="295">
        <v>0</v>
      </c>
      <c r="G23" s="295">
        <v>0</v>
      </c>
      <c r="H23" s="295">
        <v>0</v>
      </c>
      <c r="I23" s="295">
        <v>0</v>
      </c>
      <c r="J23" s="295">
        <v>0</v>
      </c>
      <c r="K23" s="295">
        <v>0</v>
      </c>
      <c r="L23" s="295">
        <v>0</v>
      </c>
      <c r="M23" s="295">
        <v>0</v>
      </c>
      <c r="N23" s="295">
        <v>0</v>
      </c>
      <c r="O23" s="295">
        <v>0</v>
      </c>
    </row>
    <row r="24" spans="1:16">
      <c r="A24" s="45">
        <v>15</v>
      </c>
      <c r="B24" s="292" t="s">
        <v>428</v>
      </c>
      <c r="C24" s="295">
        <v>0</v>
      </c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</row>
    <row r="25" spans="1:16">
      <c r="A25" s="45">
        <v>16</v>
      </c>
      <c r="B25" s="293" t="s">
        <v>429</v>
      </c>
      <c r="C25" s="114">
        <f>SUM(C23:C24)</f>
        <v>0</v>
      </c>
      <c r="D25" s="114">
        <f t="shared" ref="D25:O25" si="2">SUM(D23:D24)</f>
        <v>0</v>
      </c>
      <c r="E25" s="114">
        <f t="shared" si="2"/>
        <v>0</v>
      </c>
      <c r="F25" s="114">
        <f t="shared" si="2"/>
        <v>0</v>
      </c>
      <c r="G25" s="114">
        <f t="shared" si="2"/>
        <v>0</v>
      </c>
      <c r="H25" s="114">
        <f t="shared" si="2"/>
        <v>0</v>
      </c>
      <c r="I25" s="114">
        <f t="shared" si="2"/>
        <v>0</v>
      </c>
      <c r="J25" s="114">
        <f t="shared" si="2"/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14">
        <f t="shared" si="2"/>
        <v>0</v>
      </c>
      <c r="O25" s="114">
        <f t="shared" si="2"/>
        <v>0</v>
      </c>
      <c r="P25" s="85">
        <f>(SUM(C25:O25))/13</f>
        <v>0</v>
      </c>
    </row>
    <row r="26" spans="1:16">
      <c r="A26" s="45">
        <v>17</v>
      </c>
      <c r="B26" s="292"/>
    </row>
    <row r="27" spans="1:16">
      <c r="A27" s="45">
        <v>18</v>
      </c>
      <c r="B27" s="292" t="s">
        <v>342</v>
      </c>
    </row>
    <row r="28" spans="1:16">
      <c r="A28" s="45">
        <v>19</v>
      </c>
      <c r="B28" s="292" t="s">
        <v>427</v>
      </c>
      <c r="C28" s="295" t="s">
        <v>430</v>
      </c>
      <c r="D28" s="295" t="s">
        <v>430</v>
      </c>
      <c r="E28" s="295" t="s">
        <v>430</v>
      </c>
      <c r="F28" s="295" t="s">
        <v>430</v>
      </c>
      <c r="G28" s="295" t="s">
        <v>430</v>
      </c>
      <c r="H28" s="295" t="s">
        <v>430</v>
      </c>
      <c r="I28" s="295" t="s">
        <v>430</v>
      </c>
      <c r="J28" s="295" t="s">
        <v>430</v>
      </c>
      <c r="K28" s="295" t="s">
        <v>430</v>
      </c>
      <c r="L28" s="295" t="s">
        <v>430</v>
      </c>
      <c r="M28" s="295" t="s">
        <v>430</v>
      </c>
      <c r="N28" s="295" t="s">
        <v>430</v>
      </c>
      <c r="O28" s="295" t="s">
        <v>430</v>
      </c>
    </row>
    <row r="29" spans="1:16">
      <c r="A29" s="45">
        <v>20</v>
      </c>
      <c r="B29" s="292" t="s">
        <v>428</v>
      </c>
      <c r="C29" s="295" t="s">
        <v>430</v>
      </c>
      <c r="D29" s="295" t="s">
        <v>430</v>
      </c>
      <c r="E29" s="295" t="s">
        <v>430</v>
      </c>
      <c r="F29" s="295" t="s">
        <v>430</v>
      </c>
      <c r="G29" s="295" t="s">
        <v>430</v>
      </c>
      <c r="H29" s="295" t="s">
        <v>430</v>
      </c>
      <c r="I29" s="295" t="s">
        <v>430</v>
      </c>
      <c r="J29" s="295" t="s">
        <v>430</v>
      </c>
      <c r="K29" s="295" t="s">
        <v>430</v>
      </c>
      <c r="L29" s="295" t="s">
        <v>430</v>
      </c>
      <c r="M29" s="295" t="s">
        <v>430</v>
      </c>
      <c r="N29" s="295" t="s">
        <v>430</v>
      </c>
      <c r="O29" s="295" t="s">
        <v>430</v>
      </c>
    </row>
    <row r="30" spans="1:16">
      <c r="A30" s="45">
        <v>21</v>
      </c>
      <c r="B30" s="293" t="s">
        <v>429</v>
      </c>
      <c r="C30" s="114">
        <f>SUM(C28:C29)</f>
        <v>0</v>
      </c>
      <c r="D30" s="114">
        <f t="shared" ref="D30:J30" si="3">SUM(D28:D29)</f>
        <v>0</v>
      </c>
      <c r="E30" s="114">
        <f t="shared" si="3"/>
        <v>0</v>
      </c>
      <c r="F30" s="114">
        <f t="shared" si="3"/>
        <v>0</v>
      </c>
      <c r="G30" s="114">
        <f t="shared" si="3"/>
        <v>0</v>
      </c>
      <c r="H30" s="114">
        <f t="shared" si="3"/>
        <v>0</v>
      </c>
      <c r="I30" s="114">
        <f t="shared" si="3"/>
        <v>0</v>
      </c>
      <c r="J30" s="114">
        <f t="shared" si="3"/>
        <v>0</v>
      </c>
      <c r="K30" s="114">
        <f>SUM(K28:K29)</f>
        <v>0</v>
      </c>
      <c r="L30" s="114">
        <f>SUM(L28:L29)</f>
        <v>0</v>
      </c>
      <c r="M30" s="114">
        <f>SUM(M28:M29)</f>
        <v>0</v>
      </c>
      <c r="N30" s="114">
        <f>SUM(N28:N29)</f>
        <v>0</v>
      </c>
      <c r="O30" s="114">
        <f>SUM(O28:O29)</f>
        <v>0</v>
      </c>
      <c r="P30" s="85">
        <f>(SUM(C30:O30))/13</f>
        <v>0</v>
      </c>
    </row>
    <row r="31" spans="1:16">
      <c r="A31" s="45">
        <v>22</v>
      </c>
      <c r="B31" s="292"/>
    </row>
    <row r="32" spans="1:16" ht="15.75">
      <c r="A32" s="45">
        <v>23</v>
      </c>
      <c r="B32" s="242" t="s">
        <v>431</v>
      </c>
    </row>
    <row r="33" spans="1:18">
      <c r="A33" s="45">
        <v>24</v>
      </c>
      <c r="B33" s="193"/>
    </row>
    <row r="34" spans="1:18">
      <c r="A34" s="45">
        <v>25</v>
      </c>
      <c r="B34" s="292" t="s">
        <v>339</v>
      </c>
      <c r="C34" s="85">
        <v>14824454.549999999</v>
      </c>
      <c r="D34" s="85">
        <v>6741670.5500000017</v>
      </c>
      <c r="E34" s="85">
        <v>2380328.580000001</v>
      </c>
      <c r="F34" s="85">
        <v>-1585227.1199999996</v>
      </c>
      <c r="G34" s="85">
        <v>1123327.4100000001</v>
      </c>
      <c r="H34" s="85">
        <v>2873790.4</v>
      </c>
      <c r="I34" s="85">
        <v>5812075.6500000004</v>
      </c>
      <c r="J34" s="85">
        <v>8272783.7200000007</v>
      </c>
      <c r="K34" s="85">
        <v>11340753.880000001</v>
      </c>
      <c r="L34" s="85">
        <v>14331314.09</v>
      </c>
      <c r="M34" s="85">
        <v>17779375.599999998</v>
      </c>
      <c r="N34" s="85">
        <v>15668363.290000003</v>
      </c>
      <c r="O34" s="85">
        <v>12337277.359999999</v>
      </c>
      <c r="P34" s="85">
        <f>(SUM(C34:O34))/13</f>
        <v>8607714.4584615398</v>
      </c>
      <c r="Q34" s="27"/>
      <c r="R34" s="27"/>
    </row>
    <row r="35" spans="1:18">
      <c r="A35" s="45">
        <v>26</v>
      </c>
      <c r="B35" s="292"/>
      <c r="K35" s="85"/>
      <c r="L35" s="85"/>
      <c r="M35" s="85"/>
      <c r="N35" s="85"/>
      <c r="O35" s="85"/>
    </row>
    <row r="36" spans="1:18">
      <c r="A36" s="45">
        <v>27</v>
      </c>
      <c r="B36" s="292" t="s">
        <v>340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85">
        <f>(SUM(C36:O36))/13</f>
        <v>0</v>
      </c>
    </row>
    <row r="37" spans="1:18">
      <c r="A37" s="45">
        <v>28</v>
      </c>
      <c r="B37" s="292"/>
    </row>
    <row r="38" spans="1:18">
      <c r="A38" s="45">
        <v>29</v>
      </c>
      <c r="B38" s="292" t="s">
        <v>341</v>
      </c>
      <c r="C38" s="109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85">
        <f>(SUM(C38:O38))/13</f>
        <v>0</v>
      </c>
    </row>
    <row r="39" spans="1:18">
      <c r="A39" s="45">
        <v>30</v>
      </c>
      <c r="B39" s="292"/>
    </row>
    <row r="40" spans="1:18">
      <c r="A40" s="45">
        <v>31</v>
      </c>
      <c r="B40" s="292" t="s">
        <v>342</v>
      </c>
      <c r="C40" s="109">
        <v>0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85">
        <f>(SUM(C40:O40))/13</f>
        <v>0</v>
      </c>
    </row>
    <row r="41" spans="1:18">
      <c r="A41" s="45">
        <v>32</v>
      </c>
      <c r="B41" s="293"/>
    </row>
    <row r="42" spans="1:18" ht="15.75">
      <c r="A42" s="45">
        <v>33</v>
      </c>
      <c r="B42" s="242" t="s">
        <v>432</v>
      </c>
    </row>
    <row r="43" spans="1:18">
      <c r="A43" s="45">
        <v>34</v>
      </c>
      <c r="B43" s="291"/>
    </row>
    <row r="44" spans="1:18">
      <c r="A44" s="45">
        <v>35</v>
      </c>
      <c r="B44" s="292" t="s">
        <v>339</v>
      </c>
      <c r="C44" s="85">
        <v>165438.74</v>
      </c>
      <c r="D44" s="85">
        <v>137865.60999999999</v>
      </c>
      <c r="E44" s="85">
        <v>110292.48</v>
      </c>
      <c r="F44" s="85">
        <v>82719.350000000006</v>
      </c>
      <c r="G44" s="85">
        <v>55146.22</v>
      </c>
      <c r="H44" s="85">
        <v>27573.09</v>
      </c>
      <c r="I44" s="85">
        <v>0</v>
      </c>
      <c r="J44" s="85">
        <v>68932.791666666657</v>
      </c>
      <c r="K44" s="85">
        <v>68932.791666666657</v>
      </c>
      <c r="L44" s="85">
        <v>68932.791666666657</v>
      </c>
      <c r="M44" s="85">
        <v>68932.791666666657</v>
      </c>
      <c r="N44" s="85">
        <v>68932.791666666657</v>
      </c>
      <c r="O44" s="85">
        <v>68932.791666666657</v>
      </c>
      <c r="P44" s="85">
        <f>(SUM(C44:O44))/13</f>
        <v>76356.326153846123</v>
      </c>
    </row>
    <row r="45" spans="1:18">
      <c r="A45" s="45">
        <v>36</v>
      </c>
      <c r="B45" s="292"/>
    </row>
    <row r="46" spans="1:18">
      <c r="A46" s="45">
        <v>37</v>
      </c>
      <c r="B46" s="292" t="s">
        <v>340</v>
      </c>
      <c r="C46" s="85">
        <v>5641.97</v>
      </c>
      <c r="D46" s="85">
        <v>4329.38</v>
      </c>
      <c r="E46" s="85">
        <v>3016.79</v>
      </c>
      <c r="F46" s="85">
        <v>1704.2</v>
      </c>
      <c r="G46" s="85">
        <v>391.61</v>
      </c>
      <c r="H46" s="85">
        <v>-920.98</v>
      </c>
      <c r="I46" s="85">
        <v>13517.43</v>
      </c>
      <c r="J46" s="85">
        <v>3673.0716666666667</v>
      </c>
      <c r="K46" s="85">
        <v>3673.0716666666667</v>
      </c>
      <c r="L46" s="85">
        <v>3673.0716666666667</v>
      </c>
      <c r="M46" s="85">
        <v>3673.0716666666667</v>
      </c>
      <c r="N46" s="85">
        <v>3673.0716666666667</v>
      </c>
      <c r="O46" s="85">
        <v>3673.0716666666667</v>
      </c>
      <c r="P46" s="85">
        <f>(SUM(C46:O46))/13</f>
        <v>3824.525384615386</v>
      </c>
    </row>
    <row r="47" spans="1:18">
      <c r="A47" s="45">
        <v>38</v>
      </c>
      <c r="B47" s="292"/>
    </row>
    <row r="48" spans="1:18">
      <c r="A48" s="45">
        <v>39</v>
      </c>
      <c r="B48" s="292" t="s">
        <v>341</v>
      </c>
      <c r="C48" s="85">
        <v>33944541.850000001</v>
      </c>
      <c r="D48" s="85">
        <v>32452353.869999997</v>
      </c>
      <c r="E48" s="85">
        <v>28243166.189999994</v>
      </c>
      <c r="F48" s="85">
        <v>31839499.27</v>
      </c>
      <c r="G48" s="85">
        <v>29643339.819999997</v>
      </c>
      <c r="H48" s="85">
        <v>31033017.979999997</v>
      </c>
      <c r="I48" s="85">
        <v>27599696.059999999</v>
      </c>
      <c r="J48" s="85">
        <v>30135178.864999995</v>
      </c>
      <c r="K48" s="85">
        <v>30135178.864999995</v>
      </c>
      <c r="L48" s="85">
        <v>30135178.864999995</v>
      </c>
      <c r="M48" s="85">
        <v>30135178.864999995</v>
      </c>
      <c r="N48" s="85">
        <v>30135178.864999995</v>
      </c>
      <c r="O48" s="85">
        <v>30135178.864999995</v>
      </c>
      <c r="P48" s="85">
        <f>(SUM(C48:O48))/13</f>
        <v>30428206.786923077</v>
      </c>
    </row>
    <row r="49" spans="1:16">
      <c r="A49" s="45">
        <v>40</v>
      </c>
      <c r="B49" s="292"/>
    </row>
    <row r="50" spans="1:16">
      <c r="A50" s="45">
        <v>41</v>
      </c>
      <c r="B50" s="292" t="s">
        <v>342</v>
      </c>
      <c r="C50" s="85">
        <v>1968032.49</v>
      </c>
      <c r="D50" s="85">
        <v>1848566.37</v>
      </c>
      <c r="E50" s="85">
        <v>2174650.0299999998</v>
      </c>
      <c r="F50" s="85">
        <v>1879184.47</v>
      </c>
      <c r="G50" s="85">
        <v>1607139.88</v>
      </c>
      <c r="H50" s="85">
        <v>1839554.82</v>
      </c>
      <c r="I50" s="85">
        <v>1610328.41</v>
      </c>
      <c r="J50" s="85">
        <v>1610328.41</v>
      </c>
      <c r="K50" s="85">
        <v>1610328.41</v>
      </c>
      <c r="L50" s="85">
        <v>1610328.41</v>
      </c>
      <c r="M50" s="85">
        <v>1610328.41</v>
      </c>
      <c r="N50" s="85">
        <v>1610328.41</v>
      </c>
      <c r="O50" s="85">
        <v>1610328.41</v>
      </c>
      <c r="P50" s="85">
        <f>(SUM(C50:O50))/13</f>
        <v>1737648.2253846154</v>
      </c>
    </row>
    <row r="55" spans="1:16">
      <c r="B55" s="41" t="s">
        <v>230</v>
      </c>
    </row>
    <row r="56" spans="1:16">
      <c r="B56" s="41" t="s">
        <v>434</v>
      </c>
    </row>
    <row r="59" spans="1:16">
      <c r="C59" s="27"/>
    </row>
    <row r="60" spans="1:16">
      <c r="C60" s="27"/>
    </row>
  </sheetData>
  <mergeCells count="4">
    <mergeCell ref="A1:P1"/>
    <mergeCell ref="A2:P2"/>
    <mergeCell ref="A3:P3"/>
    <mergeCell ref="A4:P4"/>
  </mergeCells>
  <pageMargins left="0.56000000000000005" right="0.47" top="1" bottom="1" header="0.5" footer="0.5"/>
  <pageSetup scale="49" orientation="landscape" r:id="rId1"/>
  <headerFooter alignWithMargins="0">
    <oddHeader>&amp;RCASE NO. 2017-00349
FR 16(8)(b)
ATTACHMENT 1</oddHeader>
    <oddFooter>&amp;R&amp;A
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view="pageBreakPreview" zoomScale="70" zoomScaleNormal="70" zoomScaleSheetLayoutView="70" workbookViewId="0">
      <pane xSplit="3" ySplit="11" topLeftCell="D12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44140625" defaultRowHeight="15"/>
  <cols>
    <col min="1" max="1" width="5.77734375" style="4" customWidth="1"/>
    <col min="2" max="2" width="7.109375" style="4" customWidth="1"/>
    <col min="3" max="3" width="48.33203125" style="4" customWidth="1"/>
    <col min="4" max="4" width="13.21875" style="4" bestFit="1" customWidth="1"/>
    <col min="5" max="7" width="13.109375" style="4" bestFit="1" customWidth="1"/>
    <col min="8" max="8" width="13.109375" style="50" bestFit="1" customWidth="1"/>
    <col min="9" max="10" width="13.109375" style="4" bestFit="1" customWidth="1"/>
    <col min="11" max="14" width="16.21875" style="4" customWidth="1"/>
    <col min="15" max="15" width="13.5546875" style="4" customWidth="1"/>
    <col min="16" max="16" width="13.21875" style="4" customWidth="1"/>
    <col min="17" max="17" width="13.77734375" style="4" customWidth="1"/>
    <col min="18" max="16384" width="8.44140625" style="4"/>
  </cols>
  <sheetData>
    <row r="1" spans="1:18">
      <c r="A1" s="325" t="s">
        <v>448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8">
      <c r="A2" s="325" t="s">
        <v>449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8">
      <c r="A3" s="325" t="s">
        <v>361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127"/>
    </row>
    <row r="4" spans="1:18">
      <c r="A4" s="296" t="s">
        <v>450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8">
      <c r="A5" s="9"/>
      <c r="B5" s="42"/>
      <c r="C5" s="42"/>
      <c r="D5" s="42"/>
      <c r="E5" s="42"/>
      <c r="F5" s="42"/>
      <c r="G5" s="42"/>
      <c r="H5" s="212"/>
      <c r="I5" s="42"/>
      <c r="J5" s="42"/>
      <c r="K5" s="42"/>
    </row>
    <row r="6" spans="1:18">
      <c r="A6" s="53" t="str">
        <f>'B.1 B'!A6</f>
        <v>Data:__X___Base Period______Forecasted Period</v>
      </c>
      <c r="B6" s="53"/>
      <c r="C6" s="50"/>
      <c r="P6" s="4" t="s">
        <v>363</v>
      </c>
    </row>
    <row r="7" spans="1:18">
      <c r="A7" s="53" t="str">
        <f>'B.1 B'!A7</f>
        <v>Type of Filing:___X____Original________Updated ________Revised</v>
      </c>
      <c r="B7" s="50"/>
      <c r="C7" s="53"/>
      <c r="P7" s="4" t="s">
        <v>437</v>
      </c>
    </row>
    <row r="8" spans="1:18">
      <c r="A8" s="48" t="str">
        <f>'B.1 B'!A8</f>
        <v>Workpaper Reference No(s).</v>
      </c>
      <c r="B8" s="49"/>
      <c r="C8" s="49"/>
      <c r="D8" s="49"/>
      <c r="E8" s="49"/>
      <c r="F8" s="49"/>
      <c r="G8" s="297"/>
      <c r="H8" s="297"/>
      <c r="I8" s="49"/>
      <c r="J8" s="49"/>
      <c r="K8" s="297"/>
      <c r="L8" s="49"/>
      <c r="M8" s="297"/>
      <c r="N8" s="297"/>
      <c r="O8" s="297"/>
      <c r="P8" s="297"/>
      <c r="Q8" s="297"/>
    </row>
    <row r="9" spans="1:18">
      <c r="D9" s="7"/>
      <c r="E9" s="51"/>
      <c r="F9" s="31"/>
      <c r="G9" s="31"/>
      <c r="H9" s="65"/>
      <c r="I9" s="31"/>
      <c r="J9" s="51"/>
      <c r="K9" s="31"/>
    </row>
    <row r="10" spans="1:18">
      <c r="A10" s="31" t="s">
        <v>32</v>
      </c>
      <c r="B10" s="31" t="s">
        <v>438</v>
      </c>
      <c r="D10" s="45" t="s">
        <v>435</v>
      </c>
      <c r="E10" s="45" t="s">
        <v>435</v>
      </c>
      <c r="F10" s="45" t="s">
        <v>435</v>
      </c>
      <c r="G10" s="45" t="s">
        <v>435</v>
      </c>
      <c r="H10" s="45" t="s">
        <v>435</v>
      </c>
      <c r="I10" s="45" t="s">
        <v>435</v>
      </c>
      <c r="J10" s="45" t="s">
        <v>435</v>
      </c>
      <c r="K10" s="45" t="s">
        <v>439</v>
      </c>
      <c r="L10" s="45" t="s">
        <v>439</v>
      </c>
      <c r="M10" s="45" t="s">
        <v>439</v>
      </c>
      <c r="N10" s="45" t="s">
        <v>439</v>
      </c>
      <c r="O10" s="45" t="s">
        <v>439</v>
      </c>
      <c r="P10" s="45" t="s">
        <v>439</v>
      </c>
      <c r="Q10" s="298" t="s">
        <v>440</v>
      </c>
    </row>
    <row r="11" spans="1:18">
      <c r="A11" s="299" t="s">
        <v>34</v>
      </c>
      <c r="B11" s="299" t="s">
        <v>441</v>
      </c>
      <c r="C11" s="49"/>
      <c r="D11" s="290">
        <f>'WP B.4.1B'!C8</f>
        <v>42705</v>
      </c>
      <c r="E11" s="290">
        <f>'WP B.4.1B'!D8</f>
        <v>42736</v>
      </c>
      <c r="F11" s="290">
        <f>'WP B.4.1B'!E8</f>
        <v>42767</v>
      </c>
      <c r="G11" s="290">
        <f>'WP B.4.1B'!F8</f>
        <v>42795</v>
      </c>
      <c r="H11" s="290">
        <f>'WP B.4.1B'!G8</f>
        <v>42826</v>
      </c>
      <c r="I11" s="290">
        <f>'WP B.4.1B'!H8</f>
        <v>42856</v>
      </c>
      <c r="J11" s="290">
        <f>'WP B.4.1B'!I8</f>
        <v>42887</v>
      </c>
      <c r="K11" s="290">
        <f>'WP B.4.1B'!J8</f>
        <v>42917</v>
      </c>
      <c r="L11" s="290">
        <f>'WP B.4.1B'!K8</f>
        <v>42948</v>
      </c>
      <c r="M11" s="290">
        <f>'WP B.4.1B'!L8</f>
        <v>42979</v>
      </c>
      <c r="N11" s="290">
        <f>'WP B.4.1B'!M8</f>
        <v>43009</v>
      </c>
      <c r="O11" s="290">
        <f>'WP B.4.1B'!N8</f>
        <v>43040</v>
      </c>
      <c r="P11" s="290">
        <f>'WP B.4.1B'!O8</f>
        <v>43070</v>
      </c>
      <c r="Q11" s="300" t="s">
        <v>87</v>
      </c>
    </row>
    <row r="12" spans="1:18" ht="15.75">
      <c r="B12" s="301" t="s">
        <v>370</v>
      </c>
    </row>
    <row r="13" spans="1:18">
      <c r="A13" s="31">
        <v>1</v>
      </c>
      <c r="C13" s="75" t="s">
        <v>376</v>
      </c>
      <c r="D13" s="302">
        <v>2519497.8199999998</v>
      </c>
      <c r="E13" s="303">
        <v>2519497.8199999998</v>
      </c>
      <c r="F13" s="303">
        <v>2519497.8199999998</v>
      </c>
      <c r="G13" s="303">
        <v>2519497.8199999998</v>
      </c>
      <c r="H13" s="303">
        <v>2519497.8199999998</v>
      </c>
      <c r="I13" s="303">
        <v>2519497.8199999998</v>
      </c>
      <c r="J13" s="303">
        <v>2519497.8199999998</v>
      </c>
      <c r="K13" s="303">
        <v>2480404</v>
      </c>
      <c r="L13" s="303">
        <v>2480404</v>
      </c>
      <c r="M13" s="303">
        <v>2480404</v>
      </c>
      <c r="N13" s="303">
        <v>2480404</v>
      </c>
      <c r="O13" s="303">
        <v>2480404</v>
      </c>
      <c r="P13" s="303">
        <v>2480404</v>
      </c>
      <c r="Q13" s="304">
        <f>(SUM(D13:P13))/13</f>
        <v>2501454.5184615385</v>
      </c>
    </row>
    <row r="14" spans="1:18" ht="14.25" customHeight="1">
      <c r="A14" s="31">
        <f>A13+1</f>
        <v>2</v>
      </c>
      <c r="B14" s="305"/>
      <c r="C14" s="30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6"/>
    </row>
    <row r="15" spans="1:18">
      <c r="A15" s="31">
        <f t="shared" ref="A15:A49" si="0">A14+1</f>
        <v>3</v>
      </c>
      <c r="C15" s="75" t="s">
        <v>372</v>
      </c>
      <c r="D15" s="303">
        <v>-98603125.820000008</v>
      </c>
      <c r="E15" s="303">
        <v>-98603125.820000008</v>
      </c>
      <c r="F15" s="303">
        <v>-98603125.820000008</v>
      </c>
      <c r="G15" s="303">
        <v>-98603125.820000008</v>
      </c>
      <c r="H15" s="303">
        <v>-98603125.820000008</v>
      </c>
      <c r="I15" s="303">
        <v>-98603125.820000008</v>
      </c>
      <c r="J15" s="303">
        <v>-98603125.820000008</v>
      </c>
      <c r="K15" s="303">
        <v>-103048107.65953778</v>
      </c>
      <c r="L15" s="303">
        <v>-107448677.98892581</v>
      </c>
      <c r="M15" s="303">
        <v>-111222299.75443169</v>
      </c>
      <c r="N15" s="303">
        <v>-112327775.15381345</v>
      </c>
      <c r="O15" s="303">
        <v>-113610419.94007586</v>
      </c>
      <c r="P15" s="303">
        <v>-114467337.55327797</v>
      </c>
      <c r="Q15" s="307">
        <f>(SUM(D15:P15))/13</f>
        <v>-104026653.75308174</v>
      </c>
    </row>
    <row r="16" spans="1:18">
      <c r="A16" s="31">
        <f t="shared" si="0"/>
        <v>4</v>
      </c>
      <c r="B16" s="305"/>
      <c r="C16" s="30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7"/>
    </row>
    <row r="17" spans="1:18">
      <c r="A17" s="31">
        <f t="shared" si="0"/>
        <v>5</v>
      </c>
      <c r="C17" s="75" t="s">
        <v>373</v>
      </c>
      <c r="D17" s="303">
        <v>-831636.20000000007</v>
      </c>
      <c r="E17" s="303">
        <v>-831636.20000000007</v>
      </c>
      <c r="F17" s="303">
        <v>-831636.20000000007</v>
      </c>
      <c r="G17" s="303">
        <v>-831636.20000000007</v>
      </c>
      <c r="H17" s="303">
        <v>-831636.20000000007</v>
      </c>
      <c r="I17" s="303">
        <v>-831636.20000000007</v>
      </c>
      <c r="J17" s="303">
        <v>-831636.20000000007</v>
      </c>
      <c r="K17" s="303">
        <v>-103015</v>
      </c>
      <c r="L17" s="303">
        <v>-103015</v>
      </c>
      <c r="M17" s="303">
        <v>-103015</v>
      </c>
      <c r="N17" s="303">
        <v>-103015</v>
      </c>
      <c r="O17" s="303">
        <v>-103015</v>
      </c>
      <c r="P17" s="303">
        <v>-103015</v>
      </c>
      <c r="Q17" s="307">
        <f>(SUM(D17:P17))/13</f>
        <v>-495349.49230769236</v>
      </c>
    </row>
    <row r="18" spans="1:18" ht="14.25" customHeight="1">
      <c r="A18" s="31">
        <f t="shared" si="0"/>
        <v>6</v>
      </c>
      <c r="B18" s="305"/>
      <c r="C18" s="30"/>
      <c r="D18" s="26"/>
      <c r="E18" s="26"/>
      <c r="F18" s="26"/>
      <c r="G18" s="26"/>
      <c r="H18" s="26"/>
      <c r="I18" s="50"/>
      <c r="J18" s="50"/>
      <c r="K18" s="50"/>
      <c r="L18" s="82"/>
      <c r="M18" s="82"/>
      <c r="N18" s="82"/>
      <c r="O18" s="82"/>
    </row>
    <row r="19" spans="1:18">
      <c r="A19" s="31">
        <f t="shared" si="0"/>
        <v>7</v>
      </c>
      <c r="C19" s="309" t="s">
        <v>374</v>
      </c>
      <c r="D19" s="236">
        <f t="shared" ref="D19:P19" si="1">SUM(D13:D17)</f>
        <v>-96915264.200000018</v>
      </c>
      <c r="E19" s="236">
        <f t="shared" si="1"/>
        <v>-96915264.200000018</v>
      </c>
      <c r="F19" s="236">
        <f t="shared" si="1"/>
        <v>-96915264.200000018</v>
      </c>
      <c r="G19" s="236">
        <f t="shared" si="1"/>
        <v>-96915264.200000018</v>
      </c>
      <c r="H19" s="236">
        <f t="shared" si="1"/>
        <v>-96915264.200000018</v>
      </c>
      <c r="I19" s="236">
        <f t="shared" si="1"/>
        <v>-96915264.200000018</v>
      </c>
      <c r="J19" s="236">
        <f t="shared" si="1"/>
        <v>-96915264.200000018</v>
      </c>
      <c r="K19" s="236">
        <f t="shared" si="1"/>
        <v>-100670718.65953778</v>
      </c>
      <c r="L19" s="236">
        <f t="shared" si="1"/>
        <v>-105071288.98892581</v>
      </c>
      <c r="M19" s="236">
        <f t="shared" si="1"/>
        <v>-108844910.75443169</v>
      </c>
      <c r="N19" s="236">
        <f t="shared" si="1"/>
        <v>-109950386.15381345</v>
      </c>
      <c r="O19" s="236">
        <f t="shared" si="1"/>
        <v>-111233030.94007586</v>
      </c>
      <c r="P19" s="310">
        <f t="shared" si="1"/>
        <v>-112089948.55327797</v>
      </c>
      <c r="Q19" s="310">
        <f>(SUM(D19:P19))/13</f>
        <v>-102020548.72692791</v>
      </c>
      <c r="R19" s="307"/>
    </row>
    <row r="20" spans="1:18" ht="14.25" customHeight="1">
      <c r="A20" s="31">
        <f t="shared" si="0"/>
        <v>8</v>
      </c>
      <c r="B20" s="305"/>
      <c r="C20" s="30"/>
      <c r="D20" s="26"/>
      <c r="E20" s="26"/>
      <c r="F20" s="26"/>
      <c r="G20" s="26"/>
      <c r="H20" s="26"/>
      <c r="I20" s="50"/>
      <c r="J20" s="50"/>
      <c r="K20" s="50"/>
      <c r="L20" s="82"/>
      <c r="M20" s="82"/>
      <c r="N20" s="82"/>
      <c r="O20" s="82"/>
    </row>
    <row r="21" spans="1:18" ht="15.75">
      <c r="A21" s="31">
        <f t="shared" si="0"/>
        <v>9</v>
      </c>
      <c r="B21" s="301" t="s">
        <v>375</v>
      </c>
      <c r="D21" s="50"/>
      <c r="E21" s="50"/>
      <c r="F21" s="50"/>
      <c r="G21" s="50"/>
      <c r="I21" s="50"/>
      <c r="J21" s="50"/>
      <c r="K21" s="50"/>
      <c r="L21" s="82"/>
      <c r="M21" s="82"/>
      <c r="N21" s="82"/>
      <c r="O21" s="82"/>
    </row>
    <row r="22" spans="1:18">
      <c r="A22" s="31">
        <f t="shared" si="0"/>
        <v>10</v>
      </c>
      <c r="C22" s="75" t="s">
        <v>376</v>
      </c>
      <c r="D22" s="302">
        <v>838601729</v>
      </c>
      <c r="E22" s="302">
        <v>838601729</v>
      </c>
      <c r="F22" s="302">
        <v>838601729</v>
      </c>
      <c r="G22" s="302">
        <v>803309941.21688342</v>
      </c>
      <c r="H22" s="302">
        <v>803309941.21688342</v>
      </c>
      <c r="I22" s="302">
        <v>803309941.21688342</v>
      </c>
      <c r="J22" s="302">
        <v>822699627.61165857</v>
      </c>
      <c r="K22" s="302">
        <v>822699627.61165857</v>
      </c>
      <c r="L22" s="302">
        <v>822699627.61165857</v>
      </c>
      <c r="M22" s="302">
        <v>822699627.61165857</v>
      </c>
      <c r="N22" s="302">
        <v>822699627.61165857</v>
      </c>
      <c r="O22" s="302">
        <v>822699627.61165857</v>
      </c>
      <c r="P22" s="302">
        <v>822699627.61165857</v>
      </c>
      <c r="Q22" s="304">
        <f>(SUM(D22:P22))/13</f>
        <v>821894800.30248141</v>
      </c>
      <c r="R22" s="27"/>
    </row>
    <row r="23" spans="1:18">
      <c r="A23" s="31">
        <f t="shared" si="0"/>
        <v>11</v>
      </c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6"/>
    </row>
    <row r="24" spans="1:18">
      <c r="A24" s="31">
        <f t="shared" si="0"/>
        <v>12</v>
      </c>
      <c r="C24" s="75" t="s">
        <v>372</v>
      </c>
      <c r="D24" s="303">
        <v>823198.37999999989</v>
      </c>
      <c r="E24" s="303">
        <v>823198.37999999989</v>
      </c>
      <c r="F24" s="303">
        <v>823198.37999999989</v>
      </c>
      <c r="G24" s="303">
        <v>-49976378.779999994</v>
      </c>
      <c r="H24" s="303">
        <v>-49976378.779999994</v>
      </c>
      <c r="I24" s="303">
        <v>-49976378.779999994</v>
      </c>
      <c r="J24" s="303">
        <v>-35492391.189999998</v>
      </c>
      <c r="K24" s="303">
        <v>-25934175.949016988</v>
      </c>
      <c r="L24" s="303">
        <v>-24332152.695652537</v>
      </c>
      <c r="M24" s="303">
        <v>-23867676.43783493</v>
      </c>
      <c r="N24" s="303">
        <v>-24031552.618854567</v>
      </c>
      <c r="O24" s="303">
        <v>-24232375.025370382</v>
      </c>
      <c r="P24" s="303">
        <v>-24433131.401703965</v>
      </c>
      <c r="Q24" s="307">
        <f>(SUM(D24:P24))/13</f>
        <v>-25367922.809110258</v>
      </c>
    </row>
    <row r="25" spans="1:18" ht="14.25" customHeight="1">
      <c r="A25" s="31">
        <f t="shared" si="0"/>
        <v>13</v>
      </c>
      <c r="B25" s="305"/>
      <c r="C25" s="30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7"/>
    </row>
    <row r="26" spans="1:18">
      <c r="A26" s="31">
        <f t="shared" si="0"/>
        <v>14</v>
      </c>
      <c r="C26" s="75" t="s">
        <v>373</v>
      </c>
      <c r="D26" s="303">
        <v>17050406.059999999</v>
      </c>
      <c r="E26" s="303">
        <v>14870057.960000001</v>
      </c>
      <c r="F26" s="303">
        <v>13358460.220000001</v>
      </c>
      <c r="G26" s="303">
        <v>13989960.6</v>
      </c>
      <c r="H26" s="303">
        <v>21420144.350000001</v>
      </c>
      <c r="I26" s="303">
        <v>27053646.440000001</v>
      </c>
      <c r="J26" s="303">
        <v>23528779.149999999</v>
      </c>
      <c r="K26" s="303">
        <v>25919296.840000004</v>
      </c>
      <c r="L26" s="303">
        <v>25919296.840000004</v>
      </c>
      <c r="M26" s="303">
        <v>25919296.840000004</v>
      </c>
      <c r="N26" s="303">
        <v>25919296.840000004</v>
      </c>
      <c r="O26" s="303">
        <v>25919296.840000004</v>
      </c>
      <c r="P26" s="303">
        <v>25919296.840000004</v>
      </c>
      <c r="Q26" s="307">
        <f>(SUM(D26:P26))/13</f>
        <v>22060556.601538464</v>
      </c>
    </row>
    <row r="27" spans="1:18" ht="14.25" customHeight="1">
      <c r="A27" s="31">
        <f t="shared" si="0"/>
        <v>15</v>
      </c>
      <c r="B27" s="305"/>
      <c r="C27" s="30"/>
      <c r="D27" s="26"/>
      <c r="E27" s="26"/>
      <c r="F27" s="26"/>
      <c r="G27" s="26"/>
      <c r="H27" s="26"/>
      <c r="I27" s="50"/>
      <c r="J27" s="50"/>
      <c r="K27" s="50"/>
      <c r="L27" s="82"/>
      <c r="M27" s="82"/>
      <c r="N27" s="82"/>
      <c r="O27" s="82"/>
    </row>
    <row r="28" spans="1:18">
      <c r="A28" s="31">
        <f t="shared" si="0"/>
        <v>16</v>
      </c>
      <c r="C28" s="309" t="s">
        <v>377</v>
      </c>
      <c r="D28" s="236">
        <f t="shared" ref="D28:P28" si="2">SUM(D22:D26)</f>
        <v>856475333.43999994</v>
      </c>
      <c r="E28" s="236">
        <f t="shared" si="2"/>
        <v>854294985.34000003</v>
      </c>
      <c r="F28" s="236">
        <f t="shared" si="2"/>
        <v>852783387.60000002</v>
      </c>
      <c r="G28" s="236">
        <f t="shared" si="2"/>
        <v>767323523.03688347</v>
      </c>
      <c r="H28" s="236">
        <f t="shared" si="2"/>
        <v>774753706.78688347</v>
      </c>
      <c r="I28" s="236">
        <f t="shared" si="2"/>
        <v>780387208.87688351</v>
      </c>
      <c r="J28" s="236">
        <f t="shared" si="2"/>
        <v>810736015.57165849</v>
      </c>
      <c r="K28" s="236">
        <f t="shared" si="2"/>
        <v>822684748.50264156</v>
      </c>
      <c r="L28" s="236">
        <f t="shared" si="2"/>
        <v>824286771.75600612</v>
      </c>
      <c r="M28" s="236">
        <f t="shared" si="2"/>
        <v>824751248.01382363</v>
      </c>
      <c r="N28" s="236">
        <f t="shared" si="2"/>
        <v>824587371.83280408</v>
      </c>
      <c r="O28" s="236">
        <f t="shared" si="2"/>
        <v>824386549.42628825</v>
      </c>
      <c r="P28" s="310">
        <f t="shared" si="2"/>
        <v>824185793.04995465</v>
      </c>
      <c r="Q28" s="310">
        <f>(SUM(D28:P28))/13</f>
        <v>818587434.09490979</v>
      </c>
      <c r="R28" s="307"/>
    </row>
    <row r="29" spans="1:18" ht="15.75">
      <c r="A29" s="31">
        <f t="shared" si="0"/>
        <v>17</v>
      </c>
      <c r="B29" s="301" t="s">
        <v>378</v>
      </c>
      <c r="C29" s="309"/>
      <c r="D29" s="286"/>
      <c r="E29" s="286"/>
      <c r="F29" s="286"/>
      <c r="G29" s="51"/>
      <c r="H29" s="51"/>
      <c r="I29" s="51"/>
      <c r="J29" s="51"/>
      <c r="K29" s="51"/>
      <c r="L29" s="82"/>
      <c r="M29" s="82"/>
      <c r="N29" s="82"/>
      <c r="O29" s="82"/>
    </row>
    <row r="30" spans="1:18">
      <c r="A30" s="31">
        <f t="shared" si="0"/>
        <v>18</v>
      </c>
      <c r="C30" s="75" t="s">
        <v>376</v>
      </c>
      <c r="D30" s="302">
        <v>-0.41000000000000003</v>
      </c>
      <c r="E30" s="303">
        <v>-0.41000000000000003</v>
      </c>
      <c r="F30" s="303">
        <v>-0.41000000000000003</v>
      </c>
      <c r="G30" s="303">
        <v>-0.41000000000000003</v>
      </c>
      <c r="H30" s="303">
        <v>-0.41000000000000003</v>
      </c>
      <c r="I30" s="303">
        <v>-0.41000000000000003</v>
      </c>
      <c r="J30" s="303">
        <v>-0.41000000000000003</v>
      </c>
      <c r="K30" s="303">
        <v>-574777</v>
      </c>
      <c r="L30" s="303">
        <v>-574777</v>
      </c>
      <c r="M30" s="303">
        <v>-574777</v>
      </c>
      <c r="N30" s="303">
        <v>-574777</v>
      </c>
      <c r="O30" s="303">
        <v>-574777</v>
      </c>
      <c r="P30" s="303">
        <v>-574777</v>
      </c>
      <c r="Q30" s="304">
        <f>(SUM(D30:P30))/13</f>
        <v>-265281.91307692311</v>
      </c>
    </row>
    <row r="31" spans="1:18">
      <c r="A31" s="31">
        <f t="shared" si="0"/>
        <v>19</v>
      </c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6"/>
    </row>
    <row r="32" spans="1:18">
      <c r="A32" s="31">
        <f t="shared" si="0"/>
        <v>20</v>
      </c>
      <c r="C32" s="75" t="s">
        <v>372</v>
      </c>
      <c r="D32" s="303">
        <v>-27916937.350000001</v>
      </c>
      <c r="E32" s="303">
        <v>-27916937.350000001</v>
      </c>
      <c r="F32" s="303">
        <v>-27916937.350000001</v>
      </c>
      <c r="G32" s="303">
        <v>-27916937.350000001</v>
      </c>
      <c r="H32" s="303">
        <v>-27916937.350000001</v>
      </c>
      <c r="I32" s="303">
        <v>-27916937.350000001</v>
      </c>
      <c r="J32" s="303">
        <v>-27916937.350000001</v>
      </c>
      <c r="K32" s="303">
        <v>-27561936.302369721</v>
      </c>
      <c r="L32" s="303">
        <v>-27203402.175714057</v>
      </c>
      <c r="M32" s="303">
        <v>-26841707.499892004</v>
      </c>
      <c r="N32" s="303">
        <v>-26684130.871329967</v>
      </c>
      <c r="O32" s="303">
        <v>-26525576.638018575</v>
      </c>
      <c r="P32" s="303">
        <v>-26366044.799957823</v>
      </c>
      <c r="Q32" s="307">
        <f>(SUM(D32:P32))/13</f>
        <v>-27430873.825944778</v>
      </c>
    </row>
    <row r="33" spans="1:18">
      <c r="A33" s="31">
        <f t="shared" si="0"/>
        <v>21</v>
      </c>
      <c r="B33" s="305"/>
      <c r="C33" s="30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6"/>
    </row>
    <row r="34" spans="1:18">
      <c r="A34" s="31">
        <f t="shared" si="0"/>
        <v>22</v>
      </c>
      <c r="C34" s="75" t="s">
        <v>373</v>
      </c>
      <c r="D34" s="303">
        <v>-574779</v>
      </c>
      <c r="E34" s="303">
        <v>-574779</v>
      </c>
      <c r="F34" s="303">
        <v>-574779</v>
      </c>
      <c r="G34" s="303">
        <v>-574779</v>
      </c>
      <c r="H34" s="303">
        <v>-574779</v>
      </c>
      <c r="I34" s="303">
        <v>-574779</v>
      </c>
      <c r="J34" s="303">
        <v>-574779</v>
      </c>
      <c r="K34" s="303">
        <v>0</v>
      </c>
      <c r="L34" s="303">
        <v>0</v>
      </c>
      <c r="M34" s="303">
        <v>0</v>
      </c>
      <c r="N34" s="303">
        <v>0</v>
      </c>
      <c r="O34" s="303">
        <v>0</v>
      </c>
      <c r="P34" s="303">
        <v>0</v>
      </c>
      <c r="Q34" s="307">
        <f>(SUM(D34:P34))/13</f>
        <v>-309496.38461538462</v>
      </c>
    </row>
    <row r="35" spans="1:18">
      <c r="A35" s="31">
        <f t="shared" si="0"/>
        <v>23</v>
      </c>
      <c r="B35" s="305"/>
      <c r="C35" s="30"/>
      <c r="D35" s="26"/>
      <c r="E35" s="26"/>
      <c r="F35" s="26"/>
      <c r="G35" s="26"/>
      <c r="H35" s="26"/>
      <c r="I35" s="50"/>
      <c r="J35" s="50"/>
      <c r="K35" s="50"/>
      <c r="L35" s="82"/>
      <c r="M35" s="82"/>
      <c r="N35" s="82"/>
      <c r="O35" s="82"/>
    </row>
    <row r="36" spans="1:18">
      <c r="A36" s="31">
        <f t="shared" si="0"/>
        <v>24</v>
      </c>
      <c r="C36" s="309" t="s">
        <v>379</v>
      </c>
      <c r="D36" s="236">
        <f t="shared" ref="D36:P36" si="3">SUM(D30:D34)</f>
        <v>-28491716.760000002</v>
      </c>
      <c r="E36" s="236">
        <f t="shared" si="3"/>
        <v>-28491716.760000002</v>
      </c>
      <c r="F36" s="236">
        <f t="shared" si="3"/>
        <v>-28491716.760000002</v>
      </c>
      <c r="G36" s="236">
        <f t="shared" si="3"/>
        <v>-28491716.760000002</v>
      </c>
      <c r="H36" s="236">
        <f t="shared" si="3"/>
        <v>-28491716.760000002</v>
      </c>
      <c r="I36" s="236">
        <f t="shared" si="3"/>
        <v>-28491716.760000002</v>
      </c>
      <c r="J36" s="236">
        <f t="shared" si="3"/>
        <v>-28491716.760000002</v>
      </c>
      <c r="K36" s="236">
        <f>SUM(K30:K34)</f>
        <v>-28136713.302369721</v>
      </c>
      <c r="L36" s="236">
        <f t="shared" si="3"/>
        <v>-27778179.175714057</v>
      </c>
      <c r="M36" s="236">
        <f t="shared" si="3"/>
        <v>-27416484.499892004</v>
      </c>
      <c r="N36" s="236">
        <f t="shared" si="3"/>
        <v>-27258907.871329967</v>
      </c>
      <c r="O36" s="236">
        <f t="shared" si="3"/>
        <v>-27100353.638018575</v>
      </c>
      <c r="P36" s="310">
        <f t="shared" si="3"/>
        <v>-26940821.799957823</v>
      </c>
      <c r="Q36" s="310">
        <f>(SUM(D36:P36))/13</f>
        <v>-28005652.123637084</v>
      </c>
      <c r="R36" s="307"/>
    </row>
    <row r="37" spans="1:18">
      <c r="A37" s="31">
        <f t="shared" si="0"/>
        <v>25</v>
      </c>
      <c r="C37" s="309"/>
      <c r="D37" s="26"/>
      <c r="E37" s="26"/>
      <c r="F37" s="26"/>
      <c r="G37" s="50"/>
      <c r="I37" s="50"/>
      <c r="J37" s="50"/>
      <c r="K37" s="50"/>
      <c r="L37" s="82"/>
      <c r="M37" s="82"/>
      <c r="N37" s="82"/>
      <c r="O37" s="82"/>
    </row>
    <row r="38" spans="1:18" ht="15.75">
      <c r="A38" s="31">
        <f t="shared" si="0"/>
        <v>26</v>
      </c>
      <c r="B38" s="301" t="s">
        <v>380</v>
      </c>
      <c r="D38" s="50"/>
      <c r="E38" s="50"/>
      <c r="F38" s="50"/>
      <c r="G38" s="50"/>
      <c r="I38" s="50"/>
      <c r="J38" s="50"/>
      <c r="K38" s="50"/>
      <c r="L38" s="82"/>
      <c r="M38" s="82"/>
      <c r="N38" s="82"/>
      <c r="O38" s="82"/>
    </row>
    <row r="39" spans="1:18">
      <c r="A39" s="31">
        <f t="shared" si="0"/>
        <v>27</v>
      </c>
      <c r="C39" s="75" t="s">
        <v>376</v>
      </c>
      <c r="D39" s="302">
        <v>5723472.1400000006</v>
      </c>
      <c r="E39" s="303">
        <v>5723472.1400000006</v>
      </c>
      <c r="F39" s="303">
        <v>5723472.1400000006</v>
      </c>
      <c r="G39" s="303">
        <v>5723472.1400000006</v>
      </c>
      <c r="H39" s="303">
        <v>5723472.1400000006</v>
      </c>
      <c r="I39" s="303">
        <v>5723472.1400000006</v>
      </c>
      <c r="J39" s="303">
        <v>5723472.1400000006</v>
      </c>
      <c r="K39" s="303">
        <v>6309382</v>
      </c>
      <c r="L39" s="303">
        <v>6309382</v>
      </c>
      <c r="M39" s="303">
        <v>6309382</v>
      </c>
      <c r="N39" s="303">
        <v>6309382</v>
      </c>
      <c r="O39" s="303">
        <v>6309382</v>
      </c>
      <c r="P39" s="303">
        <v>6309382</v>
      </c>
      <c r="Q39" s="304">
        <f>(SUM(D39:P39))/13</f>
        <v>5993892.0753846159</v>
      </c>
    </row>
    <row r="40" spans="1:18">
      <c r="A40" s="31">
        <f t="shared" si="0"/>
        <v>28</v>
      </c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6"/>
    </row>
    <row r="41" spans="1:18">
      <c r="A41" s="31">
        <f t="shared" si="0"/>
        <v>29</v>
      </c>
      <c r="C41" s="75" t="s">
        <v>372</v>
      </c>
      <c r="D41" s="303">
        <v>-4004703.2100000009</v>
      </c>
      <c r="E41" s="303">
        <v>-4004703.2100000009</v>
      </c>
      <c r="F41" s="303">
        <v>-4004703.2100000009</v>
      </c>
      <c r="G41" s="303">
        <v>-10319370.01</v>
      </c>
      <c r="H41" s="303">
        <v>-10319370.01</v>
      </c>
      <c r="I41" s="303">
        <v>-10319370.01</v>
      </c>
      <c r="J41" s="303">
        <v>-13731308.210000001</v>
      </c>
      <c r="K41" s="303">
        <v>-7447364.0855983719</v>
      </c>
      <c r="L41" s="303">
        <v>-881994.43759674206</v>
      </c>
      <c r="M41" s="303">
        <v>5683375.2104048878</v>
      </c>
      <c r="N41" s="303">
        <v>5684918.7332743332</v>
      </c>
      <c r="O41" s="303">
        <v>5686462.2561437823</v>
      </c>
      <c r="P41" s="303">
        <v>5688005.7790132277</v>
      </c>
      <c r="Q41" s="307">
        <f>(SUM(D41:P41))/13</f>
        <v>-3253086.4934122209</v>
      </c>
    </row>
    <row r="42" spans="1:18">
      <c r="A42" s="31">
        <f t="shared" si="0"/>
        <v>30</v>
      </c>
      <c r="B42" s="31"/>
      <c r="C42" s="30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6"/>
    </row>
    <row r="43" spans="1:18">
      <c r="A43" s="31">
        <f t="shared" si="0"/>
        <v>31</v>
      </c>
      <c r="C43" s="75" t="s">
        <v>373</v>
      </c>
      <c r="D43" s="303">
        <v>-1653672.15</v>
      </c>
      <c r="E43" s="303">
        <v>-1653672.15</v>
      </c>
      <c r="F43" s="303">
        <v>-1653672.15</v>
      </c>
      <c r="G43" s="303">
        <v>-1653672.15</v>
      </c>
      <c r="H43" s="303">
        <v>-1653672.15</v>
      </c>
      <c r="I43" s="303">
        <v>-1653672.15</v>
      </c>
      <c r="J43" s="303">
        <v>-1653672.15</v>
      </c>
      <c r="K43" s="303">
        <v>-1597357</v>
      </c>
      <c r="L43" s="303">
        <v>-1597357</v>
      </c>
      <c r="M43" s="303">
        <v>-1597357</v>
      </c>
      <c r="N43" s="303">
        <v>-1597357</v>
      </c>
      <c r="O43" s="303">
        <v>-1597357</v>
      </c>
      <c r="P43" s="303">
        <v>-1597357</v>
      </c>
      <c r="Q43" s="307">
        <f>(SUM(D43:P43))/13</f>
        <v>-1627680.5423076923</v>
      </c>
    </row>
    <row r="44" spans="1:18">
      <c r="A44" s="31">
        <f t="shared" si="0"/>
        <v>32</v>
      </c>
      <c r="C44" s="30"/>
      <c r="D44" s="303"/>
      <c r="E44" s="303"/>
      <c r="F44" s="303"/>
      <c r="G44" s="303"/>
      <c r="H44" s="303"/>
      <c r="I44" s="303"/>
      <c r="J44" s="303"/>
      <c r="K44" s="303"/>
      <c r="L44" s="307"/>
      <c r="M44" s="307"/>
      <c r="N44" s="307"/>
      <c r="O44" s="307"/>
      <c r="P44" s="307"/>
      <c r="Q44" s="306"/>
    </row>
    <row r="45" spans="1:18">
      <c r="A45" s="31">
        <f t="shared" si="0"/>
        <v>33</v>
      </c>
      <c r="C45" s="75" t="s">
        <v>381</v>
      </c>
      <c r="D45" s="303">
        <v>-1</v>
      </c>
      <c r="E45" s="303">
        <v>-1</v>
      </c>
      <c r="F45" s="303">
        <v>-1</v>
      </c>
      <c r="G45" s="303">
        <v>-1</v>
      </c>
      <c r="H45" s="303">
        <v>-1</v>
      </c>
      <c r="I45" s="303">
        <v>-1</v>
      </c>
      <c r="J45" s="303">
        <v>-1</v>
      </c>
      <c r="K45" s="303">
        <f>J45</f>
        <v>-1</v>
      </c>
      <c r="L45" s="303">
        <f t="shared" ref="L45:P45" si="4">K45</f>
        <v>-1</v>
      </c>
      <c r="M45" s="303">
        <f t="shared" si="4"/>
        <v>-1</v>
      </c>
      <c r="N45" s="303">
        <f t="shared" si="4"/>
        <v>-1</v>
      </c>
      <c r="O45" s="303">
        <f t="shared" si="4"/>
        <v>-1</v>
      </c>
      <c r="P45" s="303">
        <f t="shared" si="4"/>
        <v>-1</v>
      </c>
      <c r="Q45" s="307">
        <f>(SUM(D45:P45))/13</f>
        <v>-1</v>
      </c>
    </row>
    <row r="46" spans="1:18">
      <c r="A46" s="31">
        <f t="shared" si="0"/>
        <v>34</v>
      </c>
      <c r="B46" s="305"/>
      <c r="C46" s="30"/>
      <c r="D46" s="26"/>
      <c r="E46" s="26"/>
      <c r="F46" s="26"/>
      <c r="G46" s="26"/>
      <c r="H46" s="26"/>
      <c r="I46" s="50"/>
      <c r="J46" s="50"/>
      <c r="K46" s="50"/>
      <c r="L46" s="282"/>
      <c r="M46" s="82"/>
      <c r="N46" s="82"/>
      <c r="O46" s="82"/>
      <c r="P46" s="82"/>
    </row>
    <row r="47" spans="1:18">
      <c r="A47" s="31">
        <f t="shared" si="0"/>
        <v>35</v>
      </c>
      <c r="C47" s="309" t="s">
        <v>382</v>
      </c>
      <c r="D47" s="236">
        <f>SUM(D39:D46)</f>
        <v>65095.779999999795</v>
      </c>
      <c r="E47" s="236">
        <f t="shared" ref="E47:P47" si="5">SUM(E39:E46)</f>
        <v>65095.779999999795</v>
      </c>
      <c r="F47" s="236">
        <f t="shared" si="5"/>
        <v>65095.779999999795</v>
      </c>
      <c r="G47" s="236">
        <f t="shared" si="5"/>
        <v>-6249571.0199999996</v>
      </c>
      <c r="H47" s="236">
        <f t="shared" si="5"/>
        <v>-6249571.0199999996</v>
      </c>
      <c r="I47" s="236">
        <f t="shared" si="5"/>
        <v>-6249571.0199999996</v>
      </c>
      <c r="J47" s="236">
        <f t="shared" si="5"/>
        <v>-9661509.2200000007</v>
      </c>
      <c r="K47" s="236">
        <f t="shared" si="5"/>
        <v>-2735340.0855983719</v>
      </c>
      <c r="L47" s="236">
        <f t="shared" si="5"/>
        <v>3830029.5624032579</v>
      </c>
      <c r="M47" s="236">
        <f t="shared" si="5"/>
        <v>10395399.210404888</v>
      </c>
      <c r="N47" s="236">
        <f t="shared" si="5"/>
        <v>10396942.733274333</v>
      </c>
      <c r="O47" s="236">
        <f t="shared" si="5"/>
        <v>10398486.256143782</v>
      </c>
      <c r="P47" s="236">
        <f t="shared" si="5"/>
        <v>10400029.779013228</v>
      </c>
      <c r="Q47" s="310">
        <f>(SUM(D47:P47))/13</f>
        <v>1113124.0396647016</v>
      </c>
      <c r="R47" s="307"/>
    </row>
    <row r="48" spans="1:18">
      <c r="A48" s="31">
        <f t="shared" si="0"/>
        <v>36</v>
      </c>
      <c r="D48" s="50"/>
      <c r="E48" s="50"/>
      <c r="F48" s="50"/>
      <c r="G48" s="50"/>
      <c r="I48" s="50"/>
      <c r="J48" s="50"/>
      <c r="K48" s="50"/>
      <c r="L48" s="50"/>
      <c r="P48" s="82"/>
    </row>
    <row r="49" spans="1:17" ht="15.75" thickBot="1">
      <c r="A49" s="31">
        <f t="shared" si="0"/>
        <v>37</v>
      </c>
      <c r="B49" s="50"/>
      <c r="C49" s="4" t="s">
        <v>319</v>
      </c>
      <c r="D49" s="89">
        <f>D47+D36+D28+D19</f>
        <v>731133448.25999987</v>
      </c>
      <c r="E49" s="89">
        <f t="shared" ref="E49:P49" si="6">E47+E36+E28+E19</f>
        <v>728953100.15999997</v>
      </c>
      <c r="F49" s="89">
        <f t="shared" si="6"/>
        <v>727441502.41999996</v>
      </c>
      <c r="G49" s="89">
        <f t="shared" si="6"/>
        <v>635666971.05688345</v>
      </c>
      <c r="H49" s="89">
        <f t="shared" si="6"/>
        <v>643097154.80688345</v>
      </c>
      <c r="I49" s="89">
        <f t="shared" si="6"/>
        <v>648730656.89688349</v>
      </c>
      <c r="J49" s="89">
        <f t="shared" si="6"/>
        <v>675667525.39165843</v>
      </c>
      <c r="K49" s="89">
        <f t="shared" si="6"/>
        <v>691141976.4551357</v>
      </c>
      <c r="L49" s="89">
        <f t="shared" si="6"/>
        <v>695267333.15376949</v>
      </c>
      <c r="M49" s="89">
        <f t="shared" si="6"/>
        <v>698885251.96990478</v>
      </c>
      <c r="N49" s="89">
        <f t="shared" si="6"/>
        <v>697775020.54093492</v>
      </c>
      <c r="O49" s="89">
        <f t="shared" si="6"/>
        <v>696451651.10433757</v>
      </c>
      <c r="P49" s="89">
        <f t="shared" si="6"/>
        <v>695555052.47573209</v>
      </c>
      <c r="Q49" s="89">
        <f>(SUM(D49:P49))/13</f>
        <v>689674357.28400946</v>
      </c>
    </row>
    <row r="50" spans="1:17" ht="15.75" thickTop="1">
      <c r="A50" s="50"/>
      <c r="B50" s="50"/>
    </row>
    <row r="51" spans="1:17">
      <c r="A51" s="50"/>
      <c r="B51" s="50"/>
      <c r="C51" s="50" t="s">
        <v>311</v>
      </c>
    </row>
    <row r="52" spans="1:17">
      <c r="A52" s="50"/>
      <c r="B52" s="50"/>
      <c r="C52" s="50" t="s">
        <v>442</v>
      </c>
    </row>
    <row r="53" spans="1:17">
      <c r="A53" s="50"/>
      <c r="B53" s="50"/>
    </row>
    <row r="54" spans="1:17">
      <c r="A54" s="50"/>
      <c r="B54" s="50"/>
    </row>
    <row r="55" spans="1:17">
      <c r="A55" s="50"/>
      <c r="B55" s="50"/>
    </row>
    <row r="56" spans="1:17">
      <c r="A56" s="50"/>
      <c r="B56" s="50"/>
    </row>
    <row r="57" spans="1:17">
      <c r="D57" s="27"/>
    </row>
    <row r="58" spans="1:17">
      <c r="D58" s="27"/>
    </row>
    <row r="59" spans="1:17">
      <c r="D59" s="27"/>
    </row>
    <row r="61" spans="1:17">
      <c r="H61" s="4"/>
    </row>
    <row r="62" spans="1:17">
      <c r="H62" s="4"/>
    </row>
    <row r="63" spans="1:17">
      <c r="H63" s="4"/>
    </row>
    <row r="64" spans="1:17">
      <c r="C64" s="311"/>
      <c r="H64" s="4"/>
    </row>
    <row r="65" spans="3:16">
      <c r="C65" s="306"/>
      <c r="H65" s="4"/>
    </row>
    <row r="66" spans="3:16">
      <c r="H66" s="4"/>
    </row>
    <row r="69" spans="3:16">
      <c r="H69" s="4"/>
    </row>
    <row r="70" spans="3:16">
      <c r="H70" s="4"/>
    </row>
    <row r="71" spans="3:16">
      <c r="H71" s="4"/>
    </row>
    <row r="72" spans="3:16">
      <c r="C72" s="311"/>
      <c r="H72" s="4"/>
    </row>
    <row r="74" spans="3:16">
      <c r="H74" s="4"/>
      <c r="K74" s="311"/>
      <c r="L74" s="311"/>
      <c r="M74" s="311"/>
      <c r="N74" s="311"/>
      <c r="O74" s="311"/>
      <c r="P74" s="311"/>
    </row>
    <row r="78" spans="3:16">
      <c r="K78" s="27"/>
    </row>
  </sheetData>
  <mergeCells count="3">
    <mergeCell ref="A1:Q1"/>
    <mergeCell ref="A2:Q2"/>
    <mergeCell ref="A3:Q3"/>
  </mergeCells>
  <printOptions horizontalCentered="1"/>
  <pageMargins left="0.33" right="0.33" top="0.93" bottom="1" header="0.5" footer="0.5"/>
  <pageSetup scale="42" orientation="landscape" verticalDpi="300" r:id="rId1"/>
  <headerFooter alignWithMargins="0">
    <oddHeader>&amp;RCASE NO. 2017-00349
FR 16(8)(b)
ATTACHMENT 1</oddHeader>
    <oddFooter>&amp;R&amp;A
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view="pageBreakPreview" zoomScale="60" zoomScaleNormal="70" workbookViewId="0">
      <pane xSplit="3" ySplit="11" topLeftCell="D12" activePane="bottomRight" state="frozen"/>
      <selection activeCell="C6" sqref="C6"/>
      <selection pane="topRight" activeCell="C6" sqref="C6"/>
      <selection pane="bottomLeft" activeCell="C6" sqref="C6"/>
      <selection pane="bottomRight" sqref="A1:Q1"/>
    </sheetView>
  </sheetViews>
  <sheetFormatPr defaultColWidth="8.44140625" defaultRowHeight="15"/>
  <cols>
    <col min="1" max="1" width="5" style="4" customWidth="1"/>
    <col min="2" max="2" width="5.6640625" style="4" customWidth="1"/>
    <col min="3" max="3" width="54.33203125" style="4" bestFit="1" customWidth="1"/>
    <col min="4" max="5" width="14.77734375" style="4" bestFit="1" customWidth="1"/>
    <col min="6" max="6" width="14.33203125" style="4" bestFit="1" customWidth="1"/>
    <col min="7" max="7" width="14.77734375" style="4" bestFit="1" customWidth="1"/>
    <col min="8" max="8" width="14.77734375" style="50" bestFit="1" customWidth="1"/>
    <col min="9" max="9" width="14.88671875" style="4" bestFit="1" customWidth="1"/>
    <col min="10" max="11" width="14.77734375" style="4" bestFit="1" customWidth="1"/>
    <col min="12" max="15" width="14.88671875" style="4" bestFit="1" customWidth="1"/>
    <col min="16" max="17" width="14.77734375" style="4" bestFit="1" customWidth="1"/>
    <col min="18" max="18" width="9.33203125" style="4" bestFit="1" customWidth="1"/>
    <col min="19" max="16384" width="8.44140625" style="4"/>
  </cols>
  <sheetData>
    <row r="1" spans="1:17">
      <c r="A1" s="325" t="s">
        <v>448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>
      <c r="A2" s="325" t="s">
        <v>449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7">
      <c r="A3" s="325" t="s">
        <v>361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</row>
    <row r="4" spans="1:17">
      <c r="A4" s="325" t="s">
        <v>450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</row>
    <row r="5" spans="1:17">
      <c r="A5" s="9"/>
      <c r="B5" s="42"/>
      <c r="C5" s="42"/>
      <c r="D5" s="42"/>
      <c r="E5" s="42"/>
      <c r="F5" s="42"/>
      <c r="G5" s="42"/>
      <c r="H5" s="212"/>
      <c r="I5" s="42"/>
      <c r="J5" s="42"/>
      <c r="K5" s="42"/>
    </row>
    <row r="6" spans="1:17">
      <c r="A6" s="53" t="str">
        <f>'B.1 F '!A6</f>
        <v>Data:______Base Period__X___Forecasted Period</v>
      </c>
      <c r="B6" s="53"/>
      <c r="C6" s="50"/>
      <c r="P6" s="4" t="s">
        <v>363</v>
      </c>
    </row>
    <row r="7" spans="1:17">
      <c r="A7" s="53" t="str">
        <f>'B.1 F '!A7</f>
        <v>Type of Filing:___X____Original________Updated ________Revised</v>
      </c>
      <c r="B7" s="50"/>
      <c r="C7" s="53"/>
      <c r="P7" s="4" t="s">
        <v>443</v>
      </c>
    </row>
    <row r="8" spans="1:17">
      <c r="A8" s="48" t="str">
        <f>'B.1 F '!A8</f>
        <v>Workpaper Reference No(s).</v>
      </c>
      <c r="B8" s="49"/>
      <c r="C8" s="49"/>
      <c r="D8" s="49"/>
      <c r="E8" s="49"/>
      <c r="F8" s="49"/>
      <c r="G8" s="297"/>
      <c r="H8" s="297"/>
      <c r="I8" s="49"/>
      <c r="J8" s="49"/>
      <c r="K8" s="297"/>
      <c r="L8" s="49"/>
      <c r="M8" s="297"/>
      <c r="N8" s="297"/>
      <c r="O8" s="297"/>
      <c r="P8" s="297"/>
      <c r="Q8" s="297"/>
    </row>
    <row r="9" spans="1:17">
      <c r="D9" s="7"/>
      <c r="E9" s="51"/>
      <c r="F9" s="31"/>
      <c r="G9" s="31"/>
      <c r="H9" s="65"/>
      <c r="I9" s="31"/>
      <c r="J9" s="51"/>
      <c r="K9" s="31"/>
    </row>
    <row r="10" spans="1:17">
      <c r="A10" s="31" t="s">
        <v>32</v>
      </c>
      <c r="B10" s="31" t="s">
        <v>438</v>
      </c>
      <c r="D10" s="45" t="s">
        <v>425</v>
      </c>
      <c r="E10" s="45" t="s">
        <v>425</v>
      </c>
      <c r="F10" s="45" t="s">
        <v>425</v>
      </c>
      <c r="G10" s="45" t="s">
        <v>425</v>
      </c>
      <c r="H10" s="45" t="s">
        <v>425</v>
      </c>
      <c r="I10" s="45" t="s">
        <v>444</v>
      </c>
      <c r="J10" s="45" t="s">
        <v>444</v>
      </c>
      <c r="K10" s="45" t="s">
        <v>444</v>
      </c>
      <c r="L10" s="45" t="s">
        <v>444</v>
      </c>
      <c r="M10" s="45" t="s">
        <v>444</v>
      </c>
      <c r="N10" s="45" t="s">
        <v>444</v>
      </c>
      <c r="O10" s="45" t="s">
        <v>444</v>
      </c>
      <c r="P10" s="45" t="s">
        <v>444</v>
      </c>
      <c r="Q10" s="298" t="s">
        <v>440</v>
      </c>
    </row>
    <row r="11" spans="1:17">
      <c r="A11" s="299" t="s">
        <v>34</v>
      </c>
      <c r="B11" s="299" t="s">
        <v>441</v>
      </c>
      <c r="C11" s="49"/>
      <c r="D11" s="290">
        <f>'WP B.4.1F'!C8</f>
        <v>43160</v>
      </c>
      <c r="E11" s="290">
        <f>'WP B.4.1F'!D8</f>
        <v>43191</v>
      </c>
      <c r="F11" s="290">
        <f>'WP B.4.1F'!E8</f>
        <v>43221</v>
      </c>
      <c r="G11" s="290">
        <f>'WP B.4.1F'!F8</f>
        <v>43252</v>
      </c>
      <c r="H11" s="290">
        <f>'WP B.4.1F'!G8</f>
        <v>43282</v>
      </c>
      <c r="I11" s="290">
        <f>'WP B.4.1F'!H8</f>
        <v>43313</v>
      </c>
      <c r="J11" s="290">
        <f>'WP B.4.1F'!I8</f>
        <v>43344</v>
      </c>
      <c r="K11" s="290">
        <f>'WP B.4.1F'!J8</f>
        <v>43374</v>
      </c>
      <c r="L11" s="290">
        <f>'WP B.4.1F'!K8</f>
        <v>43405</v>
      </c>
      <c r="M11" s="290">
        <f>'WP B.4.1F'!L8</f>
        <v>43435</v>
      </c>
      <c r="N11" s="290">
        <f>'WP B.4.1F'!M8</f>
        <v>43466</v>
      </c>
      <c r="O11" s="290">
        <f>'WP B.4.1F'!N8</f>
        <v>43497</v>
      </c>
      <c r="P11" s="290">
        <f>'WP B.4.1F'!O8</f>
        <v>43525</v>
      </c>
      <c r="Q11" s="300" t="s">
        <v>87</v>
      </c>
    </row>
    <row r="12" spans="1:17" ht="15.75">
      <c r="B12" s="301" t="s">
        <v>370</v>
      </c>
    </row>
    <row r="13" spans="1:17">
      <c r="A13" s="31">
        <v>1</v>
      </c>
      <c r="C13" s="75" t="s">
        <v>376</v>
      </c>
      <c r="D13" s="90">
        <v>2480404</v>
      </c>
      <c r="E13" s="282">
        <v>2480404</v>
      </c>
      <c r="F13" s="282">
        <v>2480404</v>
      </c>
      <c r="G13" s="282">
        <v>2480404</v>
      </c>
      <c r="H13" s="282">
        <v>2480404</v>
      </c>
      <c r="I13" s="282">
        <v>2480404</v>
      </c>
      <c r="J13" s="282">
        <v>2480404</v>
      </c>
      <c r="K13" s="282">
        <v>2480404</v>
      </c>
      <c r="L13" s="282">
        <v>2480404</v>
      </c>
      <c r="M13" s="282">
        <v>2480404</v>
      </c>
      <c r="N13" s="282">
        <v>2480404</v>
      </c>
      <c r="O13" s="282">
        <v>2480404</v>
      </c>
      <c r="P13" s="282">
        <v>2480404</v>
      </c>
      <c r="Q13" s="80">
        <f>(SUM(D13:P13))/13</f>
        <v>2480404</v>
      </c>
    </row>
    <row r="14" spans="1:17" ht="14.25" customHeight="1">
      <c r="A14" s="31">
        <f>A13+1</f>
        <v>2</v>
      </c>
      <c r="B14" s="305"/>
      <c r="C14" s="30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82"/>
    </row>
    <row r="15" spans="1:17">
      <c r="A15" s="31">
        <f t="shared" ref="A15:A49" si="0">A14+1</f>
        <v>3</v>
      </c>
      <c r="C15" s="75" t="s">
        <v>372</v>
      </c>
      <c r="D15" s="282">
        <v>-117214673.87543592</v>
      </c>
      <c r="E15" s="282">
        <v>-118465808.40631916</v>
      </c>
      <c r="F15" s="282">
        <v>-120007414.18225914</v>
      </c>
      <c r="G15" s="282">
        <v>-121336066.77718185</v>
      </c>
      <c r="H15" s="282">
        <v>-122987828.744644</v>
      </c>
      <c r="I15" s="282">
        <v>-124445341.98999813</v>
      </c>
      <c r="J15" s="282">
        <v>-125483704.59202884</v>
      </c>
      <c r="K15" s="282">
        <v>-126012303.63436782</v>
      </c>
      <c r="L15" s="282">
        <v>-126697422.53612228</v>
      </c>
      <c r="M15" s="282">
        <v>-127022711.8902026</v>
      </c>
      <c r="N15" s="282">
        <v>-127280134.433551</v>
      </c>
      <c r="O15" s="282">
        <v>-127339839.19322272</v>
      </c>
      <c r="P15" s="282">
        <v>-127528305.31705078</v>
      </c>
      <c r="Q15" s="82">
        <f t="shared" ref="Q15:Q41" si="1">(SUM(D15:P15))/13</f>
        <v>-123986273.50556801</v>
      </c>
    </row>
    <row r="16" spans="1:17" ht="14.25" customHeight="1">
      <c r="A16" s="31">
        <f t="shared" si="0"/>
        <v>4</v>
      </c>
      <c r="B16" s="305"/>
      <c r="C16" s="30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82"/>
    </row>
    <row r="17" spans="1:18">
      <c r="A17" s="31">
        <f t="shared" si="0"/>
        <v>5</v>
      </c>
      <c r="C17" s="75" t="s">
        <v>373</v>
      </c>
      <c r="D17" s="282">
        <v>-103015</v>
      </c>
      <c r="E17" s="282">
        <v>-103015</v>
      </c>
      <c r="F17" s="282">
        <v>-103015</v>
      </c>
      <c r="G17" s="282">
        <v>-103015</v>
      </c>
      <c r="H17" s="282">
        <v>-103015</v>
      </c>
      <c r="I17" s="282">
        <v>-103015</v>
      </c>
      <c r="J17" s="282">
        <v>-103015</v>
      </c>
      <c r="K17" s="282">
        <v>-103015</v>
      </c>
      <c r="L17" s="282">
        <v>-103015</v>
      </c>
      <c r="M17" s="282">
        <v>-103015</v>
      </c>
      <c r="N17" s="282">
        <v>-103015</v>
      </c>
      <c r="O17" s="282">
        <v>-103015</v>
      </c>
      <c r="P17" s="282">
        <v>-103015</v>
      </c>
      <c r="Q17" s="82">
        <f t="shared" si="1"/>
        <v>-103015</v>
      </c>
    </row>
    <row r="18" spans="1:18" ht="14.25" customHeight="1">
      <c r="A18" s="31">
        <f t="shared" si="0"/>
        <v>6</v>
      </c>
      <c r="B18" s="305"/>
      <c r="C18" s="30"/>
      <c r="D18" s="282"/>
      <c r="E18" s="282"/>
      <c r="F18" s="282"/>
      <c r="G18" s="282"/>
      <c r="H18" s="282"/>
      <c r="I18" s="128"/>
      <c r="J18" s="128"/>
      <c r="K18" s="128"/>
      <c r="L18" s="282"/>
      <c r="M18" s="82"/>
      <c r="N18" s="82"/>
      <c r="O18" s="82"/>
      <c r="P18" s="82"/>
      <c r="Q18" s="82"/>
    </row>
    <row r="19" spans="1:18">
      <c r="A19" s="31">
        <f t="shared" si="0"/>
        <v>7</v>
      </c>
      <c r="C19" s="309" t="s">
        <v>374</v>
      </c>
      <c r="D19" s="236">
        <f t="shared" ref="D19:P19" si="2">SUM(D13:D17)</f>
        <v>-114837284.87543592</v>
      </c>
      <c r="E19" s="236">
        <f t="shared" si="2"/>
        <v>-116088419.40631916</v>
      </c>
      <c r="F19" s="236">
        <f t="shared" si="2"/>
        <v>-117630025.18225914</v>
      </c>
      <c r="G19" s="236">
        <f t="shared" si="2"/>
        <v>-118958677.77718185</v>
      </c>
      <c r="H19" s="236">
        <f t="shared" si="2"/>
        <v>-120610439.744644</v>
      </c>
      <c r="I19" s="236">
        <f t="shared" si="2"/>
        <v>-122067952.98999813</v>
      </c>
      <c r="J19" s="236">
        <f t="shared" si="2"/>
        <v>-123106315.59202884</v>
      </c>
      <c r="K19" s="236">
        <f t="shared" si="2"/>
        <v>-123634914.63436782</v>
      </c>
      <c r="L19" s="236">
        <f t="shared" si="2"/>
        <v>-124320033.53612228</v>
      </c>
      <c r="M19" s="236">
        <f t="shared" si="2"/>
        <v>-124645322.8902026</v>
      </c>
      <c r="N19" s="236">
        <f t="shared" si="2"/>
        <v>-124902745.433551</v>
      </c>
      <c r="O19" s="236">
        <f t="shared" si="2"/>
        <v>-124962450.19322272</v>
      </c>
      <c r="P19" s="236">
        <f t="shared" si="2"/>
        <v>-125150916.31705078</v>
      </c>
      <c r="Q19" s="80">
        <f t="shared" si="1"/>
        <v>-121608884.50556801</v>
      </c>
      <c r="R19" s="307"/>
    </row>
    <row r="20" spans="1:18" ht="14.25" customHeight="1">
      <c r="A20" s="31">
        <f t="shared" si="0"/>
        <v>8</v>
      </c>
      <c r="B20" s="305"/>
      <c r="C20" s="30"/>
      <c r="D20" s="282"/>
      <c r="E20" s="282"/>
      <c r="F20" s="282"/>
      <c r="G20" s="282"/>
      <c r="H20" s="282"/>
      <c r="I20" s="128"/>
      <c r="J20" s="128"/>
      <c r="K20" s="128"/>
      <c r="L20" s="282"/>
      <c r="M20" s="82"/>
      <c r="N20" s="82"/>
      <c r="O20" s="82"/>
      <c r="P20" s="82"/>
      <c r="Q20" s="82"/>
    </row>
    <row r="21" spans="1:18" ht="15.75">
      <c r="A21" s="31">
        <f t="shared" si="0"/>
        <v>9</v>
      </c>
      <c r="B21" s="301" t="s">
        <v>375</v>
      </c>
      <c r="D21" s="128"/>
      <c r="E21" s="128"/>
      <c r="F21" s="128"/>
      <c r="G21" s="128"/>
      <c r="H21" s="128"/>
      <c r="I21" s="128"/>
      <c r="J21" s="128"/>
      <c r="K21" s="128"/>
      <c r="L21" s="128"/>
      <c r="M21" s="82"/>
      <c r="N21" s="82"/>
      <c r="O21" s="82"/>
      <c r="P21" s="82"/>
      <c r="Q21" s="82"/>
    </row>
    <row r="22" spans="1:18">
      <c r="A22" s="31">
        <f t="shared" si="0"/>
        <v>10</v>
      </c>
      <c r="C22" s="75" t="s">
        <v>376</v>
      </c>
      <c r="D22" s="90">
        <v>822699627.61165857</v>
      </c>
      <c r="E22" s="282">
        <v>822699627.61165857</v>
      </c>
      <c r="F22" s="282">
        <v>822699627.61165857</v>
      </c>
      <c r="G22" s="282">
        <v>822699627.61165857</v>
      </c>
      <c r="H22" s="282">
        <v>822699627.61165857</v>
      </c>
      <c r="I22" s="282">
        <v>822699627.61165857</v>
      </c>
      <c r="J22" s="282">
        <v>822699627.61165857</v>
      </c>
      <c r="K22" s="282">
        <v>822699627.61165857</v>
      </c>
      <c r="L22" s="282">
        <v>822699627.61165857</v>
      </c>
      <c r="M22" s="282">
        <v>822699627.61165857</v>
      </c>
      <c r="N22" s="282">
        <v>822699627.61165857</v>
      </c>
      <c r="O22" s="282">
        <v>822699627.61165857</v>
      </c>
      <c r="P22" s="282">
        <v>822699627.61165857</v>
      </c>
      <c r="Q22" s="80">
        <f t="shared" si="1"/>
        <v>822699627.61165833</v>
      </c>
    </row>
    <row r="23" spans="1:18">
      <c r="A23" s="31">
        <f t="shared" si="0"/>
        <v>11</v>
      </c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82"/>
    </row>
    <row r="24" spans="1:18">
      <c r="A24" s="31">
        <f t="shared" si="0"/>
        <v>12</v>
      </c>
      <c r="C24" s="75" t="s">
        <v>372</v>
      </c>
      <c r="D24" s="282">
        <v>-25934175.949016988</v>
      </c>
      <c r="E24" s="282">
        <v>-24332152.695652537</v>
      </c>
      <c r="F24" s="282">
        <v>-23867676.43783493</v>
      </c>
      <c r="G24" s="282">
        <v>-24031552.618854567</v>
      </c>
      <c r="H24" s="282">
        <v>-24232375.025370382</v>
      </c>
      <c r="I24" s="282">
        <v>-24433131.401703965</v>
      </c>
      <c r="J24" s="282">
        <v>-24633821.747855302</v>
      </c>
      <c r="K24" s="282">
        <v>-24834446.063824408</v>
      </c>
      <c r="L24" s="282">
        <v>-25035004.34961126</v>
      </c>
      <c r="M24" s="282">
        <v>-25235657.349407587</v>
      </c>
      <c r="N24" s="282">
        <v>-25436417.103592515</v>
      </c>
      <c r="O24" s="282">
        <v>-25637110.8275952</v>
      </c>
      <c r="P24" s="282">
        <v>-25837738.521415651</v>
      </c>
      <c r="Q24" s="82">
        <f t="shared" si="1"/>
        <v>-24883173.853210405</v>
      </c>
    </row>
    <row r="25" spans="1:18" ht="14.25" customHeight="1">
      <c r="A25" s="31">
        <f t="shared" si="0"/>
        <v>13</v>
      </c>
      <c r="B25" s="305"/>
      <c r="C25" s="30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82"/>
    </row>
    <row r="26" spans="1:18">
      <c r="A26" s="31">
        <f t="shared" si="0"/>
        <v>14</v>
      </c>
      <c r="C26" s="75" t="s">
        <v>373</v>
      </c>
      <c r="D26" s="282">
        <v>25919296.840000004</v>
      </c>
      <c r="E26" s="282">
        <v>25919296.840000004</v>
      </c>
      <c r="F26" s="282">
        <v>25919296.840000004</v>
      </c>
      <c r="G26" s="282">
        <v>25919296.840000004</v>
      </c>
      <c r="H26" s="282">
        <v>25919296.840000004</v>
      </c>
      <c r="I26" s="282">
        <v>25919296.840000004</v>
      </c>
      <c r="J26" s="282">
        <v>25919296.840000004</v>
      </c>
      <c r="K26" s="282">
        <v>25919296.840000004</v>
      </c>
      <c r="L26" s="282">
        <v>25919296.840000004</v>
      </c>
      <c r="M26" s="282">
        <v>25919296.840000004</v>
      </c>
      <c r="N26" s="282">
        <v>25919296.840000004</v>
      </c>
      <c r="O26" s="282">
        <v>25919296.840000004</v>
      </c>
      <c r="P26" s="282">
        <v>25919296.840000004</v>
      </c>
      <c r="Q26" s="82">
        <f t="shared" si="1"/>
        <v>25919296.840000007</v>
      </c>
    </row>
    <row r="27" spans="1:18" ht="14.25" customHeight="1">
      <c r="A27" s="31">
        <f t="shared" si="0"/>
        <v>15</v>
      </c>
      <c r="B27" s="305"/>
      <c r="C27" s="30"/>
      <c r="D27" s="282"/>
      <c r="E27" s="282"/>
      <c r="F27" s="282"/>
      <c r="G27" s="282"/>
      <c r="H27" s="282"/>
      <c r="I27" s="128"/>
      <c r="J27" s="128"/>
      <c r="K27" s="128"/>
      <c r="L27" s="282"/>
      <c r="M27" s="82"/>
      <c r="N27" s="82"/>
      <c r="O27" s="82"/>
      <c r="P27" s="82"/>
      <c r="Q27" s="82"/>
    </row>
    <row r="28" spans="1:18">
      <c r="A28" s="31">
        <f t="shared" si="0"/>
        <v>16</v>
      </c>
      <c r="C28" s="309" t="s">
        <v>377</v>
      </c>
      <c r="D28" s="236">
        <f t="shared" ref="D28:P28" si="3">SUM(D22:D26)</f>
        <v>822684748.50264156</v>
      </c>
      <c r="E28" s="236">
        <f t="shared" si="3"/>
        <v>824286771.75600612</v>
      </c>
      <c r="F28" s="236">
        <f t="shared" si="3"/>
        <v>824751248.01382363</v>
      </c>
      <c r="G28" s="236">
        <f t="shared" si="3"/>
        <v>824587371.83280408</v>
      </c>
      <c r="H28" s="236">
        <f t="shared" si="3"/>
        <v>824386549.42628825</v>
      </c>
      <c r="I28" s="236">
        <f t="shared" si="3"/>
        <v>824185793.04995465</v>
      </c>
      <c r="J28" s="236">
        <f t="shared" si="3"/>
        <v>823985102.7038033</v>
      </c>
      <c r="K28" s="236">
        <f t="shared" si="3"/>
        <v>823784478.38783419</v>
      </c>
      <c r="L28" s="236">
        <f t="shared" si="3"/>
        <v>823583920.10204732</v>
      </c>
      <c r="M28" s="236">
        <f t="shared" si="3"/>
        <v>823383267.10225105</v>
      </c>
      <c r="N28" s="236">
        <f t="shared" si="3"/>
        <v>823182507.34806609</v>
      </c>
      <c r="O28" s="236">
        <f t="shared" si="3"/>
        <v>822981813.62406337</v>
      </c>
      <c r="P28" s="236">
        <f t="shared" si="3"/>
        <v>822781185.9302429</v>
      </c>
      <c r="Q28" s="80">
        <f t="shared" si="1"/>
        <v>823735750.59844804</v>
      </c>
      <c r="R28" s="307"/>
    </row>
    <row r="29" spans="1:18" ht="15.75">
      <c r="A29" s="31">
        <f t="shared" si="0"/>
        <v>17</v>
      </c>
      <c r="B29" s="301" t="s">
        <v>378</v>
      </c>
      <c r="C29" s="309"/>
      <c r="D29" s="312"/>
      <c r="E29" s="312"/>
      <c r="F29" s="312"/>
      <c r="G29" s="148"/>
      <c r="H29" s="148"/>
      <c r="I29" s="148"/>
      <c r="J29" s="148"/>
      <c r="K29" s="148"/>
      <c r="L29" s="282"/>
      <c r="M29" s="82"/>
      <c r="N29" s="82"/>
      <c r="O29" s="82"/>
      <c r="P29" s="82"/>
      <c r="Q29" s="82"/>
    </row>
    <row r="30" spans="1:18">
      <c r="A30" s="31">
        <f t="shared" si="0"/>
        <v>18</v>
      </c>
      <c r="C30" s="75" t="s">
        <v>376</v>
      </c>
      <c r="D30" s="90">
        <v>-574777</v>
      </c>
      <c r="E30" s="282">
        <v>-574777</v>
      </c>
      <c r="F30" s="282">
        <v>-574777</v>
      </c>
      <c r="G30" s="282">
        <v>-574777</v>
      </c>
      <c r="H30" s="282">
        <v>-574777</v>
      </c>
      <c r="I30" s="282">
        <v>-574777</v>
      </c>
      <c r="J30" s="282">
        <v>-574777</v>
      </c>
      <c r="K30" s="282">
        <v>-574777</v>
      </c>
      <c r="L30" s="282">
        <v>-574777</v>
      </c>
      <c r="M30" s="282">
        <v>-574777</v>
      </c>
      <c r="N30" s="282">
        <v>-574777</v>
      </c>
      <c r="O30" s="282">
        <v>-574777</v>
      </c>
      <c r="P30" s="282">
        <v>-574777</v>
      </c>
      <c r="Q30" s="80">
        <f t="shared" si="1"/>
        <v>-574777</v>
      </c>
    </row>
    <row r="31" spans="1:18">
      <c r="A31" s="31">
        <f t="shared" si="0"/>
        <v>19</v>
      </c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82"/>
    </row>
    <row r="32" spans="1:18">
      <c r="A32" s="31">
        <f t="shared" si="0"/>
        <v>20</v>
      </c>
      <c r="C32" s="75" t="s">
        <v>372</v>
      </c>
      <c r="D32" s="282">
        <v>-25881583.657279368</v>
      </c>
      <c r="E32" s="282">
        <v>-25717163.795471791</v>
      </c>
      <c r="F32" s="282">
        <v>-25551766.328914858</v>
      </c>
      <c r="G32" s="282">
        <v>-25385623.05637034</v>
      </c>
      <c r="H32" s="282">
        <v>-25218502.17907647</v>
      </c>
      <c r="I32" s="282">
        <v>-25050403.69703323</v>
      </c>
      <c r="J32" s="282">
        <v>-24881327.610240631</v>
      </c>
      <c r="K32" s="282">
        <v>-24707853.755537882</v>
      </c>
      <c r="L32" s="282">
        <v>-24533584.714442585</v>
      </c>
      <c r="M32" s="282">
        <v>-24358520.486954745</v>
      </c>
      <c r="N32" s="282">
        <v>-24182661.073074371</v>
      </c>
      <c r="O32" s="282">
        <v>-24006006.472801454</v>
      </c>
      <c r="P32" s="282">
        <v>-23828556.686135989</v>
      </c>
      <c r="Q32" s="82">
        <f t="shared" si="1"/>
        <v>-24869504.116410289</v>
      </c>
    </row>
    <row r="33" spans="1:18">
      <c r="A33" s="31">
        <f t="shared" si="0"/>
        <v>21</v>
      </c>
      <c r="B33" s="305"/>
      <c r="C33" s="30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82"/>
    </row>
    <row r="34" spans="1:18">
      <c r="A34" s="31">
        <f t="shared" si="0"/>
        <v>22</v>
      </c>
      <c r="C34" s="75" t="s">
        <v>373</v>
      </c>
      <c r="D34" s="282">
        <v>0</v>
      </c>
      <c r="E34" s="282">
        <v>0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282">
        <v>0</v>
      </c>
      <c r="N34" s="282">
        <v>0</v>
      </c>
      <c r="O34" s="282">
        <v>0</v>
      </c>
      <c r="P34" s="282">
        <v>0</v>
      </c>
      <c r="Q34" s="82">
        <f t="shared" si="1"/>
        <v>0</v>
      </c>
    </row>
    <row r="35" spans="1:18">
      <c r="A35" s="31">
        <f t="shared" si="0"/>
        <v>23</v>
      </c>
      <c r="B35" s="305"/>
      <c r="C35" s="30"/>
      <c r="D35" s="282"/>
      <c r="E35" s="282"/>
      <c r="F35" s="282"/>
      <c r="G35" s="282"/>
      <c r="H35" s="282"/>
      <c r="I35" s="128"/>
      <c r="J35" s="128"/>
      <c r="K35" s="128"/>
      <c r="L35" s="282"/>
      <c r="M35" s="82"/>
      <c r="N35" s="82"/>
      <c r="O35" s="82"/>
      <c r="P35" s="82"/>
      <c r="Q35" s="82"/>
    </row>
    <row r="36" spans="1:18">
      <c r="A36" s="31">
        <f t="shared" si="0"/>
        <v>24</v>
      </c>
      <c r="C36" s="309" t="s">
        <v>379</v>
      </c>
      <c r="D36" s="236">
        <f t="shared" ref="D36:P36" si="4">SUM(D30:D34)</f>
        <v>-26456360.657279368</v>
      </c>
      <c r="E36" s="236">
        <f t="shared" si="4"/>
        <v>-26291940.795471791</v>
      </c>
      <c r="F36" s="236">
        <f t="shared" si="4"/>
        <v>-26126543.328914858</v>
      </c>
      <c r="G36" s="236">
        <f t="shared" si="4"/>
        <v>-25960400.05637034</v>
      </c>
      <c r="H36" s="236">
        <f t="shared" si="4"/>
        <v>-25793279.17907647</v>
      </c>
      <c r="I36" s="236">
        <f t="shared" si="4"/>
        <v>-25625180.69703323</v>
      </c>
      <c r="J36" s="236">
        <f t="shared" si="4"/>
        <v>-25456104.610240631</v>
      </c>
      <c r="K36" s="236">
        <f t="shared" si="4"/>
        <v>-25282630.755537882</v>
      </c>
      <c r="L36" s="236">
        <f t="shared" si="4"/>
        <v>-25108361.714442585</v>
      </c>
      <c r="M36" s="236">
        <f t="shared" si="4"/>
        <v>-24933297.486954745</v>
      </c>
      <c r="N36" s="236">
        <f t="shared" si="4"/>
        <v>-24757438.073074371</v>
      </c>
      <c r="O36" s="236">
        <f t="shared" si="4"/>
        <v>-24580783.472801454</v>
      </c>
      <c r="P36" s="236">
        <f t="shared" si="4"/>
        <v>-24403333.686135989</v>
      </c>
      <c r="Q36" s="80">
        <f t="shared" si="1"/>
        <v>-25444281.116410289</v>
      </c>
      <c r="R36" s="307"/>
    </row>
    <row r="37" spans="1:18">
      <c r="A37" s="31">
        <f t="shared" si="0"/>
        <v>25</v>
      </c>
      <c r="C37" s="309"/>
      <c r="D37" s="282"/>
      <c r="E37" s="282"/>
      <c r="F37" s="282"/>
      <c r="G37" s="128"/>
      <c r="H37" s="128"/>
      <c r="I37" s="128"/>
      <c r="J37" s="128"/>
      <c r="K37" s="128"/>
      <c r="L37" s="282"/>
      <c r="M37" s="82"/>
      <c r="N37" s="82"/>
      <c r="O37" s="82"/>
      <c r="P37" s="82"/>
      <c r="Q37" s="82"/>
    </row>
    <row r="38" spans="1:18" ht="15.75">
      <c r="A38" s="31">
        <f t="shared" si="0"/>
        <v>26</v>
      </c>
      <c r="B38" s="301" t="s">
        <v>380</v>
      </c>
      <c r="D38" s="128"/>
      <c r="E38" s="128"/>
      <c r="F38" s="128"/>
      <c r="G38" s="128"/>
      <c r="H38" s="128"/>
      <c r="I38" s="128"/>
      <c r="J38" s="128"/>
      <c r="K38" s="128"/>
      <c r="L38" s="128"/>
      <c r="M38" s="82"/>
      <c r="N38" s="82"/>
      <c r="O38" s="82"/>
      <c r="P38" s="82"/>
      <c r="Q38" s="82"/>
    </row>
    <row r="39" spans="1:18">
      <c r="A39" s="31">
        <f t="shared" si="0"/>
        <v>27</v>
      </c>
      <c r="C39" s="75" t="s">
        <v>376</v>
      </c>
      <c r="D39" s="90">
        <v>6309382</v>
      </c>
      <c r="E39" s="282">
        <v>6309382</v>
      </c>
      <c r="F39" s="282">
        <v>6309382</v>
      </c>
      <c r="G39" s="282">
        <v>6309382</v>
      </c>
      <c r="H39" s="282">
        <v>6309382</v>
      </c>
      <c r="I39" s="282">
        <v>6309382</v>
      </c>
      <c r="J39" s="282">
        <v>6309382</v>
      </c>
      <c r="K39" s="282">
        <v>6309382</v>
      </c>
      <c r="L39" s="282">
        <v>6309382</v>
      </c>
      <c r="M39" s="282">
        <v>6309382</v>
      </c>
      <c r="N39" s="282">
        <v>6309382</v>
      </c>
      <c r="O39" s="282">
        <v>6309382</v>
      </c>
      <c r="P39" s="282">
        <v>6309382</v>
      </c>
      <c r="Q39" s="80">
        <f t="shared" si="1"/>
        <v>6309382</v>
      </c>
    </row>
    <row r="40" spans="1:18">
      <c r="A40" s="31">
        <f t="shared" si="0"/>
        <v>28</v>
      </c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82"/>
    </row>
    <row r="41" spans="1:18">
      <c r="A41" s="31">
        <f t="shared" si="0"/>
        <v>29</v>
      </c>
      <c r="C41" s="75" t="s">
        <v>372</v>
      </c>
      <c r="D41" s="282">
        <v>5689606.5990088303</v>
      </c>
      <c r="E41" s="282">
        <v>5691168.4243905377</v>
      </c>
      <c r="F41" s="282">
        <v>5692730.2497722451</v>
      </c>
      <c r="G41" s="282">
        <v>5694292.0751539525</v>
      </c>
      <c r="H41" s="282">
        <v>5695853.9005356599</v>
      </c>
      <c r="I41" s="282">
        <v>5697415.7259173673</v>
      </c>
      <c r="J41" s="282">
        <v>5698977.5512990747</v>
      </c>
      <c r="K41" s="282">
        <v>5701121.3437817991</v>
      </c>
      <c r="L41" s="282">
        <v>5703265.1362645235</v>
      </c>
      <c r="M41" s="282">
        <v>5705408.9287472479</v>
      </c>
      <c r="N41" s="282">
        <v>5707552.7212299742</v>
      </c>
      <c r="O41" s="282">
        <v>5707393.4061868042</v>
      </c>
      <c r="P41" s="282">
        <v>5709564.9537686333</v>
      </c>
      <c r="Q41" s="82">
        <f t="shared" si="1"/>
        <v>5699565.4627735894</v>
      </c>
    </row>
    <row r="42" spans="1:18">
      <c r="A42" s="31">
        <f t="shared" si="0"/>
        <v>30</v>
      </c>
      <c r="B42" s="31"/>
      <c r="C42" s="30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82"/>
    </row>
    <row r="43" spans="1:18">
      <c r="A43" s="31">
        <f t="shared" si="0"/>
        <v>31</v>
      </c>
      <c r="C43" s="75" t="s">
        <v>373</v>
      </c>
      <c r="D43" s="282">
        <v>-1597357</v>
      </c>
      <c r="E43" s="282">
        <v>-1597357</v>
      </c>
      <c r="F43" s="282">
        <v>-1597357</v>
      </c>
      <c r="G43" s="282">
        <v>-1597357</v>
      </c>
      <c r="H43" s="282">
        <v>-1597357</v>
      </c>
      <c r="I43" s="282">
        <v>-1597357</v>
      </c>
      <c r="J43" s="282">
        <v>-1597357</v>
      </c>
      <c r="K43" s="282">
        <v>-1597357</v>
      </c>
      <c r="L43" s="282">
        <v>-1597357</v>
      </c>
      <c r="M43" s="282">
        <v>-1597357</v>
      </c>
      <c r="N43" s="282">
        <v>-1597357</v>
      </c>
      <c r="O43" s="282">
        <v>-1597357</v>
      </c>
      <c r="P43" s="282">
        <v>-1597357</v>
      </c>
      <c r="Q43" s="82">
        <f>(SUM(D43:P43))/13</f>
        <v>-1597357</v>
      </c>
    </row>
    <row r="44" spans="1:18">
      <c r="A44" s="31">
        <f t="shared" si="0"/>
        <v>32</v>
      </c>
      <c r="D44" s="282"/>
      <c r="E44" s="282"/>
      <c r="F44" s="282"/>
      <c r="G44" s="282"/>
      <c r="H44" s="282"/>
      <c r="I44" s="282"/>
      <c r="J44" s="282"/>
      <c r="K44" s="282"/>
      <c r="L44" s="282"/>
      <c r="M44" s="82"/>
      <c r="N44" s="82"/>
      <c r="O44" s="82"/>
      <c r="P44" s="82"/>
      <c r="Q44" s="82"/>
    </row>
    <row r="45" spans="1:18">
      <c r="A45" s="31">
        <f t="shared" si="0"/>
        <v>33</v>
      </c>
      <c r="C45" s="75" t="s">
        <v>381</v>
      </c>
      <c r="D45" s="282">
        <f>'WP B.5 B'!P45</f>
        <v>-1</v>
      </c>
      <c r="E45" s="282">
        <f>D45</f>
        <v>-1</v>
      </c>
      <c r="F45" s="282">
        <f t="shared" ref="F45:P45" si="5">E45</f>
        <v>-1</v>
      </c>
      <c r="G45" s="282">
        <f t="shared" si="5"/>
        <v>-1</v>
      </c>
      <c r="H45" s="282">
        <f t="shared" si="5"/>
        <v>-1</v>
      </c>
      <c r="I45" s="282">
        <f t="shared" si="5"/>
        <v>-1</v>
      </c>
      <c r="J45" s="282">
        <f t="shared" si="5"/>
        <v>-1</v>
      </c>
      <c r="K45" s="282">
        <f t="shared" si="5"/>
        <v>-1</v>
      </c>
      <c r="L45" s="282">
        <f t="shared" si="5"/>
        <v>-1</v>
      </c>
      <c r="M45" s="282">
        <f t="shared" si="5"/>
        <v>-1</v>
      </c>
      <c r="N45" s="282">
        <f t="shared" si="5"/>
        <v>-1</v>
      </c>
      <c r="O45" s="282">
        <f t="shared" si="5"/>
        <v>-1</v>
      </c>
      <c r="P45" s="282">
        <f t="shared" si="5"/>
        <v>-1</v>
      </c>
      <c r="Q45" s="82">
        <f>(SUM(D45:P45))/13</f>
        <v>-1</v>
      </c>
    </row>
    <row r="46" spans="1:18">
      <c r="A46" s="31">
        <f t="shared" si="0"/>
        <v>34</v>
      </c>
      <c r="B46" s="305"/>
      <c r="C46" s="30"/>
      <c r="D46" s="282"/>
      <c r="E46" s="282"/>
      <c r="F46" s="282"/>
      <c r="G46" s="282"/>
      <c r="H46" s="282"/>
      <c r="I46" s="128"/>
      <c r="J46" s="128"/>
      <c r="K46" s="128"/>
      <c r="L46" s="282"/>
      <c r="M46" s="82"/>
      <c r="N46" s="82"/>
      <c r="O46" s="82"/>
      <c r="P46" s="82"/>
      <c r="Q46" s="82"/>
    </row>
    <row r="47" spans="1:18">
      <c r="A47" s="31">
        <f t="shared" si="0"/>
        <v>35</v>
      </c>
      <c r="C47" s="309" t="s">
        <v>382</v>
      </c>
      <c r="D47" s="236">
        <f>SUM(D39:D45)</f>
        <v>10401630.59900883</v>
      </c>
      <c r="E47" s="236">
        <f t="shared" ref="E47:P47" si="6">SUM(E39:E45)</f>
        <v>10403192.424390538</v>
      </c>
      <c r="F47" s="236">
        <f t="shared" si="6"/>
        <v>10404754.249772245</v>
      </c>
      <c r="G47" s="236">
        <f t="shared" si="6"/>
        <v>10406316.075153952</v>
      </c>
      <c r="H47" s="236">
        <f t="shared" si="6"/>
        <v>10407877.90053566</v>
      </c>
      <c r="I47" s="236">
        <f t="shared" si="6"/>
        <v>10409439.725917367</v>
      </c>
      <c r="J47" s="236">
        <f t="shared" si="6"/>
        <v>10411001.551299075</v>
      </c>
      <c r="K47" s="236">
        <f t="shared" si="6"/>
        <v>10413145.343781799</v>
      </c>
      <c r="L47" s="236">
        <f t="shared" si="6"/>
        <v>10415289.136264523</v>
      </c>
      <c r="M47" s="236">
        <f t="shared" si="6"/>
        <v>10417432.928747248</v>
      </c>
      <c r="N47" s="236">
        <f t="shared" si="6"/>
        <v>10419576.721229974</v>
      </c>
      <c r="O47" s="236">
        <f t="shared" si="6"/>
        <v>10419417.406186804</v>
      </c>
      <c r="P47" s="236">
        <f t="shared" si="6"/>
        <v>10421588.953768633</v>
      </c>
      <c r="Q47" s="80">
        <f>(SUM(D47:P47))/13</f>
        <v>10411589.462773589</v>
      </c>
      <c r="R47" s="307"/>
    </row>
    <row r="48" spans="1:18">
      <c r="A48" s="31">
        <f t="shared" si="0"/>
        <v>36</v>
      </c>
      <c r="D48" s="128"/>
      <c r="E48" s="128"/>
      <c r="F48" s="128"/>
      <c r="G48" s="128"/>
      <c r="H48" s="128"/>
      <c r="I48" s="128"/>
      <c r="J48" s="128"/>
      <c r="K48" s="128"/>
      <c r="L48" s="128"/>
      <c r="M48" s="82"/>
      <c r="N48" s="82"/>
      <c r="O48" s="82"/>
      <c r="P48" s="82"/>
      <c r="Q48" s="82"/>
    </row>
    <row r="49" spans="1:17" ht="15.75" thickBot="1">
      <c r="A49" s="31">
        <f t="shared" si="0"/>
        <v>37</v>
      </c>
      <c r="B49" s="50"/>
      <c r="C49" s="4" t="s">
        <v>319</v>
      </c>
      <c r="D49" s="89">
        <f>D47+D36+D28+D19</f>
        <v>691792733.56893504</v>
      </c>
      <c r="E49" s="89">
        <f t="shared" ref="E49:P49" si="7">E47+E36+E28+E19</f>
        <v>692309603.97860575</v>
      </c>
      <c r="F49" s="89">
        <f t="shared" si="7"/>
        <v>691399433.75242186</v>
      </c>
      <c r="G49" s="89">
        <f t="shared" si="7"/>
        <v>690074610.07440579</v>
      </c>
      <c r="H49" s="89">
        <f t="shared" si="7"/>
        <v>688390708.40310335</v>
      </c>
      <c r="I49" s="89">
        <f t="shared" si="7"/>
        <v>686902099.08884072</v>
      </c>
      <c r="J49" s="89">
        <f t="shared" si="7"/>
        <v>685833684.05283284</v>
      </c>
      <c r="K49" s="89">
        <f t="shared" si="7"/>
        <v>685280078.34171033</v>
      </c>
      <c r="L49" s="89">
        <f t="shared" si="7"/>
        <v>684570813.98774695</v>
      </c>
      <c r="M49" s="89">
        <f t="shared" si="7"/>
        <v>684222079.6538409</v>
      </c>
      <c r="N49" s="89">
        <f t="shared" si="7"/>
        <v>683941900.56267071</v>
      </c>
      <c r="O49" s="89">
        <f t="shared" si="7"/>
        <v>683857997.36422598</v>
      </c>
      <c r="P49" s="89">
        <f t="shared" si="7"/>
        <v>683648524.88082469</v>
      </c>
      <c r="Q49" s="80">
        <f>(SUM(D49:P49))/13</f>
        <v>687094174.43924344</v>
      </c>
    </row>
    <row r="50" spans="1:17" ht="15.75" thickTop="1">
      <c r="A50" s="50"/>
      <c r="B50" s="50"/>
    </row>
    <row r="51" spans="1:17">
      <c r="A51" s="50"/>
      <c r="B51" s="50"/>
      <c r="C51" s="50" t="s">
        <v>311</v>
      </c>
    </row>
    <row r="52" spans="1:17">
      <c r="A52" s="50"/>
      <c r="B52" s="50"/>
      <c r="C52" s="50" t="s">
        <v>445</v>
      </c>
      <c r="D52" s="27"/>
    </row>
    <row r="53" spans="1:17">
      <c r="A53" s="50"/>
      <c r="B53" s="50"/>
    </row>
    <row r="58" spans="1:17">
      <c r="D58" s="313"/>
    </row>
    <row r="59" spans="1:17">
      <c r="C59" s="311"/>
      <c r="D59" s="313"/>
    </row>
    <row r="60" spans="1:17">
      <c r="C60" s="311"/>
      <c r="D60" s="314"/>
      <c r="H60" s="315"/>
    </row>
    <row r="61" spans="1:17">
      <c r="D61" s="313"/>
    </row>
    <row r="62" spans="1:17">
      <c r="C62" s="311"/>
      <c r="E62" s="311"/>
    </row>
    <row r="65" spans="3:4">
      <c r="C65" s="41"/>
    </row>
    <row r="66" spans="3:4">
      <c r="C66" s="41"/>
    </row>
    <row r="67" spans="3:4">
      <c r="C67" s="41"/>
    </row>
    <row r="68" spans="3:4">
      <c r="C68" s="41"/>
      <c r="D68" s="316"/>
    </row>
    <row r="69" spans="3:4">
      <c r="C69" s="41"/>
    </row>
    <row r="70" spans="3:4">
      <c r="C70" s="41"/>
      <c r="D70" s="314"/>
    </row>
    <row r="71" spans="3:4">
      <c r="C71" s="41"/>
    </row>
    <row r="72" spans="3:4">
      <c r="C72" s="41"/>
      <c r="D72" s="316"/>
    </row>
    <row r="73" spans="3:4">
      <c r="C73" s="41"/>
    </row>
    <row r="74" spans="3:4">
      <c r="C74" s="41"/>
    </row>
  </sheetData>
  <mergeCells count="4">
    <mergeCell ref="A1:Q1"/>
    <mergeCell ref="A2:Q2"/>
    <mergeCell ref="A3:Q3"/>
    <mergeCell ref="A4:Q4"/>
  </mergeCells>
  <printOptions horizontalCentered="1"/>
  <pageMargins left="0.38" right="0.34" top="0.84" bottom="1" header="0.5" footer="0.5"/>
  <pageSetup scale="40" orientation="landscape" verticalDpi="300" r:id="rId1"/>
  <headerFooter alignWithMargins="0">
    <oddHeader>&amp;RCASE NO. 2017-00349
FR 16(8)(b)
ATTACHMENT 1</oddHeader>
    <oddFooter>&amp;R&amp;A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BreakPreview" zoomScale="70" zoomScaleNormal="80" zoomScaleSheetLayoutView="70" workbookViewId="0">
      <pane xSplit="3" ySplit="11" topLeftCell="D12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44140625" defaultRowHeight="15"/>
  <cols>
    <col min="1" max="1" width="5.77734375" style="5" customWidth="1"/>
    <col min="2" max="2" width="6.88671875" style="5" customWidth="1"/>
    <col min="3" max="3" width="47" style="5" customWidth="1"/>
    <col min="4" max="7" width="10.5546875" style="5" bestFit="1" customWidth="1"/>
    <col min="8" max="8" width="10.5546875" style="50" bestFit="1" customWidth="1"/>
    <col min="9" max="15" width="10.5546875" style="5" bestFit="1" customWidth="1"/>
    <col min="16" max="16" width="12" style="5" bestFit="1" customWidth="1"/>
    <col min="17" max="17" width="11" style="5" customWidth="1"/>
    <col min="18" max="16384" width="8.44140625" style="5"/>
  </cols>
  <sheetData>
    <row r="1" spans="1:19">
      <c r="A1" s="325" t="s">
        <v>448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9">
      <c r="A2" s="325" t="s">
        <v>449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9">
      <c r="A3" s="325" t="s">
        <v>446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</row>
    <row r="4" spans="1:19">
      <c r="A4" s="325" t="s">
        <v>450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</row>
    <row r="5" spans="1:19">
      <c r="A5" s="11"/>
      <c r="B5" s="10"/>
      <c r="C5" s="10"/>
      <c r="D5" s="10"/>
      <c r="E5" s="10"/>
      <c r="F5" s="10"/>
      <c r="G5" s="10"/>
      <c r="H5" s="212"/>
      <c r="I5" s="10"/>
      <c r="J5" s="10"/>
      <c r="K5" s="10"/>
    </row>
    <row r="6" spans="1:19">
      <c r="A6" s="213" t="str">
        <f>'B.1 B'!A6</f>
        <v>Data:__X___Base Period______Forecasted Period</v>
      </c>
      <c r="B6" s="213"/>
      <c r="C6" s="204"/>
      <c r="P6" s="5" t="s">
        <v>419</v>
      </c>
    </row>
    <row r="7" spans="1:19">
      <c r="A7" s="213" t="str">
        <f>'B.1 B'!A7</f>
        <v>Type of Filing:___X____Original________Updated ________Revised</v>
      </c>
      <c r="B7" s="204"/>
      <c r="C7" s="213"/>
      <c r="P7" s="5" t="s">
        <v>447</v>
      </c>
    </row>
    <row r="8" spans="1:19">
      <c r="A8" s="151" t="str">
        <f>'B.1 B'!A8</f>
        <v>Workpaper Reference No(s).</v>
      </c>
      <c r="B8" s="13"/>
      <c r="C8" s="13"/>
      <c r="D8" s="13"/>
      <c r="E8" s="13"/>
      <c r="F8" s="13"/>
      <c r="G8" s="14"/>
      <c r="H8" s="297"/>
      <c r="I8" s="13"/>
      <c r="J8" s="13"/>
      <c r="K8" s="14"/>
      <c r="L8" s="13"/>
      <c r="M8" s="14"/>
      <c r="N8" s="14"/>
      <c r="O8" s="14"/>
      <c r="P8" s="14"/>
      <c r="Q8" s="14"/>
    </row>
    <row r="9" spans="1:19">
      <c r="D9" s="3"/>
      <c r="E9" s="215"/>
      <c r="F9" s="16"/>
      <c r="G9" s="16"/>
      <c r="H9" s="65"/>
      <c r="I9" s="16"/>
      <c r="J9" s="215"/>
      <c r="K9" s="16"/>
    </row>
    <row r="10" spans="1:19">
      <c r="A10" s="16" t="s">
        <v>32</v>
      </c>
      <c r="B10" s="16" t="s">
        <v>438</v>
      </c>
      <c r="D10" s="317" t="s">
        <v>435</v>
      </c>
      <c r="E10" s="317" t="s">
        <v>435</v>
      </c>
      <c r="F10" s="317" t="s">
        <v>435</v>
      </c>
      <c r="G10" s="317" t="s">
        <v>435</v>
      </c>
      <c r="H10" s="317" t="s">
        <v>435</v>
      </c>
      <c r="I10" s="317" t="s">
        <v>435</v>
      </c>
      <c r="J10" s="317" t="s">
        <v>435</v>
      </c>
      <c r="K10" s="317" t="s">
        <v>425</v>
      </c>
      <c r="L10" s="317" t="s">
        <v>425</v>
      </c>
      <c r="M10" s="317" t="s">
        <v>425</v>
      </c>
      <c r="N10" s="317" t="s">
        <v>425</v>
      </c>
      <c r="O10" s="317" t="s">
        <v>425</v>
      </c>
      <c r="P10" s="317" t="s">
        <v>425</v>
      </c>
      <c r="Q10" s="318" t="s">
        <v>440</v>
      </c>
    </row>
    <row r="11" spans="1:19">
      <c r="A11" s="21" t="s">
        <v>34</v>
      </c>
      <c r="B11" s="21" t="s">
        <v>441</v>
      </c>
      <c r="C11" s="13"/>
      <c r="D11" s="319">
        <f>'WP B.4.1B'!C8</f>
        <v>42705</v>
      </c>
      <c r="E11" s="319">
        <f>'WP B.4.1B'!D8</f>
        <v>42736</v>
      </c>
      <c r="F11" s="319">
        <f>'WP B.4.1B'!E8</f>
        <v>42767</v>
      </c>
      <c r="G11" s="319">
        <f>'WP B.4.1B'!F8</f>
        <v>42795</v>
      </c>
      <c r="H11" s="319">
        <f>'WP B.4.1B'!G8</f>
        <v>42826</v>
      </c>
      <c r="I11" s="319">
        <f>'WP B.4.1B'!H8</f>
        <v>42856</v>
      </c>
      <c r="J11" s="319">
        <f>'WP B.4.1B'!I8</f>
        <v>42887</v>
      </c>
      <c r="K11" s="319">
        <f>'WP B.4.1B'!J8</f>
        <v>42917</v>
      </c>
      <c r="L11" s="319">
        <f>'WP B.4.1B'!K8</f>
        <v>42948</v>
      </c>
      <c r="M11" s="319">
        <f>'WP B.4.1B'!L8</f>
        <v>42979</v>
      </c>
      <c r="N11" s="319">
        <f>'WP B.4.1B'!M8</f>
        <v>43009</v>
      </c>
      <c r="O11" s="319">
        <f>'WP B.4.1B'!N8</f>
        <v>43040</v>
      </c>
      <c r="P11" s="319">
        <f>'WP B.4.1B'!O8</f>
        <v>43070</v>
      </c>
      <c r="Q11" s="225" t="s">
        <v>87</v>
      </c>
    </row>
    <row r="12" spans="1:19" ht="15.75">
      <c r="B12" s="229" t="s">
        <v>370</v>
      </c>
      <c r="G12" s="4"/>
    </row>
    <row r="13" spans="1:19">
      <c r="A13" s="16">
        <v>1</v>
      </c>
      <c r="B13" s="276"/>
      <c r="C13" s="8" t="s">
        <v>421</v>
      </c>
      <c r="D13" s="282">
        <v>-1674612.99</v>
      </c>
      <c r="E13" s="282">
        <v>-1744326.61</v>
      </c>
      <c r="F13" s="282">
        <v>-1740194.61</v>
      </c>
      <c r="G13" s="282">
        <v>-1623598.93</v>
      </c>
      <c r="H13" s="282">
        <v>-1304466.75</v>
      </c>
      <c r="I13" s="282">
        <v>-1194206.95</v>
      </c>
      <c r="J13" s="282">
        <v>-1018425.36</v>
      </c>
      <c r="K13" s="282">
        <v>-1437536.5350000001</v>
      </c>
      <c r="L13" s="282">
        <v>-1437536.5350000001</v>
      </c>
      <c r="M13" s="282">
        <v>-1437536.5350000001</v>
      </c>
      <c r="N13" s="282">
        <v>-1437536.5350000001</v>
      </c>
      <c r="O13" s="282">
        <v>-1437536.5350000001</v>
      </c>
      <c r="P13" s="282">
        <v>-1437536.5350000001</v>
      </c>
      <c r="Q13" s="245">
        <f>SUM(D13:P13)/13</f>
        <v>-1455773.1853846153</v>
      </c>
      <c r="S13" s="320"/>
    </row>
    <row r="14" spans="1:19">
      <c r="A14" s="3">
        <v>2</v>
      </c>
      <c r="B14" s="280"/>
      <c r="D14" s="26"/>
      <c r="E14" s="211"/>
      <c r="F14" s="211"/>
      <c r="G14" s="26"/>
      <c r="H14" s="26"/>
      <c r="I14" s="211"/>
      <c r="J14" s="211"/>
      <c r="K14" s="211"/>
      <c r="L14" s="211"/>
      <c r="P14" s="245"/>
    </row>
    <row r="15" spans="1:19" ht="15.75">
      <c r="A15" s="16">
        <v>3</v>
      </c>
      <c r="B15" s="229" t="s">
        <v>375</v>
      </c>
      <c r="D15" s="204"/>
      <c r="E15" s="204"/>
      <c r="F15" s="204"/>
      <c r="G15" s="50"/>
      <c r="I15" s="204"/>
      <c r="J15" s="204"/>
      <c r="K15" s="204"/>
      <c r="L15" s="288"/>
      <c r="M15" s="245"/>
      <c r="N15" s="245"/>
      <c r="O15" s="245"/>
      <c r="P15" s="245"/>
    </row>
    <row r="16" spans="1:19">
      <c r="A16" s="3">
        <v>4</v>
      </c>
      <c r="B16" s="276">
        <v>15560</v>
      </c>
      <c r="C16" s="8" t="s">
        <v>421</v>
      </c>
      <c r="D16" s="321">
        <v>0</v>
      </c>
      <c r="E16" s="321">
        <v>0</v>
      </c>
      <c r="F16" s="321">
        <v>0</v>
      </c>
      <c r="G16" s="321">
        <v>0</v>
      </c>
      <c r="H16" s="321">
        <v>0</v>
      </c>
      <c r="I16" s="321">
        <v>0</v>
      </c>
      <c r="J16" s="321">
        <v>0</v>
      </c>
      <c r="K16" s="321">
        <v>0</v>
      </c>
      <c r="L16" s="321">
        <v>0</v>
      </c>
      <c r="M16" s="321">
        <v>0</v>
      </c>
      <c r="N16" s="321">
        <v>0</v>
      </c>
      <c r="O16" s="321">
        <v>0</v>
      </c>
      <c r="P16" s="282">
        <v>0</v>
      </c>
      <c r="Q16" s="245">
        <f>(SUM(D16:P16))/13</f>
        <v>0</v>
      </c>
    </row>
    <row r="17" spans="1:17">
      <c r="A17" s="16">
        <v>5</v>
      </c>
      <c r="B17" s="232"/>
      <c r="C17" s="8"/>
      <c r="D17" s="26"/>
      <c r="E17" s="211"/>
      <c r="F17" s="211"/>
      <c r="G17" s="26"/>
      <c r="H17" s="26"/>
      <c r="I17" s="50"/>
      <c r="J17" s="50"/>
      <c r="K17" s="50"/>
      <c r="L17" s="322"/>
      <c r="M17" s="245"/>
      <c r="N17" s="245"/>
      <c r="O17" s="245"/>
      <c r="P17" s="245"/>
    </row>
    <row r="18" spans="1:17" ht="15.75">
      <c r="A18" s="3">
        <v>6</v>
      </c>
      <c r="B18" s="229" t="s">
        <v>378</v>
      </c>
      <c r="C18" s="235"/>
      <c r="D18" s="286"/>
      <c r="E18" s="281"/>
      <c r="F18" s="281"/>
      <c r="G18" s="51"/>
      <c r="H18" s="51"/>
      <c r="I18" s="51"/>
      <c r="J18" s="51"/>
      <c r="K18" s="51"/>
      <c r="L18" s="322"/>
      <c r="M18" s="245"/>
      <c r="N18" s="245"/>
      <c r="O18" s="245"/>
      <c r="P18" s="245"/>
    </row>
    <row r="19" spans="1:17">
      <c r="A19" s="16">
        <v>7</v>
      </c>
      <c r="B19" s="276">
        <v>15560</v>
      </c>
      <c r="C19" s="8" t="s">
        <v>421</v>
      </c>
      <c r="D19" s="312">
        <v>0</v>
      </c>
      <c r="E19" s="312">
        <v>0</v>
      </c>
      <c r="F19" s="312">
        <v>0</v>
      </c>
      <c r="G19" s="312">
        <v>0</v>
      </c>
      <c r="H19" s="312">
        <v>0</v>
      </c>
      <c r="I19" s="312">
        <v>0</v>
      </c>
      <c r="J19" s="312">
        <v>0</v>
      </c>
      <c r="K19" s="312">
        <v>0</v>
      </c>
      <c r="L19" s="312">
        <v>0</v>
      </c>
      <c r="M19" s="312">
        <v>0</v>
      </c>
      <c r="N19" s="312">
        <v>0</v>
      </c>
      <c r="O19" s="312">
        <v>0</v>
      </c>
      <c r="P19" s="312">
        <v>0</v>
      </c>
      <c r="Q19" s="245">
        <f>(SUM(D19:P19))/13</f>
        <v>0</v>
      </c>
    </row>
    <row r="20" spans="1:17">
      <c r="A20" s="3">
        <v>8</v>
      </c>
      <c r="B20" s="232"/>
      <c r="C20" s="8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</row>
    <row r="21" spans="1:17" ht="15.75">
      <c r="A21" s="16">
        <v>9</v>
      </c>
      <c r="B21" s="229" t="s">
        <v>380</v>
      </c>
      <c r="D21" s="204"/>
      <c r="E21" s="204"/>
      <c r="F21" s="204"/>
      <c r="G21" s="50"/>
      <c r="I21" s="204"/>
      <c r="J21" s="204"/>
      <c r="K21" s="204"/>
      <c r="L21" s="288"/>
      <c r="M21" s="245"/>
      <c r="N21" s="245"/>
      <c r="O21" s="245"/>
      <c r="P21" s="245"/>
    </row>
    <row r="22" spans="1:17">
      <c r="A22" s="3">
        <v>10</v>
      </c>
      <c r="B22" s="276">
        <v>15560</v>
      </c>
      <c r="C22" s="8" t="s">
        <v>421</v>
      </c>
      <c r="D22" s="312" t="s">
        <v>430</v>
      </c>
      <c r="E22" s="312" t="s">
        <v>430</v>
      </c>
      <c r="F22" s="312" t="s">
        <v>430</v>
      </c>
      <c r="G22" s="312" t="s">
        <v>430</v>
      </c>
      <c r="H22" s="312" t="s">
        <v>430</v>
      </c>
      <c r="I22" s="312" t="s">
        <v>430</v>
      </c>
      <c r="J22" s="312" t="s">
        <v>430</v>
      </c>
      <c r="K22" s="312">
        <v>0</v>
      </c>
      <c r="L22" s="312">
        <v>0</v>
      </c>
      <c r="M22" s="312">
        <v>0</v>
      </c>
      <c r="N22" s="312">
        <v>0</v>
      </c>
      <c r="O22" s="312">
        <v>0</v>
      </c>
      <c r="P22" s="312">
        <v>0</v>
      </c>
      <c r="Q22" s="245">
        <f>(SUM(D22:P22))/13</f>
        <v>0</v>
      </c>
    </row>
    <row r="23" spans="1:17">
      <c r="A23" s="16"/>
      <c r="B23" s="280"/>
      <c r="D23" s="26"/>
      <c r="E23" s="211"/>
      <c r="F23" s="211"/>
      <c r="G23" s="26"/>
      <c r="H23" s="26"/>
      <c r="I23" s="26"/>
      <c r="J23" s="26"/>
      <c r="K23" s="26"/>
      <c r="L23" s="322"/>
      <c r="M23" s="245"/>
      <c r="N23" s="245"/>
      <c r="O23" s="245"/>
      <c r="P23" s="245"/>
    </row>
    <row r="24" spans="1:17">
      <c r="A24" s="16"/>
      <c r="D24" s="26"/>
      <c r="E24" s="211"/>
      <c r="F24" s="211"/>
      <c r="G24" s="26"/>
      <c r="H24" s="26"/>
      <c r="I24" s="26"/>
      <c r="J24" s="26"/>
      <c r="K24" s="26"/>
      <c r="L24" s="322"/>
      <c r="M24" s="245"/>
      <c r="N24" s="245"/>
      <c r="O24" s="245"/>
      <c r="P24" s="245"/>
    </row>
    <row r="25" spans="1:17">
      <c r="A25" s="204"/>
      <c r="B25" s="204"/>
      <c r="P25" s="245"/>
    </row>
    <row r="26" spans="1:17">
      <c r="A26" s="204"/>
      <c r="B26" s="204"/>
    </row>
    <row r="27" spans="1:17">
      <c r="A27" s="204"/>
      <c r="B27" s="204"/>
    </row>
    <row r="28" spans="1:17">
      <c r="A28" s="204"/>
      <c r="B28" s="204"/>
    </row>
    <row r="29" spans="1:17">
      <c r="A29" s="204"/>
      <c r="B29" s="204"/>
    </row>
    <row r="30" spans="1:17">
      <c r="A30" s="204"/>
      <c r="B30" s="204"/>
    </row>
    <row r="31" spans="1:17">
      <c r="A31" s="204"/>
      <c r="B31" s="204"/>
    </row>
    <row r="32" spans="1:17">
      <c r="A32" s="204"/>
      <c r="B32" s="204"/>
    </row>
    <row r="33" spans="1:2">
      <c r="A33" s="204"/>
      <c r="B33" s="204"/>
    </row>
    <row r="34" spans="1:2">
      <c r="A34" s="204"/>
      <c r="B34" s="204"/>
    </row>
    <row r="35" spans="1:2">
      <c r="A35" s="204"/>
      <c r="B35" s="204"/>
    </row>
    <row r="36" spans="1:2">
      <c r="A36" s="204"/>
      <c r="B36" s="204"/>
    </row>
    <row r="37" spans="1:2">
      <c r="A37" s="204"/>
      <c r="B37" s="204"/>
    </row>
    <row r="38" spans="1:2">
      <c r="A38" s="204"/>
      <c r="B38" s="204"/>
    </row>
    <row r="39" spans="1:2">
      <c r="A39" s="204"/>
      <c r="B39" s="204"/>
    </row>
    <row r="40" spans="1:2">
      <c r="A40" s="204"/>
      <c r="B40" s="204"/>
    </row>
    <row r="41" spans="1:2">
      <c r="A41" s="204"/>
      <c r="B41" s="204"/>
    </row>
    <row r="42" spans="1:2">
      <c r="A42" s="204"/>
      <c r="B42" s="204"/>
    </row>
  </sheetData>
  <mergeCells count="4">
    <mergeCell ref="A1:Q1"/>
    <mergeCell ref="A2:Q2"/>
    <mergeCell ref="A3:Q3"/>
    <mergeCell ref="A4:Q4"/>
  </mergeCells>
  <printOptions horizontalCentered="1"/>
  <pageMargins left="0.54" right="0.53" top="0.93" bottom="1" header="0.5" footer="0.5"/>
  <pageSetup scale="50" orientation="landscape" verticalDpi="300" r:id="rId1"/>
  <headerFooter alignWithMargins="0">
    <oddHeader>&amp;RCASE NO. 2017-00349
FR 16(8)(b)
ATTACHMENT 1</oddHeader>
    <oddFooter>&amp;R&amp;A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view="pageBreakPreview" zoomScale="70" zoomScaleNormal="80" zoomScaleSheetLayoutView="70" workbookViewId="0">
      <pane xSplit="3" ySplit="11" topLeftCell="D12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44140625" defaultRowHeight="15"/>
  <cols>
    <col min="1" max="1" width="5.77734375" style="5" customWidth="1"/>
    <col min="2" max="2" width="7.109375" style="5" customWidth="1"/>
    <col min="3" max="3" width="44.21875" style="5" customWidth="1"/>
    <col min="4" max="7" width="10.5546875" style="5" bestFit="1" customWidth="1"/>
    <col min="8" max="8" width="10.5546875" style="50" bestFit="1" customWidth="1"/>
    <col min="9" max="15" width="10.5546875" style="5" bestFit="1" customWidth="1"/>
    <col min="16" max="16" width="12" style="5" bestFit="1" customWidth="1"/>
    <col min="17" max="17" width="10" style="5" bestFit="1" customWidth="1"/>
    <col min="18" max="16384" width="8.44140625" style="5"/>
  </cols>
  <sheetData>
    <row r="1" spans="1:17">
      <c r="A1" s="325" t="s">
        <v>448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>
      <c r="A2" s="325" t="s">
        <v>449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7">
      <c r="A3" s="325" t="s">
        <v>446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</row>
    <row r="4" spans="1:17">
      <c r="A4" s="325" t="s">
        <v>450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</row>
    <row r="5" spans="1:17">
      <c r="A5" s="11"/>
      <c r="B5" s="10"/>
      <c r="C5" s="10"/>
      <c r="D5" s="10"/>
      <c r="E5" s="10"/>
      <c r="F5" s="10"/>
      <c r="G5" s="10"/>
      <c r="H5" s="212"/>
      <c r="I5" s="10"/>
      <c r="J5" s="10"/>
      <c r="K5" s="10"/>
    </row>
    <row r="6" spans="1:17">
      <c r="A6" s="213" t="str">
        <f>'B.1 F '!A6</f>
        <v>Data:______Base Period__X___Forecasted Period</v>
      </c>
      <c r="B6" s="213"/>
      <c r="C6" s="204"/>
      <c r="P6" s="5" t="s">
        <v>363</v>
      </c>
    </row>
    <row r="7" spans="1:17">
      <c r="A7" s="213" t="str">
        <f>'B.1 F '!A7</f>
        <v>Type of Filing:___X____Original________Updated ________Revised</v>
      </c>
      <c r="B7" s="204"/>
      <c r="C7" s="213"/>
      <c r="P7" s="5" t="s">
        <v>443</v>
      </c>
    </row>
    <row r="8" spans="1:17">
      <c r="A8" s="151" t="str">
        <f>'B.1 F '!A8</f>
        <v>Workpaper Reference No(s).</v>
      </c>
      <c r="B8" s="13"/>
      <c r="C8" s="13"/>
      <c r="D8" s="13"/>
      <c r="E8" s="13"/>
      <c r="F8" s="13"/>
      <c r="G8" s="14"/>
      <c r="H8" s="297"/>
      <c r="I8" s="13"/>
      <c r="J8" s="13"/>
      <c r="K8" s="14"/>
      <c r="L8" s="13"/>
      <c r="M8" s="14"/>
      <c r="N8" s="14"/>
      <c r="O8" s="14"/>
      <c r="P8" s="14"/>
      <c r="Q8" s="14"/>
    </row>
    <row r="9" spans="1:17">
      <c r="D9" s="3"/>
      <c r="E9" s="215"/>
      <c r="F9" s="16"/>
      <c r="G9" s="16"/>
      <c r="H9" s="65"/>
      <c r="I9" s="16"/>
      <c r="J9" s="215"/>
      <c r="K9" s="16"/>
    </row>
    <row r="10" spans="1:17">
      <c r="A10" s="16" t="s">
        <v>32</v>
      </c>
      <c r="B10" s="16" t="s">
        <v>438</v>
      </c>
      <c r="D10" s="317" t="s">
        <v>425</v>
      </c>
      <c r="E10" s="317" t="s">
        <v>425</v>
      </c>
      <c r="F10" s="317" t="s">
        <v>425</v>
      </c>
      <c r="G10" s="317" t="s">
        <v>425</v>
      </c>
      <c r="H10" s="317" t="s">
        <v>425</v>
      </c>
      <c r="I10" s="317" t="s">
        <v>57</v>
      </c>
      <c r="J10" s="317" t="s">
        <v>57</v>
      </c>
      <c r="K10" s="317" t="s">
        <v>57</v>
      </c>
      <c r="L10" s="317" t="s">
        <v>57</v>
      </c>
      <c r="M10" s="317" t="s">
        <v>57</v>
      </c>
      <c r="N10" s="317" t="s">
        <v>57</v>
      </c>
      <c r="O10" s="317" t="s">
        <v>57</v>
      </c>
      <c r="P10" s="317" t="s">
        <v>57</v>
      </c>
      <c r="Q10" s="318" t="s">
        <v>440</v>
      </c>
    </row>
    <row r="11" spans="1:17">
      <c r="A11" s="21" t="s">
        <v>34</v>
      </c>
      <c r="B11" s="21" t="s">
        <v>441</v>
      </c>
      <c r="C11" s="13"/>
      <c r="D11" s="319">
        <f>'WP B.4.1F'!C8</f>
        <v>43160</v>
      </c>
      <c r="E11" s="319">
        <f>'WP B.4.1F'!D8</f>
        <v>43191</v>
      </c>
      <c r="F11" s="319">
        <f>'WP B.4.1F'!E8</f>
        <v>43221</v>
      </c>
      <c r="G11" s="319">
        <f>'WP B.4.1F'!F8</f>
        <v>43252</v>
      </c>
      <c r="H11" s="319">
        <f>'WP B.4.1F'!G8</f>
        <v>43282</v>
      </c>
      <c r="I11" s="319">
        <f>'WP B.4.1F'!H8</f>
        <v>43313</v>
      </c>
      <c r="J11" s="319">
        <f>'WP B.4.1F'!I8</f>
        <v>43344</v>
      </c>
      <c r="K11" s="319">
        <f>'WP B.4.1F'!J8</f>
        <v>43374</v>
      </c>
      <c r="L11" s="319">
        <f>'WP B.4.1F'!K8</f>
        <v>43405</v>
      </c>
      <c r="M11" s="319">
        <f>'WP B.4.1F'!L8</f>
        <v>43435</v>
      </c>
      <c r="N11" s="319">
        <f>'WP B.4.1F'!M8</f>
        <v>43466</v>
      </c>
      <c r="O11" s="319">
        <f>'WP B.4.1F'!N8</f>
        <v>43497</v>
      </c>
      <c r="P11" s="319">
        <f>'WP B.4.1F'!O8</f>
        <v>43525</v>
      </c>
      <c r="Q11" s="225" t="s">
        <v>87</v>
      </c>
    </row>
    <row r="12" spans="1:17" ht="15.75">
      <c r="B12" s="229" t="s">
        <v>370</v>
      </c>
      <c r="G12" s="4"/>
    </row>
    <row r="13" spans="1:17">
      <c r="A13" s="16">
        <v>1</v>
      </c>
      <c r="B13" s="276"/>
      <c r="C13" s="8" t="s">
        <v>421</v>
      </c>
      <c r="D13" s="282">
        <v>-1437536.5350000001</v>
      </c>
      <c r="E13" s="282">
        <v>-1437536.5350000001</v>
      </c>
      <c r="F13" s="282">
        <v>-1437536.5350000001</v>
      </c>
      <c r="G13" s="282">
        <v>-1437536.5350000001</v>
      </c>
      <c r="H13" s="282">
        <v>-1437536.5350000001</v>
      </c>
      <c r="I13" s="282">
        <v>-1437536.5350000001</v>
      </c>
      <c r="J13" s="282">
        <v>-1437536.5350000001</v>
      </c>
      <c r="K13" s="282">
        <v>-1437536.5350000001</v>
      </c>
      <c r="L13" s="282">
        <v>-1437536.5350000001</v>
      </c>
      <c r="M13" s="282">
        <v>-1437536.5350000001</v>
      </c>
      <c r="N13" s="282">
        <v>-1437536.5350000001</v>
      </c>
      <c r="O13" s="282">
        <v>-1437536.5350000001</v>
      </c>
      <c r="P13" s="282">
        <v>-1437536.5350000001</v>
      </c>
      <c r="Q13" s="5">
        <f>SUM(D13:P13)/13</f>
        <v>-1437536.5350000001</v>
      </c>
    </row>
    <row r="14" spans="1:17">
      <c r="A14" s="3">
        <v>2</v>
      </c>
      <c r="B14" s="280"/>
      <c r="D14" s="26"/>
      <c r="E14" s="26"/>
      <c r="F14" s="26"/>
      <c r="G14" s="26"/>
      <c r="H14" s="26"/>
      <c r="I14" s="26"/>
      <c r="J14" s="26"/>
      <c r="K14" s="26"/>
      <c r="L14" s="26"/>
      <c r="M14" s="4"/>
      <c r="N14" s="4"/>
      <c r="O14" s="4"/>
      <c r="P14" s="82"/>
    </row>
    <row r="15" spans="1:17" ht="15.75">
      <c r="A15" s="16">
        <v>3</v>
      </c>
      <c r="B15" s="229" t="s">
        <v>375</v>
      </c>
      <c r="D15" s="50"/>
      <c r="E15" s="50"/>
      <c r="F15" s="50"/>
      <c r="G15" s="50"/>
      <c r="I15" s="50"/>
      <c r="J15" s="50"/>
      <c r="K15" s="50"/>
      <c r="L15" s="128"/>
      <c r="M15" s="82"/>
      <c r="N15" s="82"/>
      <c r="O15" s="82"/>
      <c r="P15" s="82"/>
    </row>
    <row r="16" spans="1:17">
      <c r="A16" s="3">
        <v>4</v>
      </c>
      <c r="B16" s="276">
        <v>15560</v>
      </c>
      <c r="C16" s="8" t="s">
        <v>421</v>
      </c>
      <c r="D16" s="282">
        <v>0</v>
      </c>
      <c r="E16" s="282">
        <v>0</v>
      </c>
      <c r="F16" s="282">
        <v>0</v>
      </c>
      <c r="G16" s="282">
        <v>0</v>
      </c>
      <c r="H16" s="282">
        <v>0</v>
      </c>
      <c r="I16" s="282">
        <v>0</v>
      </c>
      <c r="J16" s="282">
        <v>0</v>
      </c>
      <c r="K16" s="282">
        <v>0</v>
      </c>
      <c r="L16" s="282">
        <v>0</v>
      </c>
      <c r="M16" s="282">
        <v>0</v>
      </c>
      <c r="N16" s="282">
        <v>0</v>
      </c>
      <c r="O16" s="282">
        <v>0</v>
      </c>
      <c r="P16" s="282">
        <v>0</v>
      </c>
      <c r="Q16" s="5">
        <f>SUM(D16:P16)/13</f>
        <v>0</v>
      </c>
    </row>
    <row r="17" spans="1:17">
      <c r="A17" s="16">
        <v>5</v>
      </c>
      <c r="B17" s="232"/>
      <c r="C17" s="8"/>
      <c r="D17" s="26"/>
      <c r="E17" s="26"/>
      <c r="F17" s="26"/>
      <c r="G17" s="26"/>
      <c r="H17" s="26"/>
      <c r="I17" s="50"/>
      <c r="J17" s="50"/>
      <c r="K17" s="50"/>
      <c r="L17" s="282"/>
      <c r="M17" s="82"/>
      <c r="N17" s="82"/>
      <c r="O17" s="82"/>
      <c r="P17" s="82"/>
    </row>
    <row r="18" spans="1:17" ht="15.75">
      <c r="A18" s="3">
        <v>6</v>
      </c>
      <c r="B18" s="229" t="s">
        <v>378</v>
      </c>
      <c r="C18" s="235"/>
      <c r="D18" s="286"/>
      <c r="E18" s="286"/>
      <c r="F18" s="286"/>
      <c r="G18" s="51"/>
      <c r="H18" s="51"/>
      <c r="I18" s="51"/>
      <c r="J18" s="51"/>
      <c r="K18" s="51"/>
      <c r="L18" s="282"/>
      <c r="M18" s="82"/>
      <c r="N18" s="82"/>
      <c r="O18" s="82"/>
      <c r="P18" s="82"/>
    </row>
    <row r="19" spans="1:17">
      <c r="A19" s="16">
        <v>7</v>
      </c>
      <c r="B19" s="276">
        <v>15560</v>
      </c>
      <c r="C19" s="8" t="s">
        <v>421</v>
      </c>
      <c r="D19" s="312">
        <v>0</v>
      </c>
      <c r="E19" s="312">
        <v>0</v>
      </c>
      <c r="F19" s="312">
        <v>0</v>
      </c>
      <c r="G19" s="312">
        <v>0</v>
      </c>
      <c r="H19" s="312">
        <v>0</v>
      </c>
      <c r="I19" s="312">
        <v>0</v>
      </c>
      <c r="J19" s="312">
        <v>0</v>
      </c>
      <c r="K19" s="312">
        <v>0</v>
      </c>
      <c r="L19" s="312">
        <v>0</v>
      </c>
      <c r="M19" s="312">
        <v>0</v>
      </c>
      <c r="N19" s="312">
        <v>0</v>
      </c>
      <c r="O19" s="312">
        <v>0</v>
      </c>
      <c r="P19" s="312">
        <v>0</v>
      </c>
      <c r="Q19" s="5">
        <f>SUM(D19:P19)/13</f>
        <v>0</v>
      </c>
    </row>
    <row r="20" spans="1:17">
      <c r="A20" s="3">
        <v>8</v>
      </c>
      <c r="B20" s="232"/>
      <c r="C20" s="8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</row>
    <row r="21" spans="1:17" ht="15.75">
      <c r="A21" s="16">
        <v>9</v>
      </c>
      <c r="B21" s="229" t="s">
        <v>380</v>
      </c>
      <c r="D21" s="50"/>
      <c r="E21" s="50"/>
      <c r="F21" s="50"/>
      <c r="G21" s="50"/>
      <c r="I21" s="50"/>
      <c r="J21" s="50"/>
      <c r="K21" s="50"/>
      <c r="L21" s="128"/>
      <c r="M21" s="82"/>
      <c r="N21" s="82"/>
      <c r="O21" s="82"/>
      <c r="P21" s="82"/>
    </row>
    <row r="22" spans="1:17">
      <c r="A22" s="3">
        <v>10</v>
      </c>
      <c r="B22" s="276">
        <v>15560</v>
      </c>
      <c r="C22" s="8" t="s">
        <v>421</v>
      </c>
      <c r="D22" s="282">
        <v>0</v>
      </c>
      <c r="E22" s="282">
        <v>0</v>
      </c>
      <c r="F22" s="282">
        <v>0</v>
      </c>
      <c r="G22" s="282">
        <v>0</v>
      </c>
      <c r="H22" s="282">
        <v>0</v>
      </c>
      <c r="I22" s="282">
        <v>0</v>
      </c>
      <c r="J22" s="282">
        <v>0</v>
      </c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5">
        <f>SUM(D22:P22)/13</f>
        <v>0</v>
      </c>
    </row>
    <row r="23" spans="1:17">
      <c r="A23" s="16"/>
      <c r="B23" s="280"/>
      <c r="D23" s="26"/>
      <c r="E23" s="211"/>
      <c r="F23" s="211"/>
      <c r="G23" s="26"/>
      <c r="H23" s="26"/>
      <c r="I23" s="26"/>
      <c r="J23" s="26"/>
      <c r="K23" s="26"/>
      <c r="L23" s="322"/>
      <c r="M23" s="245"/>
      <c r="N23" s="245"/>
      <c r="O23" s="245"/>
      <c r="P23" s="245"/>
    </row>
    <row r="24" spans="1:17">
      <c r="A24" s="16"/>
      <c r="D24" s="26"/>
      <c r="E24" s="211"/>
      <c r="F24" s="211"/>
      <c r="G24" s="26"/>
      <c r="H24" s="26"/>
      <c r="I24" s="26"/>
      <c r="J24" s="26"/>
      <c r="K24" s="26"/>
      <c r="L24" s="322"/>
      <c r="M24" s="245"/>
      <c r="N24" s="245"/>
      <c r="O24" s="245"/>
      <c r="P24" s="245"/>
    </row>
    <row r="25" spans="1:17">
      <c r="A25" s="204"/>
      <c r="B25" s="204"/>
    </row>
    <row r="26" spans="1:17">
      <c r="A26" s="204"/>
      <c r="B26" s="204"/>
    </row>
    <row r="27" spans="1:17">
      <c r="A27" s="204"/>
      <c r="B27" s="204"/>
    </row>
    <row r="28" spans="1:17">
      <c r="A28" s="204"/>
      <c r="B28" s="204"/>
    </row>
    <row r="29" spans="1:17">
      <c r="A29" s="204"/>
      <c r="B29" s="204"/>
    </row>
    <row r="30" spans="1:17">
      <c r="A30" s="204"/>
      <c r="B30" s="204"/>
    </row>
    <row r="31" spans="1:17">
      <c r="A31" s="204"/>
      <c r="B31" s="204"/>
    </row>
    <row r="32" spans="1:17">
      <c r="A32" s="204"/>
      <c r="B32" s="204"/>
    </row>
    <row r="33" spans="1:2">
      <c r="A33" s="204"/>
      <c r="B33" s="204"/>
    </row>
    <row r="34" spans="1:2">
      <c r="A34" s="204"/>
      <c r="B34" s="204"/>
    </row>
    <row r="35" spans="1:2">
      <c r="A35" s="204"/>
      <c r="B35" s="204"/>
    </row>
    <row r="36" spans="1:2">
      <c r="A36" s="204"/>
      <c r="B36" s="204"/>
    </row>
    <row r="37" spans="1:2">
      <c r="A37" s="204"/>
      <c r="B37" s="204"/>
    </row>
    <row r="38" spans="1:2">
      <c r="A38" s="204"/>
      <c r="B38" s="204"/>
    </row>
    <row r="39" spans="1:2">
      <c r="A39" s="204"/>
      <c r="B39" s="204"/>
    </row>
    <row r="40" spans="1:2">
      <c r="A40" s="204"/>
      <c r="B40" s="204"/>
    </row>
    <row r="41" spans="1:2">
      <c r="A41" s="204"/>
      <c r="B41" s="204"/>
    </row>
  </sheetData>
  <mergeCells count="4">
    <mergeCell ref="A1:Q1"/>
    <mergeCell ref="A2:Q2"/>
    <mergeCell ref="A3:Q3"/>
    <mergeCell ref="A4:Q4"/>
  </mergeCells>
  <printOptions horizontalCentered="1"/>
  <pageMargins left="0.54" right="0.55000000000000004" top="0.87" bottom="1" header="0.5" footer="0.5"/>
  <pageSetup scale="51" orientation="landscape" verticalDpi="300" r:id="rId1"/>
  <headerFooter alignWithMargins="0">
    <oddHeader>&amp;RCASE NO. 2017-00349
FR 16(8)(b)
ATTACHMENT 1</oddHeader>
    <oddFooter>&amp;R&amp;A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view="pageBreakPreview" zoomScale="60" zoomScaleNormal="100" workbookViewId="0">
      <selection activeCell="C6" sqref="C6"/>
    </sheetView>
  </sheetViews>
  <sheetFormatPr defaultColWidth="8" defaultRowHeight="15"/>
  <cols>
    <col min="1" max="1" width="8" style="5" customWidth="1"/>
    <col min="2" max="2" width="45.88671875" style="5" customWidth="1"/>
    <col min="3" max="3" width="14.33203125" style="5" customWidth="1"/>
    <col min="4" max="4" width="14.44140625" style="5" customWidth="1"/>
    <col min="5" max="5" width="4.77734375" style="5" customWidth="1"/>
    <col min="6" max="6" width="15.5546875" style="5" customWidth="1"/>
    <col min="7" max="7" width="5.77734375" style="5" customWidth="1"/>
    <col min="8" max="8" width="4.44140625" style="5" customWidth="1"/>
    <col min="9" max="9" width="13.109375" style="5" bestFit="1" customWidth="1"/>
    <col min="10" max="10" width="2.44140625" style="5" customWidth="1"/>
    <col min="11" max="11" width="13.109375" style="5" bestFit="1" customWidth="1"/>
    <col min="12" max="12" width="5.5546875" style="5" customWidth="1"/>
    <col min="13" max="13" width="11" style="5" bestFit="1" customWidth="1"/>
    <col min="14" max="14" width="2.21875" style="5" customWidth="1"/>
    <col min="15" max="15" width="11" style="5" bestFit="1" customWidth="1"/>
    <col min="16" max="16384" width="8" style="5"/>
  </cols>
  <sheetData>
    <row r="1" spans="1:13">
      <c r="A1" s="9" t="s">
        <v>448</v>
      </c>
      <c r="B1" s="10"/>
      <c r="C1" s="10"/>
      <c r="D1" s="10"/>
      <c r="E1" s="10"/>
      <c r="F1" s="10"/>
    </row>
    <row r="2" spans="1:13">
      <c r="A2" s="9" t="s">
        <v>449</v>
      </c>
      <c r="B2" s="10"/>
      <c r="C2" s="10"/>
      <c r="D2" s="10"/>
      <c r="E2" s="10"/>
      <c r="F2" s="10"/>
    </row>
    <row r="3" spans="1:13">
      <c r="A3" s="11" t="s">
        <v>23</v>
      </c>
      <c r="B3" s="10"/>
      <c r="C3" s="10"/>
      <c r="D3" s="10"/>
      <c r="E3" s="10"/>
      <c r="F3" s="10"/>
    </row>
    <row r="4" spans="1:13">
      <c r="A4" s="11" t="s">
        <v>55</v>
      </c>
      <c r="B4" s="10"/>
      <c r="C4" s="10"/>
      <c r="D4" s="10"/>
      <c r="E4" s="10"/>
      <c r="F4" s="10"/>
    </row>
    <row r="6" spans="1:13">
      <c r="A6" s="8" t="s">
        <v>56</v>
      </c>
      <c r="F6" s="5" t="s">
        <v>26</v>
      </c>
      <c r="H6" s="18"/>
      <c r="I6" s="18"/>
      <c r="J6" s="18"/>
      <c r="K6" s="18"/>
      <c r="L6" s="18"/>
    </row>
    <row r="7" spans="1:13">
      <c r="A7" s="8" t="s">
        <v>452</v>
      </c>
      <c r="F7" s="8" t="s">
        <v>27</v>
      </c>
      <c r="H7" s="18"/>
      <c r="I7" s="18"/>
      <c r="J7" s="18"/>
      <c r="K7" s="18"/>
      <c r="L7" s="18"/>
    </row>
    <row r="8" spans="1:13">
      <c r="A8" s="12" t="s">
        <v>28</v>
      </c>
      <c r="B8" s="13"/>
      <c r="C8" s="13"/>
      <c r="D8" s="13"/>
      <c r="E8" s="14"/>
      <c r="F8" s="12" t="str">
        <f>'B.1 B'!F8</f>
        <v>Witness:   Waller</v>
      </c>
      <c r="H8" s="18"/>
      <c r="I8" s="18"/>
      <c r="J8" s="18"/>
      <c r="K8" s="18"/>
      <c r="L8" s="18"/>
    </row>
    <row r="9" spans="1:13">
      <c r="F9" s="16"/>
      <c r="H9" s="18"/>
      <c r="I9" s="18"/>
      <c r="J9" s="18"/>
      <c r="K9" s="18"/>
      <c r="L9" s="18"/>
    </row>
    <row r="10" spans="1:13">
      <c r="C10" s="16" t="s">
        <v>30</v>
      </c>
      <c r="D10" s="16" t="s">
        <v>57</v>
      </c>
      <c r="F10" s="16" t="s">
        <v>57</v>
      </c>
      <c r="H10" s="18"/>
      <c r="I10" s="17"/>
      <c r="J10" s="18"/>
      <c r="K10" s="18"/>
      <c r="L10" s="18"/>
      <c r="M10" s="18"/>
    </row>
    <row r="11" spans="1:13">
      <c r="A11" s="16" t="s">
        <v>32</v>
      </c>
      <c r="C11" s="16" t="s">
        <v>2</v>
      </c>
      <c r="D11" s="16" t="s">
        <v>58</v>
      </c>
      <c r="F11" s="16" t="s">
        <v>58</v>
      </c>
      <c r="H11" s="18"/>
      <c r="I11" s="18"/>
      <c r="J11" s="18"/>
      <c r="K11" s="18"/>
      <c r="L11" s="18"/>
      <c r="M11" s="18"/>
    </row>
    <row r="12" spans="1:13">
      <c r="A12" s="21" t="s">
        <v>34</v>
      </c>
      <c r="B12" s="12" t="s">
        <v>35</v>
      </c>
      <c r="C12" s="21" t="s">
        <v>36</v>
      </c>
      <c r="D12" s="21" t="s">
        <v>37</v>
      </c>
      <c r="E12" s="13"/>
      <c r="F12" s="21" t="s">
        <v>38</v>
      </c>
      <c r="H12" s="18"/>
      <c r="I12" s="17"/>
      <c r="J12" s="18"/>
      <c r="K12" s="18"/>
      <c r="L12" s="18"/>
      <c r="M12" s="18"/>
    </row>
    <row r="13" spans="1:13">
      <c r="D13" s="16"/>
      <c r="F13" s="16"/>
      <c r="H13" s="18"/>
      <c r="I13" s="17"/>
      <c r="J13" s="18"/>
      <c r="K13" s="18"/>
      <c r="L13" s="18"/>
      <c r="M13" s="18"/>
    </row>
    <row r="14" spans="1:13">
      <c r="H14" s="18"/>
      <c r="I14" s="17"/>
      <c r="J14" s="18"/>
      <c r="K14" s="18"/>
      <c r="L14" s="18"/>
      <c r="M14" s="18"/>
    </row>
    <row r="15" spans="1:13">
      <c r="A15" s="16">
        <v>1</v>
      </c>
      <c r="B15" s="8" t="s">
        <v>39</v>
      </c>
      <c r="C15" s="16" t="s">
        <v>59</v>
      </c>
      <c r="D15" s="22">
        <f>'B.2 F'!I263</f>
        <v>679131592.9004035</v>
      </c>
      <c r="E15" s="23"/>
      <c r="F15" s="22">
        <f>'B.2 F'!N263</f>
        <v>657447129.35568082</v>
      </c>
      <c r="G15" s="4"/>
      <c r="H15" s="35"/>
      <c r="I15" s="17"/>
      <c r="J15" s="18"/>
      <c r="K15" s="18"/>
      <c r="L15" s="18"/>
      <c r="M15" s="18"/>
    </row>
    <row r="16" spans="1:13">
      <c r="A16" s="16">
        <f>A15+1</f>
        <v>2</v>
      </c>
      <c r="B16" s="8" t="s">
        <v>41</v>
      </c>
      <c r="C16" s="16" t="s">
        <v>59</v>
      </c>
      <c r="D16" s="23">
        <f>'B.2 F'!I265</f>
        <v>27493203.263484463</v>
      </c>
      <c r="E16" s="23"/>
      <c r="F16" s="23">
        <f>'B.2 F'!N265</f>
        <v>27493203.263484463</v>
      </c>
      <c r="G16" s="4"/>
      <c r="H16" s="35"/>
      <c r="I16" s="17"/>
      <c r="J16" s="18"/>
      <c r="K16" s="18"/>
      <c r="L16" s="18"/>
      <c r="M16" s="18"/>
    </row>
    <row r="17" spans="1:13">
      <c r="A17" s="16">
        <f>A16+1</f>
        <v>3</v>
      </c>
      <c r="B17" s="8" t="s">
        <v>42</v>
      </c>
      <c r="C17" s="16" t="s">
        <v>60</v>
      </c>
      <c r="D17" s="25">
        <f>-'B.3 F'!I263</f>
        <v>-199948564.40244839</v>
      </c>
      <c r="E17" s="23"/>
      <c r="F17" s="25">
        <f>-'B.3 F'!N263</f>
        <v>-191846139.2169258</v>
      </c>
      <c r="G17" s="4"/>
      <c r="H17" s="35"/>
      <c r="I17" s="17"/>
      <c r="J17" s="18"/>
      <c r="K17" s="18"/>
      <c r="L17" s="18"/>
      <c r="M17" s="18"/>
    </row>
    <row r="18" spans="1:13">
      <c r="A18" s="16"/>
      <c r="B18" s="8"/>
      <c r="C18" s="16"/>
      <c r="D18" s="26"/>
      <c r="E18" s="23"/>
      <c r="F18" s="26"/>
      <c r="G18" s="4"/>
      <c r="H18" s="35"/>
      <c r="I18" s="17"/>
      <c r="J18" s="18"/>
      <c r="K18" s="18"/>
      <c r="L18" s="18"/>
      <c r="M18" s="18"/>
    </row>
    <row r="19" spans="1:13">
      <c r="A19" s="16">
        <f>+A17+1</f>
        <v>4</v>
      </c>
      <c r="B19" s="8" t="s">
        <v>61</v>
      </c>
      <c r="D19" s="22">
        <f>SUM(D15:D17)</f>
        <v>506676231.76143956</v>
      </c>
      <c r="E19" s="23"/>
      <c r="F19" s="22">
        <f>SUM(F15:F17)</f>
        <v>493094193.4022395</v>
      </c>
      <c r="G19" s="4"/>
      <c r="H19" s="35"/>
      <c r="I19" s="17"/>
      <c r="J19" s="18"/>
      <c r="K19" s="18"/>
      <c r="L19" s="18"/>
      <c r="M19" s="18"/>
    </row>
    <row r="20" spans="1:13">
      <c r="A20" s="16"/>
      <c r="B20" s="8"/>
      <c r="D20" s="23"/>
      <c r="E20" s="23"/>
      <c r="F20" s="23"/>
      <c r="G20" s="4"/>
      <c r="H20" s="35"/>
      <c r="I20" s="17"/>
      <c r="J20" s="18"/>
      <c r="K20" s="18"/>
      <c r="L20" s="18"/>
      <c r="M20" s="18"/>
    </row>
    <row r="21" spans="1:13">
      <c r="A21" s="16">
        <f>A19+1</f>
        <v>5</v>
      </c>
      <c r="B21" s="8" t="s">
        <v>45</v>
      </c>
      <c r="C21" s="16" t="s">
        <v>62</v>
      </c>
      <c r="D21" s="22">
        <f>+'B.4 F'!E14</f>
        <v>3270503.6536615668</v>
      </c>
      <c r="E21" s="23"/>
      <c r="F21" s="22">
        <f>D21</f>
        <v>3270503.6536615668</v>
      </c>
      <c r="G21" s="4"/>
      <c r="H21" s="35"/>
      <c r="I21" s="17"/>
      <c r="J21" s="18"/>
      <c r="K21" s="18"/>
      <c r="L21" s="18"/>
      <c r="M21" s="18"/>
    </row>
    <row r="22" spans="1:13">
      <c r="A22" s="16">
        <f>+A21+1</f>
        <v>6</v>
      </c>
      <c r="B22" s="8" t="s">
        <v>47</v>
      </c>
      <c r="C22" s="16" t="s">
        <v>63</v>
      </c>
      <c r="D22" s="24">
        <f>+'B.4.1 F'!F37</f>
        <v>-1776684.2174286023</v>
      </c>
      <c r="E22" s="24"/>
      <c r="F22" s="24">
        <f>+'B.4.1 F'!K37</f>
        <v>10232567.841457698</v>
      </c>
      <c r="G22" s="4"/>
      <c r="H22" s="35"/>
      <c r="I22" s="17"/>
      <c r="J22" s="18"/>
      <c r="K22" s="18"/>
      <c r="L22" s="18"/>
      <c r="M22" s="18"/>
    </row>
    <row r="23" spans="1:13">
      <c r="A23" s="16">
        <f>+A22+1</f>
        <v>7</v>
      </c>
      <c r="B23" s="8" t="s">
        <v>22</v>
      </c>
      <c r="C23" s="16" t="s">
        <v>64</v>
      </c>
      <c r="D23" s="24">
        <f>'B.6 F'!G24</f>
        <v>-1437536.5350000001</v>
      </c>
      <c r="E23" s="24"/>
      <c r="F23" s="24">
        <f>'B.6 F'!L24</f>
        <v>-1437536.5350000001</v>
      </c>
      <c r="G23" s="4"/>
      <c r="H23" s="35"/>
      <c r="I23" s="17"/>
      <c r="J23" s="18"/>
      <c r="K23" s="18"/>
      <c r="L23" s="18"/>
      <c r="M23" s="18"/>
    </row>
    <row r="24" spans="1:13">
      <c r="A24" s="16">
        <f t="shared" ref="A24:A25" si="0">+A23+1</f>
        <v>8</v>
      </c>
      <c r="B24" s="8" t="s">
        <v>50</v>
      </c>
      <c r="C24" s="16" t="s">
        <v>51</v>
      </c>
      <c r="D24" s="24">
        <v>156942.04</v>
      </c>
      <c r="E24" s="24"/>
      <c r="F24" s="24">
        <v>235413.06</v>
      </c>
      <c r="G24" s="4"/>
      <c r="H24" s="35"/>
      <c r="I24" s="17"/>
      <c r="J24" s="18"/>
      <c r="K24" s="18"/>
      <c r="L24" s="18"/>
      <c r="M24" s="18"/>
    </row>
    <row r="25" spans="1:13">
      <c r="A25" s="16">
        <f t="shared" si="0"/>
        <v>9</v>
      </c>
      <c r="B25" s="30" t="s">
        <v>52</v>
      </c>
      <c r="C25" s="31" t="s">
        <v>65</v>
      </c>
      <c r="D25" s="36">
        <f>'B.5 F'!G49</f>
        <v>-78504836.405027285</v>
      </c>
      <c r="E25" s="24" t="s">
        <v>66</v>
      </c>
      <c r="F25" s="36">
        <f>'B.5 F'!L53</f>
        <v>-75299811.551037669</v>
      </c>
      <c r="G25" s="4"/>
      <c r="H25" s="35"/>
      <c r="I25" s="17"/>
      <c r="J25" s="18"/>
      <c r="K25" s="18"/>
      <c r="L25" s="18"/>
      <c r="M25" s="18"/>
    </row>
    <row r="26" spans="1:13">
      <c r="A26" s="16"/>
      <c r="E26" s="4"/>
      <c r="G26" s="4"/>
      <c r="H26" s="35"/>
      <c r="I26" s="17"/>
      <c r="J26" s="18"/>
      <c r="K26" s="18"/>
      <c r="L26" s="18"/>
      <c r="M26" s="18"/>
    </row>
    <row r="27" spans="1:13" ht="15.75" thickBot="1">
      <c r="A27" s="16">
        <f>A25+1</f>
        <v>10</v>
      </c>
      <c r="B27" s="8" t="s">
        <v>67</v>
      </c>
      <c r="D27" s="33">
        <f>SUM(D19:D25)</f>
        <v>428384620.29764521</v>
      </c>
      <c r="E27" s="23"/>
      <c r="F27" s="33">
        <f>SUM(F19:F25)</f>
        <v>430095329.87132108</v>
      </c>
      <c r="G27" s="37"/>
      <c r="H27" s="38"/>
      <c r="I27" s="17"/>
      <c r="J27" s="18"/>
      <c r="K27" s="18"/>
      <c r="L27" s="18"/>
      <c r="M27" s="18"/>
    </row>
    <row r="28" spans="1:13" ht="15.75" thickTop="1">
      <c r="D28" s="34"/>
      <c r="E28" s="23"/>
      <c r="F28" s="34"/>
      <c r="G28" s="4"/>
      <c r="H28" s="35"/>
      <c r="J28" s="39"/>
      <c r="K28" s="18"/>
      <c r="L28" s="18"/>
    </row>
    <row r="29" spans="1:13" ht="33.75">
      <c r="B29" s="40" t="s">
        <v>68</v>
      </c>
    </row>
    <row r="31" spans="1:13">
      <c r="D31" s="34"/>
      <c r="E31" s="34"/>
      <c r="F31" s="34"/>
    </row>
    <row r="32" spans="1:13">
      <c r="D32" s="34"/>
      <c r="E32" s="34"/>
      <c r="F32" s="34"/>
    </row>
  </sheetData>
  <printOptions horizontalCentered="1"/>
  <pageMargins left="0.72" right="0.79" top="0.74" bottom="0.5" header="0.5" footer="0.5"/>
  <pageSetup scale="98" orientation="landscape" verticalDpi="300" r:id="rId1"/>
  <headerFooter alignWithMargins="0">
    <oddHeader>&amp;RCASE NO. 2017-00349
FR 16(8)(b)
ATTACHMENT 1</oddHeader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0"/>
  <sheetViews>
    <sheetView view="pageBreakPreview" zoomScale="60" zoomScaleNormal="70" workbookViewId="0">
      <pane ySplit="12" topLeftCell="A180" activePane="bottomLeft" state="frozen"/>
      <selection activeCell="C6" sqref="C6"/>
      <selection pane="bottomLeft" activeCell="C6" sqref="C6"/>
    </sheetView>
  </sheetViews>
  <sheetFormatPr defaultRowHeight="15"/>
  <cols>
    <col min="1" max="1" width="4.6640625" style="41" customWidth="1"/>
    <col min="2" max="2" width="6.88671875" style="41" customWidth="1"/>
    <col min="3" max="3" width="36.21875" style="41" customWidth="1"/>
    <col min="4" max="4" width="14.5546875" style="41" bestFit="1" customWidth="1"/>
    <col min="5" max="5" width="10" style="41" customWidth="1"/>
    <col min="6" max="6" width="15.88671875" style="41" customWidth="1"/>
    <col min="7" max="7" width="13.109375" style="45" bestFit="1" customWidth="1"/>
    <col min="8" max="8" width="12.33203125" style="45" customWidth="1"/>
    <col min="9" max="9" width="13.5546875" style="41" customWidth="1"/>
    <col min="10" max="10" width="3.21875" style="41" customWidth="1"/>
    <col min="11" max="11" width="14.5546875" style="41" bestFit="1" customWidth="1"/>
    <col min="12" max="12" width="12.6640625" style="45" bestFit="1" customWidth="1"/>
    <col min="13" max="13" width="9.77734375" style="45" bestFit="1" customWidth="1"/>
    <col min="14" max="14" width="13.44140625" style="41" customWidth="1"/>
    <col min="15" max="15" width="8.88671875" style="41"/>
    <col min="16" max="17" width="12" style="41" bestFit="1" customWidth="1"/>
    <col min="18" max="18" width="7.77734375" style="41" customWidth="1"/>
    <col min="19" max="19" width="7.6640625" style="41" customWidth="1"/>
    <col min="20" max="16384" width="8.88671875" style="41"/>
  </cols>
  <sheetData>
    <row r="1" spans="1:17">
      <c r="A1" s="325" t="s">
        <v>448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1:17">
      <c r="A2" s="325" t="s">
        <v>449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7">
      <c r="A3" s="325" t="s">
        <v>69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7" ht="15.75">
      <c r="A4" s="326" t="str">
        <f>'B.1 F '!A4</f>
        <v>as of March 31, 2019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</row>
    <row r="5" spans="1:17" ht="15.75">
      <c r="A5" s="42"/>
      <c r="B5" s="42"/>
      <c r="C5" s="42"/>
      <c r="D5" s="43"/>
      <c r="E5" s="44"/>
      <c r="F5" s="42"/>
      <c r="G5" s="7"/>
      <c r="H5" s="7"/>
      <c r="I5" s="4"/>
      <c r="J5" s="4"/>
      <c r="K5" s="42"/>
    </row>
    <row r="6" spans="1:17" ht="15.75">
      <c r="A6" s="30" t="str">
        <f>'B.1 F '!A6</f>
        <v>Data:______Base Period__X___Forecasted Period</v>
      </c>
      <c r="B6" s="4"/>
      <c r="C6" s="4"/>
      <c r="D6" s="4"/>
      <c r="E6" s="43"/>
      <c r="F6" s="4"/>
      <c r="G6" s="7"/>
      <c r="K6" s="4"/>
      <c r="N6" s="46" t="s">
        <v>70</v>
      </c>
    </row>
    <row r="7" spans="1:17">
      <c r="A7" s="30" t="str">
        <f>'B.1 F '!A7</f>
        <v>Type of Filing:___X____Original________Updated ________Revised</v>
      </c>
      <c r="B7" s="30"/>
      <c r="C7" s="4"/>
      <c r="D7" s="4"/>
      <c r="E7" s="4"/>
      <c r="F7" s="4"/>
      <c r="G7" s="7"/>
      <c r="I7" s="30"/>
      <c r="J7" s="30"/>
      <c r="K7" s="4"/>
      <c r="N7" s="47" t="s">
        <v>71</v>
      </c>
    </row>
    <row r="8" spans="1:17">
      <c r="A8" s="48" t="str">
        <f>'B.1 F '!A8</f>
        <v>Workpaper Reference No(s).</v>
      </c>
      <c r="B8" s="49"/>
      <c r="C8" s="49"/>
      <c r="D8" s="50"/>
      <c r="E8" s="50"/>
      <c r="F8" s="50"/>
      <c r="G8" s="51"/>
      <c r="H8" s="52"/>
      <c r="I8" s="53"/>
      <c r="J8" s="53"/>
      <c r="K8" s="50"/>
      <c r="L8" s="52"/>
      <c r="N8" s="54" t="str">
        <f>'B.1 B'!F8</f>
        <v>Witness:   Waller</v>
      </c>
    </row>
    <row r="9" spans="1:17">
      <c r="A9" s="55"/>
      <c r="B9" s="50"/>
      <c r="C9" s="50"/>
      <c r="D9" s="56"/>
      <c r="E9" s="57"/>
      <c r="F9" s="57"/>
      <c r="G9" s="58"/>
      <c r="H9" s="59"/>
      <c r="I9" s="60"/>
      <c r="J9" s="53"/>
      <c r="K9" s="56"/>
      <c r="L9" s="61"/>
      <c r="M9" s="61"/>
      <c r="N9" s="62"/>
    </row>
    <row r="10" spans="1:17" ht="15.75">
      <c r="A10" s="63"/>
      <c r="B10" s="50"/>
      <c r="C10" s="50"/>
      <c r="D10" s="64">
        <v>43555</v>
      </c>
      <c r="E10" s="50"/>
      <c r="F10" s="50"/>
      <c r="G10" s="51" t="s">
        <v>72</v>
      </c>
      <c r="H10" s="65" t="s">
        <v>73</v>
      </c>
      <c r="I10" s="66"/>
      <c r="J10" s="53"/>
      <c r="K10" s="67"/>
      <c r="L10" s="51" t="s">
        <v>72</v>
      </c>
      <c r="M10" s="65" t="s">
        <v>73</v>
      </c>
      <c r="N10" s="66"/>
    </row>
    <row r="11" spans="1:17" ht="15.75">
      <c r="A11" s="63" t="s">
        <v>32</v>
      </c>
      <c r="B11" s="31" t="s">
        <v>74</v>
      </c>
      <c r="C11" s="68" t="s">
        <v>75</v>
      </c>
      <c r="D11" s="45" t="s">
        <v>76</v>
      </c>
      <c r="E11" s="65"/>
      <c r="F11" s="65" t="s">
        <v>77</v>
      </c>
      <c r="G11" s="65" t="s">
        <v>78</v>
      </c>
      <c r="H11" s="65" t="s">
        <v>79</v>
      </c>
      <c r="I11" s="68" t="s">
        <v>80</v>
      </c>
      <c r="J11" s="65"/>
      <c r="K11" s="69" t="s">
        <v>81</v>
      </c>
      <c r="L11" s="65" t="s">
        <v>78</v>
      </c>
      <c r="M11" s="65" t="s">
        <v>79</v>
      </c>
      <c r="N11" s="68" t="s">
        <v>80</v>
      </c>
    </row>
    <row r="12" spans="1:17">
      <c r="A12" s="70" t="s">
        <v>34</v>
      </c>
      <c r="B12" s="71" t="s">
        <v>34</v>
      </c>
      <c r="C12" s="71" t="s">
        <v>82</v>
      </c>
      <c r="D12" s="70" t="s">
        <v>83</v>
      </c>
      <c r="E12" s="71" t="s">
        <v>84</v>
      </c>
      <c r="F12" s="71" t="s">
        <v>83</v>
      </c>
      <c r="G12" s="71" t="s">
        <v>85</v>
      </c>
      <c r="H12" s="71" t="s">
        <v>85</v>
      </c>
      <c r="I12" s="72" t="s">
        <v>86</v>
      </c>
      <c r="J12" s="65"/>
      <c r="K12" s="70" t="s">
        <v>87</v>
      </c>
      <c r="L12" s="71" t="s">
        <v>85</v>
      </c>
      <c r="M12" s="71" t="s">
        <v>85</v>
      </c>
      <c r="N12" s="72" t="s">
        <v>86</v>
      </c>
      <c r="P12" s="73"/>
      <c r="Q12" s="73"/>
    </row>
    <row r="13" spans="1:17">
      <c r="A13" s="65"/>
      <c r="B13" s="65"/>
      <c r="C13" s="65"/>
      <c r="D13" s="65" t="s">
        <v>88</v>
      </c>
      <c r="E13" s="65" t="s">
        <v>89</v>
      </c>
      <c r="F13" s="65" t="s">
        <v>90</v>
      </c>
      <c r="G13" s="65" t="s">
        <v>91</v>
      </c>
      <c r="H13" s="65" t="s">
        <v>92</v>
      </c>
      <c r="I13" s="65" t="s">
        <v>93</v>
      </c>
      <c r="J13" s="65"/>
      <c r="K13" s="65" t="s">
        <v>94</v>
      </c>
      <c r="L13" s="65" t="s">
        <v>95</v>
      </c>
      <c r="M13" s="65" t="s">
        <v>96</v>
      </c>
      <c r="N13" s="65" t="s">
        <v>97</v>
      </c>
    </row>
    <row r="14" spans="1:17" ht="15.75">
      <c r="B14" s="74" t="s">
        <v>98</v>
      </c>
    </row>
    <row r="15" spans="1:17">
      <c r="A15" s="31">
        <v>1</v>
      </c>
      <c r="B15" s="4"/>
      <c r="C15" s="75" t="s">
        <v>99</v>
      </c>
    </row>
    <row r="16" spans="1:17">
      <c r="A16" s="31">
        <f>A15+1</f>
        <v>2</v>
      </c>
      <c r="B16" s="76">
        <v>30100</v>
      </c>
      <c r="C16" s="30" t="s">
        <v>100</v>
      </c>
      <c r="D16" s="77">
        <v>8329.7199999999993</v>
      </c>
      <c r="E16" s="78">
        <v>0</v>
      </c>
      <c r="F16" s="78">
        <f>D16+E16</f>
        <v>8329.7199999999993</v>
      </c>
      <c r="G16" s="79">
        <v>1</v>
      </c>
      <c r="H16" s="79">
        <f>$G$16</f>
        <v>1</v>
      </c>
      <c r="I16" s="80">
        <f>F16*G16*H16</f>
        <v>8329.7199999999993</v>
      </c>
      <c r="J16" s="81"/>
      <c r="K16" s="77">
        <v>8329.7199999999993</v>
      </c>
      <c r="L16" s="79">
        <f t="shared" ref="L16:M17" si="0">$G$16</f>
        <v>1</v>
      </c>
      <c r="M16" s="79">
        <f t="shared" si="0"/>
        <v>1</v>
      </c>
      <c r="N16" s="78">
        <f>K16*L16*M16</f>
        <v>8329.7199999999993</v>
      </c>
    </row>
    <row r="17" spans="1:14">
      <c r="A17" s="31">
        <f t="shared" ref="A17:A80" si="1">A16+1</f>
        <v>3</v>
      </c>
      <c r="B17" s="76">
        <v>30200</v>
      </c>
      <c r="C17" s="30" t="s">
        <v>101</v>
      </c>
      <c r="D17" s="77">
        <v>119852.69</v>
      </c>
      <c r="E17" s="82">
        <v>0</v>
      </c>
      <c r="F17" s="82">
        <f>D17+E17</f>
        <v>119852.69</v>
      </c>
      <c r="G17" s="79">
        <f>$G$16</f>
        <v>1</v>
      </c>
      <c r="H17" s="79">
        <f>$G$16</f>
        <v>1</v>
      </c>
      <c r="I17" s="82">
        <f>F17*G17*H17</f>
        <v>119852.69</v>
      </c>
      <c r="K17" s="77">
        <v>119852.68999999996</v>
      </c>
      <c r="L17" s="79">
        <f t="shared" si="0"/>
        <v>1</v>
      </c>
      <c r="M17" s="79">
        <f t="shared" si="0"/>
        <v>1</v>
      </c>
      <c r="N17" s="82">
        <f>K17*L17*M17</f>
        <v>119852.68999999996</v>
      </c>
    </row>
    <row r="18" spans="1:14">
      <c r="A18" s="31">
        <f t="shared" si="1"/>
        <v>4</v>
      </c>
      <c r="B18" s="83"/>
      <c r="C18" s="30"/>
      <c r="D18" s="84"/>
      <c r="E18" s="84"/>
      <c r="F18" s="84"/>
      <c r="G18" s="79"/>
      <c r="H18" s="79"/>
      <c r="I18" s="84"/>
      <c r="K18" s="84"/>
      <c r="N18" s="84"/>
    </row>
    <row r="19" spans="1:14">
      <c r="A19" s="31">
        <f t="shared" si="1"/>
        <v>5</v>
      </c>
      <c r="B19" s="83"/>
      <c r="C19" s="30" t="s">
        <v>102</v>
      </c>
      <c r="D19" s="85">
        <f>SUM(D16:D17)</f>
        <v>128182.41</v>
      </c>
      <c r="E19" s="80">
        <f>SUM(E16:E17)</f>
        <v>0</v>
      </c>
      <c r="F19" s="80">
        <f>SUM(F16:F17)</f>
        <v>128182.41</v>
      </c>
      <c r="G19" s="86"/>
      <c r="H19" s="86"/>
      <c r="I19" s="80">
        <f>SUM(I16:I17)</f>
        <v>128182.41</v>
      </c>
      <c r="K19" s="85">
        <f>SUM(K16:K17)</f>
        <v>128182.40999999996</v>
      </c>
      <c r="N19" s="80">
        <f>SUM(N16:N17)</f>
        <v>128182.40999999996</v>
      </c>
    </row>
    <row r="20" spans="1:14">
      <c r="A20" s="31">
        <f t="shared" si="1"/>
        <v>6</v>
      </c>
      <c r="B20" s="83"/>
      <c r="C20" s="4"/>
      <c r="G20" s="79"/>
      <c r="H20" s="79"/>
    </row>
    <row r="21" spans="1:14">
      <c r="A21" s="31">
        <f t="shared" si="1"/>
        <v>7</v>
      </c>
      <c r="B21" s="83"/>
      <c r="C21" s="75" t="s">
        <v>103</v>
      </c>
      <c r="G21" s="79"/>
      <c r="H21" s="79"/>
    </row>
    <row r="22" spans="1:14">
      <c r="A22" s="31">
        <f t="shared" si="1"/>
        <v>8</v>
      </c>
      <c r="B22" s="76">
        <v>32540</v>
      </c>
      <c r="C22" s="30" t="s">
        <v>104</v>
      </c>
      <c r="D22" s="77">
        <v>0</v>
      </c>
      <c r="E22" s="78">
        <v>0</v>
      </c>
      <c r="F22" s="78">
        <f t="shared" ref="F22:F24" si="2">D22+E22</f>
        <v>0</v>
      </c>
      <c r="G22" s="79">
        <f t="shared" ref="G22:H24" si="3">$G$16</f>
        <v>1</v>
      </c>
      <c r="H22" s="79">
        <f t="shared" si="3"/>
        <v>1</v>
      </c>
      <c r="I22" s="78">
        <f t="shared" ref="I22:I24" si="4">F22*G22*H22</f>
        <v>0</v>
      </c>
      <c r="K22" s="77">
        <v>0</v>
      </c>
      <c r="L22" s="79">
        <f t="shared" ref="L22:M24" si="5">$G$16</f>
        <v>1</v>
      </c>
      <c r="M22" s="79">
        <f t="shared" si="5"/>
        <v>1</v>
      </c>
      <c r="N22" s="78">
        <f t="shared" ref="N22:N24" si="6">K22*L22*M22</f>
        <v>0</v>
      </c>
    </row>
    <row r="23" spans="1:14">
      <c r="A23" s="31">
        <f t="shared" si="1"/>
        <v>9</v>
      </c>
      <c r="B23" s="76">
        <v>33202</v>
      </c>
      <c r="C23" s="30" t="s">
        <v>105</v>
      </c>
      <c r="D23" s="77">
        <v>0</v>
      </c>
      <c r="E23" s="82">
        <v>0</v>
      </c>
      <c r="F23" s="82">
        <f t="shared" si="2"/>
        <v>0</v>
      </c>
      <c r="G23" s="79">
        <f t="shared" si="3"/>
        <v>1</v>
      </c>
      <c r="H23" s="79">
        <f t="shared" si="3"/>
        <v>1</v>
      </c>
      <c r="I23" s="82">
        <f t="shared" si="4"/>
        <v>0</v>
      </c>
      <c r="K23" s="77">
        <v>0</v>
      </c>
      <c r="L23" s="79">
        <f t="shared" si="5"/>
        <v>1</v>
      </c>
      <c r="M23" s="79">
        <f t="shared" si="5"/>
        <v>1</v>
      </c>
      <c r="N23" s="82">
        <f t="shared" si="6"/>
        <v>0</v>
      </c>
    </row>
    <row r="24" spans="1:14">
      <c r="A24" s="31">
        <f t="shared" si="1"/>
        <v>10</v>
      </c>
      <c r="B24" s="76">
        <v>33400</v>
      </c>
      <c r="C24" s="30" t="s">
        <v>106</v>
      </c>
      <c r="D24" s="77">
        <v>0</v>
      </c>
      <c r="E24" s="82">
        <v>0</v>
      </c>
      <c r="F24" s="82">
        <f t="shared" si="2"/>
        <v>0</v>
      </c>
      <c r="G24" s="79">
        <f t="shared" si="3"/>
        <v>1</v>
      </c>
      <c r="H24" s="79">
        <f t="shared" si="3"/>
        <v>1</v>
      </c>
      <c r="I24" s="82">
        <f t="shared" si="4"/>
        <v>0</v>
      </c>
      <c r="K24" s="77">
        <v>0</v>
      </c>
      <c r="L24" s="79">
        <f t="shared" si="5"/>
        <v>1</v>
      </c>
      <c r="M24" s="79">
        <f t="shared" si="5"/>
        <v>1</v>
      </c>
      <c r="N24" s="82">
        <f t="shared" si="6"/>
        <v>0</v>
      </c>
    </row>
    <row r="25" spans="1:14">
      <c r="A25" s="31">
        <f t="shared" si="1"/>
        <v>11</v>
      </c>
      <c r="B25" s="83"/>
      <c r="C25" s="4"/>
      <c r="D25" s="84"/>
      <c r="G25" s="79"/>
      <c r="H25" s="79"/>
      <c r="K25" s="84"/>
    </row>
    <row r="26" spans="1:14">
      <c r="A26" s="31">
        <f t="shared" si="1"/>
        <v>12</v>
      </c>
      <c r="B26" s="83"/>
      <c r="C26" s="4" t="s">
        <v>107</v>
      </c>
      <c r="D26" s="85">
        <f>SUM(D22:D25)</f>
        <v>0</v>
      </c>
      <c r="E26" s="80">
        <f>SUM(E22:E25)</f>
        <v>0</v>
      </c>
      <c r="F26" s="80">
        <f>SUM(F22:F25)</f>
        <v>0</v>
      </c>
      <c r="G26" s="79"/>
      <c r="H26" s="79"/>
      <c r="I26" s="80">
        <f>SUM(I22:I25)</f>
        <v>0</v>
      </c>
      <c r="K26" s="85">
        <f>SUM(K22:K25)</f>
        <v>0</v>
      </c>
      <c r="N26" s="80">
        <f>SUM(N22:N25)</f>
        <v>0</v>
      </c>
    </row>
    <row r="27" spans="1:14">
      <c r="A27" s="31">
        <f t="shared" si="1"/>
        <v>13</v>
      </c>
      <c r="B27" s="83"/>
      <c r="C27" s="30"/>
      <c r="G27" s="79"/>
      <c r="H27" s="79"/>
    </row>
    <row r="28" spans="1:14">
      <c r="A28" s="31">
        <f t="shared" si="1"/>
        <v>14</v>
      </c>
      <c r="B28" s="83"/>
      <c r="C28" s="75" t="s">
        <v>108</v>
      </c>
      <c r="G28" s="79"/>
      <c r="H28" s="79"/>
    </row>
    <row r="29" spans="1:14">
      <c r="A29" s="31">
        <f t="shared" si="1"/>
        <v>15</v>
      </c>
      <c r="B29" s="76">
        <v>35010</v>
      </c>
      <c r="C29" s="30" t="s">
        <v>109</v>
      </c>
      <c r="D29" s="77">
        <v>261126.69</v>
      </c>
      <c r="E29" s="78">
        <v>0</v>
      </c>
      <c r="F29" s="78">
        <f t="shared" ref="F29:F45" si="7">D29+E29</f>
        <v>261126.69</v>
      </c>
      <c r="G29" s="79">
        <f t="shared" ref="G29:H45" si="8">$G$16</f>
        <v>1</v>
      </c>
      <c r="H29" s="79">
        <f t="shared" si="8"/>
        <v>1</v>
      </c>
      <c r="I29" s="78">
        <f t="shared" ref="I29:I45" si="9">F29*G29*H29</f>
        <v>261126.69</v>
      </c>
      <c r="K29" s="77">
        <v>261126.68999999997</v>
      </c>
      <c r="L29" s="79">
        <f t="shared" ref="L29:M45" si="10">$G$16</f>
        <v>1</v>
      </c>
      <c r="M29" s="79">
        <f t="shared" si="10"/>
        <v>1</v>
      </c>
      <c r="N29" s="78">
        <f t="shared" ref="N29:N45" si="11">K29*L29*M29</f>
        <v>261126.68999999997</v>
      </c>
    </row>
    <row r="30" spans="1:14">
      <c r="A30" s="31">
        <f t="shared" si="1"/>
        <v>16</v>
      </c>
      <c r="B30" s="76">
        <v>35020</v>
      </c>
      <c r="C30" s="30" t="s">
        <v>110</v>
      </c>
      <c r="D30" s="77">
        <v>4681.58</v>
      </c>
      <c r="E30" s="82">
        <v>0</v>
      </c>
      <c r="F30" s="82">
        <f t="shared" si="7"/>
        <v>4681.58</v>
      </c>
      <c r="G30" s="79">
        <f t="shared" si="8"/>
        <v>1</v>
      </c>
      <c r="H30" s="79">
        <f t="shared" si="8"/>
        <v>1</v>
      </c>
      <c r="I30" s="82">
        <f t="shared" si="9"/>
        <v>4681.58</v>
      </c>
      <c r="K30" s="77">
        <v>4681.5800000000008</v>
      </c>
      <c r="L30" s="79">
        <f t="shared" si="10"/>
        <v>1</v>
      </c>
      <c r="M30" s="79">
        <f t="shared" si="10"/>
        <v>1</v>
      </c>
      <c r="N30" s="82">
        <f t="shared" si="11"/>
        <v>4681.5800000000008</v>
      </c>
    </row>
    <row r="31" spans="1:14">
      <c r="A31" s="31">
        <f t="shared" si="1"/>
        <v>17</v>
      </c>
      <c r="B31" s="76">
        <v>35100</v>
      </c>
      <c r="C31" s="30" t="s">
        <v>111</v>
      </c>
      <c r="D31" s="77">
        <v>17916.189999999999</v>
      </c>
      <c r="E31" s="82">
        <v>0</v>
      </c>
      <c r="F31" s="82">
        <f t="shared" si="7"/>
        <v>17916.189999999999</v>
      </c>
      <c r="G31" s="79">
        <f t="shared" si="8"/>
        <v>1</v>
      </c>
      <c r="H31" s="79">
        <f t="shared" si="8"/>
        <v>1</v>
      </c>
      <c r="I31" s="82">
        <f t="shared" si="9"/>
        <v>17916.189999999999</v>
      </c>
      <c r="K31" s="77">
        <v>17916.189999999999</v>
      </c>
      <c r="L31" s="79">
        <f t="shared" si="10"/>
        <v>1</v>
      </c>
      <c r="M31" s="79">
        <f t="shared" si="10"/>
        <v>1</v>
      </c>
      <c r="N31" s="82">
        <f t="shared" si="11"/>
        <v>17916.189999999999</v>
      </c>
    </row>
    <row r="32" spans="1:14">
      <c r="A32" s="31">
        <f t="shared" si="1"/>
        <v>18</v>
      </c>
      <c r="B32" s="76">
        <v>35102</v>
      </c>
      <c r="C32" s="30" t="s">
        <v>112</v>
      </c>
      <c r="D32" s="77">
        <v>153261.29999999999</v>
      </c>
      <c r="E32" s="82">
        <v>0</v>
      </c>
      <c r="F32" s="82">
        <f t="shared" si="7"/>
        <v>153261.29999999999</v>
      </c>
      <c r="G32" s="79">
        <f t="shared" si="8"/>
        <v>1</v>
      </c>
      <c r="H32" s="79">
        <f t="shared" si="8"/>
        <v>1</v>
      </c>
      <c r="I32" s="82">
        <f t="shared" si="9"/>
        <v>153261.29999999999</v>
      </c>
      <c r="K32" s="77">
        <v>153261.30000000002</v>
      </c>
      <c r="L32" s="79">
        <f t="shared" si="10"/>
        <v>1</v>
      </c>
      <c r="M32" s="79">
        <f t="shared" si="10"/>
        <v>1</v>
      </c>
      <c r="N32" s="82">
        <f t="shared" si="11"/>
        <v>153261.30000000002</v>
      </c>
    </row>
    <row r="33" spans="1:14">
      <c r="A33" s="31">
        <f t="shared" si="1"/>
        <v>19</v>
      </c>
      <c r="B33" s="76">
        <v>35103</v>
      </c>
      <c r="C33" s="30" t="s">
        <v>113</v>
      </c>
      <c r="D33" s="77">
        <v>23138.38</v>
      </c>
      <c r="E33" s="82">
        <v>0</v>
      </c>
      <c r="F33" s="82">
        <f t="shared" si="7"/>
        <v>23138.38</v>
      </c>
      <c r="G33" s="79">
        <f t="shared" si="8"/>
        <v>1</v>
      </c>
      <c r="H33" s="79">
        <f t="shared" si="8"/>
        <v>1</v>
      </c>
      <c r="I33" s="82">
        <f t="shared" si="9"/>
        <v>23138.38</v>
      </c>
      <c r="K33" s="77">
        <v>23138.38</v>
      </c>
      <c r="L33" s="79">
        <f t="shared" si="10"/>
        <v>1</v>
      </c>
      <c r="M33" s="79">
        <f t="shared" si="10"/>
        <v>1</v>
      </c>
      <c r="N33" s="82">
        <f t="shared" si="11"/>
        <v>23138.38</v>
      </c>
    </row>
    <row r="34" spans="1:14">
      <c r="A34" s="31">
        <f t="shared" si="1"/>
        <v>20</v>
      </c>
      <c r="B34" s="76">
        <v>35104</v>
      </c>
      <c r="C34" s="30" t="s">
        <v>114</v>
      </c>
      <c r="D34" s="77">
        <v>137442.53</v>
      </c>
      <c r="E34" s="82">
        <v>0</v>
      </c>
      <c r="F34" s="82">
        <f t="shared" si="7"/>
        <v>137442.53</v>
      </c>
      <c r="G34" s="79">
        <f t="shared" si="8"/>
        <v>1</v>
      </c>
      <c r="H34" s="79">
        <f t="shared" si="8"/>
        <v>1</v>
      </c>
      <c r="I34" s="82">
        <f t="shared" si="9"/>
        <v>137442.53</v>
      </c>
      <c r="K34" s="77">
        <v>137442.53</v>
      </c>
      <c r="L34" s="79">
        <f t="shared" si="10"/>
        <v>1</v>
      </c>
      <c r="M34" s="79">
        <f t="shared" si="10"/>
        <v>1</v>
      </c>
      <c r="N34" s="82">
        <f t="shared" si="11"/>
        <v>137442.53</v>
      </c>
    </row>
    <row r="35" spans="1:14">
      <c r="A35" s="31">
        <f t="shared" si="1"/>
        <v>21</v>
      </c>
      <c r="B35" s="76">
        <v>35200</v>
      </c>
      <c r="C35" s="30" t="s">
        <v>115</v>
      </c>
      <c r="D35" s="77">
        <v>7430333.9400000004</v>
      </c>
      <c r="E35" s="82">
        <v>0</v>
      </c>
      <c r="F35" s="82">
        <f t="shared" si="7"/>
        <v>7430333.9400000004</v>
      </c>
      <c r="G35" s="79">
        <f t="shared" si="8"/>
        <v>1</v>
      </c>
      <c r="H35" s="79">
        <f t="shared" si="8"/>
        <v>1</v>
      </c>
      <c r="I35" s="82">
        <f t="shared" si="9"/>
        <v>7430333.9400000004</v>
      </c>
      <c r="K35" s="77">
        <v>7430333.9399999985</v>
      </c>
      <c r="L35" s="79">
        <f t="shared" si="10"/>
        <v>1</v>
      </c>
      <c r="M35" s="79">
        <f t="shared" si="10"/>
        <v>1</v>
      </c>
      <c r="N35" s="82">
        <f t="shared" si="11"/>
        <v>7430333.9399999985</v>
      </c>
    </row>
    <row r="36" spans="1:14">
      <c r="A36" s="31">
        <f t="shared" si="1"/>
        <v>22</v>
      </c>
      <c r="B36" s="76">
        <v>35201</v>
      </c>
      <c r="C36" s="30" t="s">
        <v>116</v>
      </c>
      <c r="D36" s="77">
        <v>1699998.54</v>
      </c>
      <c r="E36" s="82">
        <v>0</v>
      </c>
      <c r="F36" s="82">
        <f t="shared" si="7"/>
        <v>1699998.54</v>
      </c>
      <c r="G36" s="79">
        <f t="shared" si="8"/>
        <v>1</v>
      </c>
      <c r="H36" s="79">
        <f t="shared" si="8"/>
        <v>1</v>
      </c>
      <c r="I36" s="82">
        <f t="shared" si="9"/>
        <v>1699998.54</v>
      </c>
      <c r="K36" s="77">
        <v>1699998.5399999993</v>
      </c>
      <c r="L36" s="79">
        <f t="shared" si="10"/>
        <v>1</v>
      </c>
      <c r="M36" s="79">
        <f t="shared" si="10"/>
        <v>1</v>
      </c>
      <c r="N36" s="82">
        <f t="shared" si="11"/>
        <v>1699998.5399999993</v>
      </c>
    </row>
    <row r="37" spans="1:14">
      <c r="A37" s="31">
        <f t="shared" si="1"/>
        <v>23</v>
      </c>
      <c r="B37" s="76">
        <v>35202</v>
      </c>
      <c r="C37" s="30" t="s">
        <v>117</v>
      </c>
      <c r="D37" s="77">
        <v>415818.86</v>
      </c>
      <c r="E37" s="82">
        <v>0</v>
      </c>
      <c r="F37" s="82">
        <f t="shared" si="7"/>
        <v>415818.86</v>
      </c>
      <c r="G37" s="79">
        <f t="shared" si="8"/>
        <v>1</v>
      </c>
      <c r="H37" s="79">
        <f t="shared" si="8"/>
        <v>1</v>
      </c>
      <c r="I37" s="82">
        <f t="shared" si="9"/>
        <v>415818.86</v>
      </c>
      <c r="K37" s="77">
        <v>415818.86</v>
      </c>
      <c r="L37" s="79">
        <f t="shared" si="10"/>
        <v>1</v>
      </c>
      <c r="M37" s="79">
        <f t="shared" si="10"/>
        <v>1</v>
      </c>
      <c r="N37" s="82">
        <f t="shared" si="11"/>
        <v>415818.86</v>
      </c>
    </row>
    <row r="38" spans="1:14">
      <c r="A38" s="31">
        <f t="shared" si="1"/>
        <v>24</v>
      </c>
      <c r="B38" s="76">
        <v>35203</v>
      </c>
      <c r="C38" s="30" t="s">
        <v>118</v>
      </c>
      <c r="D38" s="77">
        <v>1694832.96</v>
      </c>
      <c r="E38" s="82">
        <v>0</v>
      </c>
      <c r="F38" s="82">
        <f t="shared" si="7"/>
        <v>1694832.96</v>
      </c>
      <c r="G38" s="79">
        <f t="shared" si="8"/>
        <v>1</v>
      </c>
      <c r="H38" s="79">
        <f t="shared" si="8"/>
        <v>1</v>
      </c>
      <c r="I38" s="82">
        <f t="shared" si="9"/>
        <v>1694832.96</v>
      </c>
      <c r="K38" s="77">
        <v>1694832.9600000007</v>
      </c>
      <c r="L38" s="79">
        <f t="shared" si="10"/>
        <v>1</v>
      </c>
      <c r="M38" s="79">
        <f t="shared" si="10"/>
        <v>1</v>
      </c>
      <c r="N38" s="82">
        <f t="shared" si="11"/>
        <v>1694832.9600000007</v>
      </c>
    </row>
    <row r="39" spans="1:14">
      <c r="A39" s="31">
        <f t="shared" si="1"/>
        <v>25</v>
      </c>
      <c r="B39" s="76">
        <v>35210</v>
      </c>
      <c r="C39" s="30" t="s">
        <v>119</v>
      </c>
      <c r="D39" s="77">
        <v>178530.09</v>
      </c>
      <c r="E39" s="82">
        <v>0</v>
      </c>
      <c r="F39" s="82">
        <f t="shared" si="7"/>
        <v>178530.09</v>
      </c>
      <c r="G39" s="79">
        <f t="shared" si="8"/>
        <v>1</v>
      </c>
      <c r="H39" s="79">
        <f t="shared" si="8"/>
        <v>1</v>
      </c>
      <c r="I39" s="82">
        <f t="shared" si="9"/>
        <v>178530.09</v>
      </c>
      <c r="K39" s="77">
        <v>178530.09000000003</v>
      </c>
      <c r="L39" s="79">
        <f t="shared" si="10"/>
        <v>1</v>
      </c>
      <c r="M39" s="79">
        <f t="shared" si="10"/>
        <v>1</v>
      </c>
      <c r="N39" s="82">
        <f t="shared" si="11"/>
        <v>178530.09000000003</v>
      </c>
    </row>
    <row r="40" spans="1:14">
      <c r="A40" s="31">
        <f t="shared" si="1"/>
        <v>26</v>
      </c>
      <c r="B40" s="76">
        <v>35211</v>
      </c>
      <c r="C40" s="30" t="s">
        <v>120</v>
      </c>
      <c r="D40" s="77">
        <v>54614.27</v>
      </c>
      <c r="E40" s="82">
        <v>0</v>
      </c>
      <c r="F40" s="82">
        <f t="shared" si="7"/>
        <v>54614.27</v>
      </c>
      <c r="G40" s="79">
        <f t="shared" si="8"/>
        <v>1</v>
      </c>
      <c r="H40" s="79">
        <f t="shared" si="8"/>
        <v>1</v>
      </c>
      <c r="I40" s="82">
        <f t="shared" si="9"/>
        <v>54614.27</v>
      </c>
      <c r="K40" s="77">
        <v>54614.270000000011</v>
      </c>
      <c r="L40" s="79">
        <f t="shared" si="10"/>
        <v>1</v>
      </c>
      <c r="M40" s="79">
        <f t="shared" si="10"/>
        <v>1</v>
      </c>
      <c r="N40" s="82">
        <f t="shared" si="11"/>
        <v>54614.270000000011</v>
      </c>
    </row>
    <row r="41" spans="1:14">
      <c r="A41" s="31">
        <f t="shared" si="1"/>
        <v>27</v>
      </c>
      <c r="B41" s="76">
        <v>35301</v>
      </c>
      <c r="C41" s="4" t="s">
        <v>121</v>
      </c>
      <c r="D41" s="77">
        <v>178496.9</v>
      </c>
      <c r="E41" s="82">
        <v>0</v>
      </c>
      <c r="F41" s="82">
        <f t="shared" si="7"/>
        <v>178496.9</v>
      </c>
      <c r="G41" s="79">
        <f t="shared" si="8"/>
        <v>1</v>
      </c>
      <c r="H41" s="79">
        <f t="shared" si="8"/>
        <v>1</v>
      </c>
      <c r="I41" s="82">
        <f t="shared" si="9"/>
        <v>178496.9</v>
      </c>
      <c r="K41" s="77">
        <v>178496.89999999994</v>
      </c>
      <c r="L41" s="79">
        <f t="shared" si="10"/>
        <v>1</v>
      </c>
      <c r="M41" s="79">
        <f t="shared" si="10"/>
        <v>1</v>
      </c>
      <c r="N41" s="82">
        <f t="shared" si="11"/>
        <v>178496.89999999994</v>
      </c>
    </row>
    <row r="42" spans="1:14">
      <c r="A42" s="31">
        <f t="shared" si="1"/>
        <v>28</v>
      </c>
      <c r="B42" s="76">
        <v>35302</v>
      </c>
      <c r="C42" s="30" t="s">
        <v>105</v>
      </c>
      <c r="D42" s="77">
        <v>209458.21</v>
      </c>
      <c r="E42" s="82">
        <v>0</v>
      </c>
      <c r="F42" s="82">
        <f t="shared" si="7"/>
        <v>209458.21</v>
      </c>
      <c r="G42" s="79">
        <f t="shared" si="8"/>
        <v>1</v>
      </c>
      <c r="H42" s="79">
        <f t="shared" si="8"/>
        <v>1</v>
      </c>
      <c r="I42" s="82">
        <f t="shared" si="9"/>
        <v>209458.21</v>
      </c>
      <c r="K42" s="77">
        <v>209458.21</v>
      </c>
      <c r="L42" s="79">
        <f t="shared" si="10"/>
        <v>1</v>
      </c>
      <c r="M42" s="79">
        <f t="shared" si="10"/>
        <v>1</v>
      </c>
      <c r="N42" s="82">
        <f t="shared" si="11"/>
        <v>209458.21</v>
      </c>
    </row>
    <row r="43" spans="1:14">
      <c r="A43" s="31">
        <f t="shared" si="1"/>
        <v>29</v>
      </c>
      <c r="B43" s="76">
        <v>35400</v>
      </c>
      <c r="C43" s="30" t="s">
        <v>122</v>
      </c>
      <c r="D43" s="77">
        <v>923446.05</v>
      </c>
      <c r="E43" s="82">
        <v>0</v>
      </c>
      <c r="F43" s="82">
        <f t="shared" si="7"/>
        <v>923446.05</v>
      </c>
      <c r="G43" s="79">
        <f t="shared" si="8"/>
        <v>1</v>
      </c>
      <c r="H43" s="79">
        <f t="shared" si="8"/>
        <v>1</v>
      </c>
      <c r="I43" s="82">
        <f t="shared" si="9"/>
        <v>923446.05</v>
      </c>
      <c r="K43" s="77">
        <v>923446.05000000016</v>
      </c>
      <c r="L43" s="79">
        <f t="shared" si="10"/>
        <v>1</v>
      </c>
      <c r="M43" s="79">
        <f t="shared" si="10"/>
        <v>1</v>
      </c>
      <c r="N43" s="82">
        <f t="shared" si="11"/>
        <v>923446.05000000016</v>
      </c>
    </row>
    <row r="44" spans="1:14">
      <c r="A44" s="31">
        <f t="shared" si="1"/>
        <v>30</v>
      </c>
      <c r="B44" s="76">
        <v>35500</v>
      </c>
      <c r="C44" s="30" t="s">
        <v>123</v>
      </c>
      <c r="D44" s="77">
        <v>481913.9747228034</v>
      </c>
      <c r="E44" s="82">
        <v>0</v>
      </c>
      <c r="F44" s="82">
        <f t="shared" si="7"/>
        <v>481913.9747228034</v>
      </c>
      <c r="G44" s="79">
        <f t="shared" si="8"/>
        <v>1</v>
      </c>
      <c r="H44" s="79">
        <f t="shared" si="8"/>
        <v>1</v>
      </c>
      <c r="I44" s="82">
        <f t="shared" si="9"/>
        <v>481913.9747228034</v>
      </c>
      <c r="K44" s="77">
        <v>439116.75239859428</v>
      </c>
      <c r="L44" s="79">
        <f t="shared" si="10"/>
        <v>1</v>
      </c>
      <c r="M44" s="79">
        <f t="shared" si="10"/>
        <v>1</v>
      </c>
      <c r="N44" s="82">
        <f t="shared" si="11"/>
        <v>439116.75239859428</v>
      </c>
    </row>
    <row r="45" spans="1:14">
      <c r="A45" s="31">
        <f t="shared" si="1"/>
        <v>31</v>
      </c>
      <c r="B45" s="76">
        <v>35600</v>
      </c>
      <c r="C45" s="30" t="s">
        <v>124</v>
      </c>
      <c r="D45" s="77">
        <v>414663.45</v>
      </c>
      <c r="E45" s="87">
        <v>0</v>
      </c>
      <c r="F45" s="87">
        <f t="shared" si="7"/>
        <v>414663.45</v>
      </c>
      <c r="G45" s="79">
        <f t="shared" si="8"/>
        <v>1</v>
      </c>
      <c r="H45" s="79">
        <f t="shared" si="8"/>
        <v>1</v>
      </c>
      <c r="I45" s="87">
        <f t="shared" si="9"/>
        <v>414663.45</v>
      </c>
      <c r="K45" s="77">
        <v>414663.45000000013</v>
      </c>
      <c r="L45" s="79">
        <f t="shared" si="10"/>
        <v>1</v>
      </c>
      <c r="M45" s="79">
        <f t="shared" si="10"/>
        <v>1</v>
      </c>
      <c r="N45" s="87">
        <f t="shared" si="11"/>
        <v>414663.45000000013</v>
      </c>
    </row>
    <row r="46" spans="1:14">
      <c r="A46" s="31">
        <f t="shared" si="1"/>
        <v>32</v>
      </c>
      <c r="B46" s="83"/>
      <c r="C46" s="30"/>
      <c r="D46" s="84"/>
      <c r="G46" s="79"/>
      <c r="H46" s="79"/>
      <c r="K46" s="84"/>
    </row>
    <row r="47" spans="1:14">
      <c r="A47" s="31">
        <f t="shared" si="1"/>
        <v>33</v>
      </c>
      <c r="B47" s="83"/>
      <c r="C47" s="30" t="s">
        <v>125</v>
      </c>
      <c r="D47" s="85">
        <f>SUM(D29:D46)</f>
        <v>14279673.914722802</v>
      </c>
      <c r="E47" s="80">
        <f>SUM(E29:E46)</f>
        <v>0</v>
      </c>
      <c r="F47" s="80">
        <f>SUM(F29:F46)</f>
        <v>14279673.914722802</v>
      </c>
      <c r="G47" s="79"/>
      <c r="H47" s="79"/>
      <c r="I47" s="80">
        <f>SUM(I29:I46)</f>
        <v>14279673.914722802</v>
      </c>
      <c r="K47" s="85">
        <f>SUM(K29:K46)</f>
        <v>14236876.692398593</v>
      </c>
      <c r="N47" s="85">
        <f>SUM(N29:N46)</f>
        <v>14236876.692398593</v>
      </c>
    </row>
    <row r="48" spans="1:14">
      <c r="A48" s="31">
        <f t="shared" si="1"/>
        <v>34</v>
      </c>
      <c r="B48" s="83"/>
      <c r="C48" s="30"/>
      <c r="G48" s="79"/>
      <c r="H48" s="79"/>
    </row>
    <row r="49" spans="1:14">
      <c r="A49" s="31">
        <f t="shared" si="1"/>
        <v>35</v>
      </c>
      <c r="B49" s="83"/>
      <c r="C49" s="75" t="s">
        <v>126</v>
      </c>
      <c r="G49" s="79"/>
      <c r="H49" s="79"/>
    </row>
    <row r="50" spans="1:14">
      <c r="A50" s="31">
        <f t="shared" si="1"/>
        <v>36</v>
      </c>
      <c r="B50" s="76">
        <v>36510</v>
      </c>
      <c r="C50" s="30" t="s">
        <v>109</v>
      </c>
      <c r="D50" s="77">
        <v>26970.37</v>
      </c>
      <c r="E50" s="78">
        <v>0</v>
      </c>
      <c r="F50" s="78">
        <f t="shared" ref="F50:F57" si="12">D50+E50</f>
        <v>26970.37</v>
      </c>
      <c r="G50" s="79">
        <f t="shared" ref="G50:H57" si="13">$G$16</f>
        <v>1</v>
      </c>
      <c r="H50" s="79">
        <f t="shared" si="13"/>
        <v>1</v>
      </c>
      <c r="I50" s="85">
        <f t="shared" ref="I50:I57" si="14">F50*G50*H50</f>
        <v>26970.37</v>
      </c>
      <c r="K50" s="77">
        <v>26970.37</v>
      </c>
      <c r="L50" s="79">
        <f t="shared" ref="L50:M57" si="15">$G$16</f>
        <v>1</v>
      </c>
      <c r="M50" s="79">
        <f t="shared" si="15"/>
        <v>1</v>
      </c>
      <c r="N50" s="78">
        <f t="shared" ref="N50:N57" si="16">K50*L50*M50</f>
        <v>26970.37</v>
      </c>
    </row>
    <row r="51" spans="1:14">
      <c r="A51" s="31">
        <f t="shared" si="1"/>
        <v>37</v>
      </c>
      <c r="B51" s="76">
        <v>36520</v>
      </c>
      <c r="C51" s="30" t="s">
        <v>110</v>
      </c>
      <c r="D51" s="77">
        <v>867772</v>
      </c>
      <c r="E51" s="82">
        <v>0</v>
      </c>
      <c r="F51" s="82">
        <f t="shared" si="12"/>
        <v>867772</v>
      </c>
      <c r="G51" s="79">
        <f t="shared" si="13"/>
        <v>1</v>
      </c>
      <c r="H51" s="79">
        <f t="shared" si="13"/>
        <v>1</v>
      </c>
      <c r="I51" s="82">
        <f t="shared" si="14"/>
        <v>867772</v>
      </c>
      <c r="K51" s="77">
        <v>867772</v>
      </c>
      <c r="L51" s="79">
        <f t="shared" si="15"/>
        <v>1</v>
      </c>
      <c r="M51" s="79">
        <f t="shared" si="15"/>
        <v>1</v>
      </c>
      <c r="N51" s="82">
        <f t="shared" si="16"/>
        <v>867772</v>
      </c>
    </row>
    <row r="52" spans="1:14">
      <c r="A52" s="31">
        <f t="shared" si="1"/>
        <v>38</v>
      </c>
      <c r="B52" s="76">
        <v>36602</v>
      </c>
      <c r="C52" s="30" t="s">
        <v>127</v>
      </c>
      <c r="D52" s="77">
        <v>49001.72</v>
      </c>
      <c r="E52" s="82">
        <v>0</v>
      </c>
      <c r="F52" s="82">
        <f t="shared" si="12"/>
        <v>49001.72</v>
      </c>
      <c r="G52" s="79">
        <f t="shared" si="13"/>
        <v>1</v>
      </c>
      <c r="H52" s="79">
        <f t="shared" si="13"/>
        <v>1</v>
      </c>
      <c r="I52" s="82">
        <f t="shared" si="14"/>
        <v>49001.72</v>
      </c>
      <c r="K52" s="77">
        <v>49001.719999999987</v>
      </c>
      <c r="L52" s="79">
        <f t="shared" si="15"/>
        <v>1</v>
      </c>
      <c r="M52" s="79">
        <f t="shared" si="15"/>
        <v>1</v>
      </c>
      <c r="N52" s="82">
        <f t="shared" si="16"/>
        <v>49001.719999999987</v>
      </c>
    </row>
    <row r="53" spans="1:14">
      <c r="A53" s="31">
        <f t="shared" si="1"/>
        <v>39</v>
      </c>
      <c r="B53" s="76">
        <v>36603</v>
      </c>
      <c r="C53" s="30" t="s">
        <v>128</v>
      </c>
      <c r="D53" s="77">
        <v>60826.29</v>
      </c>
      <c r="E53" s="82">
        <v>0</v>
      </c>
      <c r="F53" s="82">
        <f t="shared" si="12"/>
        <v>60826.29</v>
      </c>
      <c r="G53" s="79">
        <f t="shared" si="13"/>
        <v>1</v>
      </c>
      <c r="H53" s="79">
        <f t="shared" si="13"/>
        <v>1</v>
      </c>
      <c r="I53" s="82">
        <f t="shared" si="14"/>
        <v>60826.29</v>
      </c>
      <c r="K53" s="77">
        <v>60826.290000000008</v>
      </c>
      <c r="L53" s="79">
        <f t="shared" si="15"/>
        <v>1</v>
      </c>
      <c r="M53" s="79">
        <f t="shared" si="15"/>
        <v>1</v>
      </c>
      <c r="N53" s="82">
        <f t="shared" si="16"/>
        <v>60826.290000000008</v>
      </c>
    </row>
    <row r="54" spans="1:14">
      <c r="A54" s="31">
        <f t="shared" si="1"/>
        <v>40</v>
      </c>
      <c r="B54" s="76">
        <v>36700</v>
      </c>
      <c r="C54" s="30" t="s">
        <v>129</v>
      </c>
      <c r="D54" s="77">
        <v>158925.44</v>
      </c>
      <c r="E54" s="82">
        <v>0</v>
      </c>
      <c r="F54" s="82">
        <f t="shared" si="12"/>
        <v>158925.44</v>
      </c>
      <c r="G54" s="79">
        <f t="shared" si="13"/>
        <v>1</v>
      </c>
      <c r="H54" s="79">
        <f t="shared" si="13"/>
        <v>1</v>
      </c>
      <c r="I54" s="82">
        <f t="shared" si="14"/>
        <v>158925.44</v>
      </c>
      <c r="K54" s="77">
        <v>158925.43999999997</v>
      </c>
      <c r="L54" s="79">
        <f t="shared" si="15"/>
        <v>1</v>
      </c>
      <c r="M54" s="79">
        <f t="shared" si="15"/>
        <v>1</v>
      </c>
      <c r="N54" s="82">
        <f t="shared" si="16"/>
        <v>158925.43999999997</v>
      </c>
    </row>
    <row r="55" spans="1:14">
      <c r="A55" s="31">
        <f t="shared" si="1"/>
        <v>41</v>
      </c>
      <c r="B55" s="76">
        <v>36701</v>
      </c>
      <c r="C55" s="30" t="s">
        <v>130</v>
      </c>
      <c r="D55" s="77">
        <v>27643441.630000003</v>
      </c>
      <c r="E55" s="82">
        <v>0</v>
      </c>
      <c r="F55" s="82">
        <f t="shared" si="12"/>
        <v>27643441.630000003</v>
      </c>
      <c r="G55" s="79">
        <f t="shared" si="13"/>
        <v>1</v>
      </c>
      <c r="H55" s="79">
        <f t="shared" si="13"/>
        <v>1</v>
      </c>
      <c r="I55" s="82">
        <f t="shared" si="14"/>
        <v>27643441.630000003</v>
      </c>
      <c r="K55" s="77">
        <v>27643441.629999999</v>
      </c>
      <c r="L55" s="79">
        <f t="shared" si="15"/>
        <v>1</v>
      </c>
      <c r="M55" s="79">
        <f t="shared" si="15"/>
        <v>1</v>
      </c>
      <c r="N55" s="82">
        <f t="shared" si="16"/>
        <v>27643441.629999999</v>
      </c>
    </row>
    <row r="56" spans="1:14">
      <c r="A56" s="31">
        <f t="shared" si="1"/>
        <v>42</v>
      </c>
      <c r="B56" s="76">
        <v>36900</v>
      </c>
      <c r="C56" s="30" t="s">
        <v>131</v>
      </c>
      <c r="D56" s="77">
        <v>731466.64</v>
      </c>
      <c r="E56" s="82">
        <v>0</v>
      </c>
      <c r="F56" s="82">
        <f t="shared" si="12"/>
        <v>731466.64</v>
      </c>
      <c r="G56" s="79">
        <f t="shared" si="13"/>
        <v>1</v>
      </c>
      <c r="H56" s="79">
        <f t="shared" si="13"/>
        <v>1</v>
      </c>
      <c r="I56" s="82">
        <f t="shared" si="14"/>
        <v>731466.64</v>
      </c>
      <c r="K56" s="77">
        <v>731466.6399999999</v>
      </c>
      <c r="L56" s="79">
        <f t="shared" si="15"/>
        <v>1</v>
      </c>
      <c r="M56" s="79">
        <f t="shared" si="15"/>
        <v>1</v>
      </c>
      <c r="N56" s="82">
        <f t="shared" si="16"/>
        <v>731466.6399999999</v>
      </c>
    </row>
    <row r="57" spans="1:14">
      <c r="A57" s="31">
        <f t="shared" si="1"/>
        <v>43</v>
      </c>
      <c r="B57" s="76">
        <v>36901</v>
      </c>
      <c r="C57" s="30" t="s">
        <v>131</v>
      </c>
      <c r="D57" s="77">
        <v>2269555.91</v>
      </c>
      <c r="E57" s="87">
        <v>0</v>
      </c>
      <c r="F57" s="87">
        <f t="shared" si="12"/>
        <v>2269555.91</v>
      </c>
      <c r="G57" s="79">
        <f t="shared" si="13"/>
        <v>1</v>
      </c>
      <c r="H57" s="79">
        <f t="shared" si="13"/>
        <v>1</v>
      </c>
      <c r="I57" s="87">
        <f t="shared" si="14"/>
        <v>2269555.91</v>
      </c>
      <c r="K57" s="77">
        <v>2269555.91</v>
      </c>
      <c r="L57" s="79">
        <f t="shared" si="15"/>
        <v>1</v>
      </c>
      <c r="M57" s="79">
        <f t="shared" si="15"/>
        <v>1</v>
      </c>
      <c r="N57" s="87">
        <f t="shared" si="16"/>
        <v>2269555.91</v>
      </c>
    </row>
    <row r="58" spans="1:14">
      <c r="A58" s="31">
        <f t="shared" si="1"/>
        <v>44</v>
      </c>
      <c r="B58" s="83"/>
      <c r="C58" s="30"/>
      <c r="D58" s="84"/>
      <c r="G58" s="79"/>
      <c r="H58" s="79"/>
      <c r="K58" s="84"/>
    </row>
    <row r="59" spans="1:14">
      <c r="A59" s="31">
        <f t="shared" si="1"/>
        <v>45</v>
      </c>
      <c r="B59" s="83"/>
      <c r="C59" s="30" t="s">
        <v>132</v>
      </c>
      <c r="D59" s="85">
        <f>SUM(D50:D58)</f>
        <v>31807960.000000004</v>
      </c>
      <c r="E59" s="80">
        <f>SUM(E50:E58)</f>
        <v>0</v>
      </c>
      <c r="F59" s="85">
        <f>SUM(F50:F58)</f>
        <v>31807960.000000004</v>
      </c>
      <c r="G59" s="79"/>
      <c r="H59" s="79"/>
      <c r="I59" s="85">
        <f>SUM(I50:I58)</f>
        <v>31807960.000000004</v>
      </c>
      <c r="K59" s="85">
        <f>SUM(K50:K58)</f>
        <v>31807960</v>
      </c>
      <c r="N59" s="85">
        <f>SUM(N50:N58)</f>
        <v>31807960</v>
      </c>
    </row>
    <row r="60" spans="1:14">
      <c r="A60" s="31">
        <f t="shared" si="1"/>
        <v>46</v>
      </c>
      <c r="B60" s="83"/>
      <c r="C60" s="4"/>
      <c r="G60" s="79"/>
      <c r="H60" s="79"/>
    </row>
    <row r="61" spans="1:14">
      <c r="A61" s="31">
        <f t="shared" si="1"/>
        <v>47</v>
      </c>
      <c r="B61" s="83"/>
      <c r="C61" s="75" t="s">
        <v>133</v>
      </c>
      <c r="G61" s="79"/>
      <c r="H61" s="79"/>
    </row>
    <row r="62" spans="1:14">
      <c r="A62" s="31">
        <f t="shared" si="1"/>
        <v>48</v>
      </c>
      <c r="B62" s="76">
        <v>37400</v>
      </c>
      <c r="C62" s="30" t="s">
        <v>134</v>
      </c>
      <c r="D62" s="77">
        <v>531166.79</v>
      </c>
      <c r="E62" s="78">
        <v>0</v>
      </c>
      <c r="F62" s="78">
        <f t="shared" ref="F62:F81" si="17">D62+E62</f>
        <v>531166.79</v>
      </c>
      <c r="G62" s="79">
        <f t="shared" ref="G62:H81" si="18">$G$16</f>
        <v>1</v>
      </c>
      <c r="H62" s="79">
        <f t="shared" si="18"/>
        <v>1</v>
      </c>
      <c r="I62" s="85">
        <f t="shared" ref="I62:I81" si="19">F62*G62*H62</f>
        <v>531166.79</v>
      </c>
      <c r="K62" s="77">
        <v>531166.79</v>
      </c>
      <c r="L62" s="79">
        <f t="shared" ref="L62:M81" si="20">$G$16</f>
        <v>1</v>
      </c>
      <c r="M62" s="79">
        <f t="shared" si="20"/>
        <v>1</v>
      </c>
      <c r="N62" s="78">
        <f t="shared" ref="N62:N81" si="21">K62*L62*M62</f>
        <v>531166.79</v>
      </c>
    </row>
    <row r="63" spans="1:14">
      <c r="A63" s="31">
        <f t="shared" si="1"/>
        <v>49</v>
      </c>
      <c r="B63" s="76">
        <v>37401</v>
      </c>
      <c r="C63" s="30" t="s">
        <v>109</v>
      </c>
      <c r="D63" s="77">
        <v>37326.42</v>
      </c>
      <c r="E63" s="82">
        <v>0</v>
      </c>
      <c r="F63" s="82">
        <f t="shared" si="17"/>
        <v>37326.42</v>
      </c>
      <c r="G63" s="79">
        <f t="shared" si="18"/>
        <v>1</v>
      </c>
      <c r="H63" s="79">
        <f t="shared" si="18"/>
        <v>1</v>
      </c>
      <c r="I63" s="82">
        <f t="shared" si="19"/>
        <v>37326.42</v>
      </c>
      <c r="K63" s="77">
        <v>37326.419999999991</v>
      </c>
      <c r="L63" s="79">
        <f t="shared" si="20"/>
        <v>1</v>
      </c>
      <c r="M63" s="79">
        <f t="shared" si="20"/>
        <v>1</v>
      </c>
      <c r="N63" s="82">
        <f t="shared" si="21"/>
        <v>37326.419999999991</v>
      </c>
    </row>
    <row r="64" spans="1:14">
      <c r="A64" s="31">
        <f t="shared" si="1"/>
        <v>50</v>
      </c>
      <c r="B64" s="76">
        <v>37402</v>
      </c>
      <c r="C64" s="30" t="s">
        <v>135</v>
      </c>
      <c r="D64" s="77">
        <v>3457724.3248630208</v>
      </c>
      <c r="E64" s="82">
        <v>0</v>
      </c>
      <c r="F64" s="82">
        <f t="shared" si="17"/>
        <v>3457724.3248630208</v>
      </c>
      <c r="G64" s="79">
        <f t="shared" si="18"/>
        <v>1</v>
      </c>
      <c r="H64" s="79">
        <f t="shared" si="18"/>
        <v>1</v>
      </c>
      <c r="I64" s="82">
        <f t="shared" si="19"/>
        <v>3457724.3248630208</v>
      </c>
      <c r="K64" s="77">
        <v>3231772.0035037072</v>
      </c>
      <c r="L64" s="79">
        <f t="shared" si="20"/>
        <v>1</v>
      </c>
      <c r="M64" s="79">
        <f t="shared" si="20"/>
        <v>1</v>
      </c>
      <c r="N64" s="82">
        <f t="shared" si="21"/>
        <v>3231772.0035037072</v>
      </c>
    </row>
    <row r="65" spans="1:14">
      <c r="A65" s="31">
        <f t="shared" si="1"/>
        <v>51</v>
      </c>
      <c r="B65" s="76">
        <v>37403</v>
      </c>
      <c r="C65" s="30" t="s">
        <v>136</v>
      </c>
      <c r="D65" s="77">
        <v>2783.89</v>
      </c>
      <c r="E65" s="82">
        <v>0</v>
      </c>
      <c r="F65" s="82">
        <f t="shared" si="17"/>
        <v>2783.89</v>
      </c>
      <c r="G65" s="79">
        <f t="shared" si="18"/>
        <v>1</v>
      </c>
      <c r="H65" s="79">
        <f t="shared" si="18"/>
        <v>1</v>
      </c>
      <c r="I65" s="82">
        <f t="shared" si="19"/>
        <v>2783.89</v>
      </c>
      <c r="K65" s="77">
        <v>2783.89</v>
      </c>
      <c r="L65" s="79">
        <f t="shared" si="20"/>
        <v>1</v>
      </c>
      <c r="M65" s="79">
        <f t="shared" si="20"/>
        <v>1</v>
      </c>
      <c r="N65" s="82">
        <f t="shared" si="21"/>
        <v>2783.89</v>
      </c>
    </row>
    <row r="66" spans="1:14">
      <c r="A66" s="31">
        <f t="shared" si="1"/>
        <v>52</v>
      </c>
      <c r="B66" s="76">
        <v>37500</v>
      </c>
      <c r="C66" s="30" t="s">
        <v>127</v>
      </c>
      <c r="D66" s="77">
        <v>336167.54</v>
      </c>
      <c r="E66" s="82">
        <v>0</v>
      </c>
      <c r="F66" s="82">
        <f t="shared" si="17"/>
        <v>336167.54</v>
      </c>
      <c r="G66" s="79">
        <f t="shared" si="18"/>
        <v>1</v>
      </c>
      <c r="H66" s="79">
        <f t="shared" si="18"/>
        <v>1</v>
      </c>
      <c r="I66" s="82">
        <f t="shared" si="19"/>
        <v>336167.54</v>
      </c>
      <c r="K66" s="77">
        <v>336167.54</v>
      </c>
      <c r="L66" s="79">
        <f t="shared" si="20"/>
        <v>1</v>
      </c>
      <c r="M66" s="79">
        <f t="shared" si="20"/>
        <v>1</v>
      </c>
      <c r="N66" s="82">
        <f t="shared" si="21"/>
        <v>336167.54</v>
      </c>
    </row>
    <row r="67" spans="1:14">
      <c r="A67" s="31">
        <f t="shared" si="1"/>
        <v>53</v>
      </c>
      <c r="B67" s="76">
        <v>37501</v>
      </c>
      <c r="C67" s="30" t="s">
        <v>137</v>
      </c>
      <c r="D67" s="77">
        <v>99818.13</v>
      </c>
      <c r="E67" s="82">
        <v>0</v>
      </c>
      <c r="F67" s="82">
        <f t="shared" si="17"/>
        <v>99818.13</v>
      </c>
      <c r="G67" s="79">
        <f t="shared" si="18"/>
        <v>1</v>
      </c>
      <c r="H67" s="79">
        <f t="shared" si="18"/>
        <v>1</v>
      </c>
      <c r="I67" s="82">
        <f t="shared" si="19"/>
        <v>99818.13</v>
      </c>
      <c r="K67" s="77">
        <v>99818.12999999999</v>
      </c>
      <c r="L67" s="79">
        <f t="shared" si="20"/>
        <v>1</v>
      </c>
      <c r="M67" s="79">
        <f t="shared" si="20"/>
        <v>1</v>
      </c>
      <c r="N67" s="82">
        <f t="shared" si="21"/>
        <v>99818.12999999999</v>
      </c>
    </row>
    <row r="68" spans="1:14">
      <c r="A68" s="31">
        <f t="shared" si="1"/>
        <v>54</v>
      </c>
      <c r="B68" s="76">
        <v>37502</v>
      </c>
      <c r="C68" s="30" t="s">
        <v>135</v>
      </c>
      <c r="D68" s="77">
        <v>46264.19</v>
      </c>
      <c r="E68" s="82">
        <v>0</v>
      </c>
      <c r="F68" s="82">
        <f t="shared" si="17"/>
        <v>46264.19</v>
      </c>
      <c r="G68" s="79">
        <f t="shared" si="18"/>
        <v>1</v>
      </c>
      <c r="H68" s="79">
        <f t="shared" si="18"/>
        <v>1</v>
      </c>
      <c r="I68" s="82">
        <f t="shared" si="19"/>
        <v>46264.19</v>
      </c>
      <c r="K68" s="77">
        <v>46264.189999999995</v>
      </c>
      <c r="L68" s="79">
        <f t="shared" si="20"/>
        <v>1</v>
      </c>
      <c r="M68" s="79">
        <f t="shared" si="20"/>
        <v>1</v>
      </c>
      <c r="N68" s="82">
        <f t="shared" si="21"/>
        <v>46264.189999999995</v>
      </c>
    </row>
    <row r="69" spans="1:14">
      <c r="A69" s="31">
        <f t="shared" si="1"/>
        <v>55</v>
      </c>
      <c r="B69" s="76">
        <v>37503</v>
      </c>
      <c r="C69" s="30" t="s">
        <v>138</v>
      </c>
      <c r="D69" s="77">
        <v>4005.08</v>
      </c>
      <c r="E69" s="82">
        <v>0</v>
      </c>
      <c r="F69" s="82">
        <f t="shared" si="17"/>
        <v>4005.08</v>
      </c>
      <c r="G69" s="79">
        <f t="shared" si="18"/>
        <v>1</v>
      </c>
      <c r="H69" s="79">
        <f t="shared" si="18"/>
        <v>1</v>
      </c>
      <c r="I69" s="82">
        <f t="shared" si="19"/>
        <v>4005.08</v>
      </c>
      <c r="K69" s="77">
        <v>4005.0800000000013</v>
      </c>
      <c r="L69" s="79">
        <f t="shared" si="20"/>
        <v>1</v>
      </c>
      <c r="M69" s="79">
        <f t="shared" si="20"/>
        <v>1</v>
      </c>
      <c r="N69" s="82">
        <f t="shared" si="21"/>
        <v>4005.0800000000013</v>
      </c>
    </row>
    <row r="70" spans="1:14">
      <c r="A70" s="31">
        <f t="shared" si="1"/>
        <v>56</v>
      </c>
      <c r="B70" s="76">
        <v>37600</v>
      </c>
      <c r="C70" s="30" t="s">
        <v>129</v>
      </c>
      <c r="D70" s="77">
        <v>20655335.585649919</v>
      </c>
      <c r="E70" s="82">
        <v>0</v>
      </c>
      <c r="F70" s="82">
        <f t="shared" si="17"/>
        <v>20655335.585649919</v>
      </c>
      <c r="G70" s="79">
        <f t="shared" si="18"/>
        <v>1</v>
      </c>
      <c r="H70" s="79">
        <f t="shared" si="18"/>
        <v>1</v>
      </c>
      <c r="I70" s="82">
        <f t="shared" si="19"/>
        <v>20655335.585649919</v>
      </c>
      <c r="K70" s="77">
        <v>20712559.000218406</v>
      </c>
      <c r="L70" s="79">
        <f t="shared" si="20"/>
        <v>1</v>
      </c>
      <c r="M70" s="79">
        <f t="shared" si="20"/>
        <v>1</v>
      </c>
      <c r="N70" s="82">
        <f t="shared" si="21"/>
        <v>20712559.000218406</v>
      </c>
    </row>
    <row r="71" spans="1:14">
      <c r="A71" s="31">
        <f t="shared" si="1"/>
        <v>57</v>
      </c>
      <c r="B71" s="76">
        <v>37601</v>
      </c>
      <c r="C71" s="30" t="s">
        <v>130</v>
      </c>
      <c r="D71" s="77">
        <v>140873358.22486562</v>
      </c>
      <c r="E71" s="82">
        <v>0</v>
      </c>
      <c r="F71" s="82">
        <f t="shared" si="17"/>
        <v>140873358.22486562</v>
      </c>
      <c r="G71" s="79">
        <f t="shared" si="18"/>
        <v>1</v>
      </c>
      <c r="H71" s="79">
        <f t="shared" si="18"/>
        <v>1</v>
      </c>
      <c r="I71" s="82">
        <f t="shared" si="19"/>
        <v>140873358.22486562</v>
      </c>
      <c r="K71" s="77">
        <v>140488694.34852239</v>
      </c>
      <c r="L71" s="79">
        <f t="shared" si="20"/>
        <v>1</v>
      </c>
      <c r="M71" s="79">
        <f t="shared" si="20"/>
        <v>1</v>
      </c>
      <c r="N71" s="82">
        <f t="shared" si="21"/>
        <v>140488694.34852239</v>
      </c>
    </row>
    <row r="72" spans="1:14">
      <c r="A72" s="31">
        <f t="shared" si="1"/>
        <v>58</v>
      </c>
      <c r="B72" s="76">
        <v>37602</v>
      </c>
      <c r="C72" s="30" t="s">
        <v>139</v>
      </c>
      <c r="D72" s="77">
        <v>132616481.80944051</v>
      </c>
      <c r="E72" s="82">
        <v>0</v>
      </c>
      <c r="F72" s="82">
        <f t="shared" si="17"/>
        <v>132616481.80944051</v>
      </c>
      <c r="G72" s="79">
        <f t="shared" si="18"/>
        <v>1</v>
      </c>
      <c r="H72" s="79">
        <f t="shared" si="18"/>
        <v>1</v>
      </c>
      <c r="I72" s="82">
        <f t="shared" si="19"/>
        <v>132616481.80944051</v>
      </c>
      <c r="K72" s="77">
        <v>125040068.23160912</v>
      </c>
      <c r="L72" s="79">
        <f t="shared" si="20"/>
        <v>1</v>
      </c>
      <c r="M72" s="79">
        <f t="shared" si="20"/>
        <v>1</v>
      </c>
      <c r="N72" s="82">
        <f t="shared" si="21"/>
        <v>125040068.23160912</v>
      </c>
    </row>
    <row r="73" spans="1:14">
      <c r="A73" s="31">
        <f t="shared" si="1"/>
        <v>59</v>
      </c>
      <c r="B73" s="76">
        <v>37800</v>
      </c>
      <c r="C73" s="30" t="s">
        <v>140</v>
      </c>
      <c r="D73" s="77">
        <v>14728715.633485029</v>
      </c>
      <c r="E73" s="82">
        <v>0</v>
      </c>
      <c r="F73" s="82">
        <f t="shared" si="17"/>
        <v>14728715.633485029</v>
      </c>
      <c r="G73" s="79">
        <f t="shared" si="18"/>
        <v>1</v>
      </c>
      <c r="H73" s="79">
        <f t="shared" si="18"/>
        <v>1</v>
      </c>
      <c r="I73" s="82">
        <f t="shared" si="19"/>
        <v>14728715.633485029</v>
      </c>
      <c r="K73" s="77">
        <v>13616672.591601254</v>
      </c>
      <c r="L73" s="79">
        <f t="shared" si="20"/>
        <v>1</v>
      </c>
      <c r="M73" s="79">
        <f t="shared" si="20"/>
        <v>1</v>
      </c>
      <c r="N73" s="82">
        <f t="shared" si="21"/>
        <v>13616672.591601254</v>
      </c>
    </row>
    <row r="74" spans="1:14">
      <c r="A74" s="31">
        <f t="shared" si="1"/>
        <v>60</v>
      </c>
      <c r="B74" s="76">
        <v>37900</v>
      </c>
      <c r="C74" s="30" t="s">
        <v>141</v>
      </c>
      <c r="D74" s="77">
        <v>5300150.4771533329</v>
      </c>
      <c r="E74" s="82">
        <v>0</v>
      </c>
      <c r="F74" s="82">
        <f t="shared" si="17"/>
        <v>5300150.4771533329</v>
      </c>
      <c r="G74" s="79">
        <f t="shared" si="18"/>
        <v>1</v>
      </c>
      <c r="H74" s="79">
        <f t="shared" si="18"/>
        <v>1</v>
      </c>
      <c r="I74" s="82">
        <f t="shared" si="19"/>
        <v>5300150.4771533329</v>
      </c>
      <c r="K74" s="77">
        <v>5018152.1710744491</v>
      </c>
      <c r="L74" s="79">
        <f t="shared" si="20"/>
        <v>1</v>
      </c>
      <c r="M74" s="79">
        <f t="shared" si="20"/>
        <v>1</v>
      </c>
      <c r="N74" s="82">
        <f t="shared" si="21"/>
        <v>5018152.1710744491</v>
      </c>
    </row>
    <row r="75" spans="1:14">
      <c r="A75" s="31">
        <f t="shared" si="1"/>
        <v>61</v>
      </c>
      <c r="B75" s="76">
        <v>37905</v>
      </c>
      <c r="C75" s="30" t="s">
        <v>142</v>
      </c>
      <c r="D75" s="77">
        <v>3114224.8509158269</v>
      </c>
      <c r="E75" s="82">
        <v>0</v>
      </c>
      <c r="F75" s="82">
        <f t="shared" si="17"/>
        <v>3114224.8509158269</v>
      </c>
      <c r="G75" s="79">
        <f t="shared" si="18"/>
        <v>1</v>
      </c>
      <c r="H75" s="79">
        <f t="shared" si="18"/>
        <v>1</v>
      </c>
      <c r="I75" s="82">
        <f t="shared" si="19"/>
        <v>3114224.8509158269</v>
      </c>
      <c r="K75" s="77">
        <v>2811184.1186289769</v>
      </c>
      <c r="L75" s="79">
        <f t="shared" si="20"/>
        <v>1</v>
      </c>
      <c r="M75" s="79">
        <f t="shared" si="20"/>
        <v>1</v>
      </c>
      <c r="N75" s="82">
        <f t="shared" si="21"/>
        <v>2811184.1186289769</v>
      </c>
    </row>
    <row r="76" spans="1:14">
      <c r="A76" s="31">
        <f t="shared" si="1"/>
        <v>62</v>
      </c>
      <c r="B76" s="76">
        <v>38000</v>
      </c>
      <c r="C76" s="30" t="s">
        <v>143</v>
      </c>
      <c r="D76" s="77">
        <v>146513248.83287457</v>
      </c>
      <c r="E76" s="82">
        <v>0</v>
      </c>
      <c r="F76" s="82">
        <f t="shared" si="17"/>
        <v>146513248.83287457</v>
      </c>
      <c r="G76" s="79">
        <f t="shared" si="18"/>
        <v>1</v>
      </c>
      <c r="H76" s="79">
        <f t="shared" si="18"/>
        <v>1</v>
      </c>
      <c r="I76" s="82">
        <f t="shared" si="19"/>
        <v>146513248.83287457</v>
      </c>
      <c r="K76" s="77">
        <v>139868620.0155507</v>
      </c>
      <c r="L76" s="79">
        <f t="shared" si="20"/>
        <v>1</v>
      </c>
      <c r="M76" s="79">
        <f t="shared" si="20"/>
        <v>1</v>
      </c>
      <c r="N76" s="82">
        <f t="shared" si="21"/>
        <v>139868620.0155507</v>
      </c>
    </row>
    <row r="77" spans="1:14">
      <c r="A77" s="31">
        <f t="shared" si="1"/>
        <v>63</v>
      </c>
      <c r="B77" s="76">
        <v>38100</v>
      </c>
      <c r="C77" s="30" t="s">
        <v>144</v>
      </c>
      <c r="D77" s="77">
        <v>44941089.768012822</v>
      </c>
      <c r="E77" s="82">
        <v>0</v>
      </c>
      <c r="F77" s="82">
        <f t="shared" si="17"/>
        <v>44941089.768012822</v>
      </c>
      <c r="G77" s="79">
        <f t="shared" si="18"/>
        <v>1</v>
      </c>
      <c r="H77" s="79">
        <f t="shared" si="18"/>
        <v>1</v>
      </c>
      <c r="I77" s="82">
        <f t="shared" si="19"/>
        <v>44941089.768012822</v>
      </c>
      <c r="K77" s="77">
        <v>41724894.701585218</v>
      </c>
      <c r="L77" s="79">
        <f t="shared" si="20"/>
        <v>1</v>
      </c>
      <c r="M77" s="79">
        <f t="shared" si="20"/>
        <v>1</v>
      </c>
      <c r="N77" s="82">
        <f t="shared" si="21"/>
        <v>41724894.701585218</v>
      </c>
    </row>
    <row r="78" spans="1:14">
      <c r="A78" s="31">
        <f t="shared" si="1"/>
        <v>64</v>
      </c>
      <c r="B78" s="76">
        <v>38200</v>
      </c>
      <c r="C78" s="30" t="s">
        <v>145</v>
      </c>
      <c r="D78" s="77">
        <v>57452858.863692269</v>
      </c>
      <c r="E78" s="82">
        <v>0</v>
      </c>
      <c r="F78" s="82">
        <f t="shared" si="17"/>
        <v>57452858.863692269</v>
      </c>
      <c r="G78" s="79">
        <f t="shared" si="18"/>
        <v>1</v>
      </c>
      <c r="H78" s="79">
        <f t="shared" si="18"/>
        <v>1</v>
      </c>
      <c r="I78" s="82">
        <f t="shared" si="19"/>
        <v>57452858.863692269</v>
      </c>
      <c r="K78" s="77">
        <v>56980787.1217167</v>
      </c>
      <c r="L78" s="79">
        <f t="shared" si="20"/>
        <v>1</v>
      </c>
      <c r="M78" s="79">
        <f t="shared" si="20"/>
        <v>1</v>
      </c>
      <c r="N78" s="82">
        <f t="shared" si="21"/>
        <v>56980787.1217167</v>
      </c>
    </row>
    <row r="79" spans="1:14">
      <c r="A79" s="31">
        <f t="shared" si="1"/>
        <v>65</v>
      </c>
      <c r="B79" s="76">
        <v>38300</v>
      </c>
      <c r="C79" s="30" t="s">
        <v>146</v>
      </c>
      <c r="D79" s="77">
        <v>12010719.680952335</v>
      </c>
      <c r="E79" s="82">
        <v>0</v>
      </c>
      <c r="F79" s="82">
        <f t="shared" si="17"/>
        <v>12010719.680952335</v>
      </c>
      <c r="G79" s="79">
        <f t="shared" si="18"/>
        <v>1</v>
      </c>
      <c r="H79" s="79">
        <f t="shared" si="18"/>
        <v>1</v>
      </c>
      <c r="I79" s="82">
        <f t="shared" si="19"/>
        <v>12010719.680952335</v>
      </c>
      <c r="K79" s="77">
        <v>11717794.277451711</v>
      </c>
      <c r="L79" s="79">
        <f t="shared" si="20"/>
        <v>1</v>
      </c>
      <c r="M79" s="79">
        <f t="shared" si="20"/>
        <v>1</v>
      </c>
      <c r="N79" s="82">
        <f t="shared" si="21"/>
        <v>11717794.277451711</v>
      </c>
    </row>
    <row r="80" spans="1:14">
      <c r="A80" s="31">
        <f t="shared" si="1"/>
        <v>66</v>
      </c>
      <c r="B80" s="76">
        <v>38400</v>
      </c>
      <c r="C80" s="30" t="s">
        <v>147</v>
      </c>
      <c r="D80" s="77">
        <v>263603.40132685943</v>
      </c>
      <c r="E80" s="82">
        <v>0</v>
      </c>
      <c r="F80" s="82">
        <f t="shared" si="17"/>
        <v>263603.40132685943</v>
      </c>
      <c r="G80" s="79">
        <f t="shared" si="18"/>
        <v>1</v>
      </c>
      <c r="H80" s="79">
        <f t="shared" si="18"/>
        <v>1</v>
      </c>
      <c r="I80" s="82">
        <f t="shared" si="19"/>
        <v>263603.40132685943</v>
      </c>
      <c r="K80" s="77">
        <v>249551.83348966861</v>
      </c>
      <c r="L80" s="79">
        <f t="shared" si="20"/>
        <v>1</v>
      </c>
      <c r="M80" s="79">
        <f t="shared" si="20"/>
        <v>1</v>
      </c>
      <c r="N80" s="82">
        <f t="shared" si="21"/>
        <v>249551.83348966861</v>
      </c>
    </row>
    <row r="81" spans="1:14">
      <c r="A81" s="31">
        <f t="shared" ref="A81:A144" si="22">A80+1</f>
        <v>67</v>
      </c>
      <c r="B81" s="76">
        <v>38500</v>
      </c>
      <c r="C81" s="30" t="s">
        <v>148</v>
      </c>
      <c r="D81" s="77">
        <v>5259207.65656331</v>
      </c>
      <c r="E81" s="82">
        <v>0</v>
      </c>
      <c r="F81" s="82">
        <f t="shared" si="17"/>
        <v>5259207.65656331</v>
      </c>
      <c r="G81" s="79">
        <f t="shared" si="18"/>
        <v>1</v>
      </c>
      <c r="H81" s="79">
        <f t="shared" si="18"/>
        <v>1</v>
      </c>
      <c r="I81" s="82">
        <f t="shared" si="19"/>
        <v>5259207.65656331</v>
      </c>
      <c r="K81" s="77">
        <v>5237632.693020015</v>
      </c>
      <c r="L81" s="79">
        <f t="shared" si="20"/>
        <v>1</v>
      </c>
      <c r="M81" s="79">
        <f t="shared" si="20"/>
        <v>1</v>
      </c>
      <c r="N81" s="82">
        <f t="shared" si="21"/>
        <v>5237632.693020015</v>
      </c>
    </row>
    <row r="82" spans="1:14">
      <c r="A82" s="31">
        <f t="shared" si="22"/>
        <v>68</v>
      </c>
      <c r="B82" s="83"/>
      <c r="C82" s="30"/>
      <c r="D82" s="84"/>
      <c r="E82" s="84"/>
      <c r="F82" s="84"/>
      <c r="G82" s="79"/>
      <c r="H82" s="79"/>
      <c r="I82" s="84"/>
      <c r="K82" s="84"/>
      <c r="N82" s="84"/>
    </row>
    <row r="83" spans="1:14">
      <c r="A83" s="31">
        <f t="shared" si="22"/>
        <v>69</v>
      </c>
      <c r="B83" s="83"/>
      <c r="C83" s="30" t="s">
        <v>149</v>
      </c>
      <c r="D83" s="85">
        <f>SUM(D62:D82)</f>
        <v>588244251.14979541</v>
      </c>
      <c r="E83" s="80">
        <f>SUM(E62:E82)</f>
        <v>0</v>
      </c>
      <c r="F83" s="85">
        <f>SUM(F62:F82)</f>
        <v>588244251.14979541</v>
      </c>
      <c r="G83" s="79"/>
      <c r="H83" s="79"/>
      <c r="I83" s="85">
        <f>SUM(I62:I82)</f>
        <v>588244251.14979541</v>
      </c>
      <c r="K83" s="85">
        <f>SUM(K62:K82)</f>
        <v>567755915.14797235</v>
      </c>
      <c r="N83" s="85">
        <f>SUM(N62:N82)</f>
        <v>567755915.14797235</v>
      </c>
    </row>
    <row r="84" spans="1:14">
      <c r="A84" s="31">
        <f t="shared" si="22"/>
        <v>70</v>
      </c>
      <c r="B84" s="83"/>
      <c r="C84" s="30"/>
      <c r="G84" s="79"/>
      <c r="H84" s="79"/>
    </row>
    <row r="85" spans="1:14">
      <c r="A85" s="31">
        <f t="shared" si="22"/>
        <v>71</v>
      </c>
      <c r="B85" s="83"/>
      <c r="C85" s="75" t="s">
        <v>150</v>
      </c>
      <c r="G85" s="79"/>
      <c r="H85" s="79"/>
    </row>
    <row r="86" spans="1:14">
      <c r="A86" s="31">
        <f t="shared" si="22"/>
        <v>72</v>
      </c>
      <c r="B86" s="76">
        <v>38900</v>
      </c>
      <c r="C86" s="30" t="s">
        <v>134</v>
      </c>
      <c r="D86" s="77">
        <v>1211697.3</v>
      </c>
      <c r="E86" s="78">
        <v>0</v>
      </c>
      <c r="F86" s="78">
        <f t="shared" ref="F86:F110" si="23">D86+E86</f>
        <v>1211697.3</v>
      </c>
      <c r="G86" s="79">
        <f t="shared" ref="G86:H101" si="24">$G$16</f>
        <v>1</v>
      </c>
      <c r="H86" s="79">
        <f t="shared" si="24"/>
        <v>1</v>
      </c>
      <c r="I86" s="85">
        <f t="shared" ref="I86:I110" si="25">F86*G86*H86</f>
        <v>1211697.3</v>
      </c>
      <c r="K86" s="77">
        <v>1211697.3000000003</v>
      </c>
      <c r="L86" s="79">
        <f>$G$16</f>
        <v>1</v>
      </c>
      <c r="M86" s="79">
        <f>$G$16</f>
        <v>1</v>
      </c>
      <c r="N86" s="78">
        <f>K86*L86*M86</f>
        <v>1211697.3000000003</v>
      </c>
    </row>
    <row r="87" spans="1:14">
      <c r="A87" s="31">
        <f t="shared" si="22"/>
        <v>73</v>
      </c>
      <c r="B87" s="76">
        <v>39000</v>
      </c>
      <c r="C87" s="30" t="s">
        <v>127</v>
      </c>
      <c r="D87" s="77">
        <v>7149908.6553839436</v>
      </c>
      <c r="E87" s="82">
        <v>0</v>
      </c>
      <c r="F87" s="82">
        <f t="shared" si="23"/>
        <v>7149908.6553839436</v>
      </c>
      <c r="G87" s="79">
        <f t="shared" si="24"/>
        <v>1</v>
      </c>
      <c r="H87" s="79">
        <f t="shared" si="24"/>
        <v>1</v>
      </c>
      <c r="I87" s="82">
        <f t="shared" si="25"/>
        <v>7149908.6553839436</v>
      </c>
      <c r="K87" s="77">
        <v>7148202.0262166616</v>
      </c>
      <c r="L87" s="79">
        <f>$G$16</f>
        <v>1</v>
      </c>
      <c r="M87" s="79">
        <f>$G$16</f>
        <v>1</v>
      </c>
      <c r="N87" s="82">
        <f t="shared" ref="N87:N110" si="26">K87*L87*M87</f>
        <v>7148202.0262166616</v>
      </c>
    </row>
    <row r="88" spans="1:14">
      <c r="A88" s="31">
        <f t="shared" si="22"/>
        <v>74</v>
      </c>
      <c r="B88" s="76">
        <v>39002</v>
      </c>
      <c r="C88" s="30" t="s">
        <v>151</v>
      </c>
      <c r="D88" s="77">
        <v>173114.85</v>
      </c>
      <c r="E88" s="82">
        <v>0</v>
      </c>
      <c r="F88" s="82">
        <f t="shared" si="23"/>
        <v>173114.85</v>
      </c>
      <c r="G88" s="79">
        <f t="shared" si="24"/>
        <v>1</v>
      </c>
      <c r="H88" s="79">
        <f t="shared" si="24"/>
        <v>1</v>
      </c>
      <c r="I88" s="82">
        <f t="shared" si="25"/>
        <v>173114.85</v>
      </c>
      <c r="K88" s="77">
        <v>173114.85000000003</v>
      </c>
      <c r="L88" s="79">
        <f t="shared" ref="L88:M103" si="27">$G$16</f>
        <v>1</v>
      </c>
      <c r="M88" s="79">
        <f t="shared" si="27"/>
        <v>1</v>
      </c>
      <c r="N88" s="82">
        <f t="shared" si="26"/>
        <v>173114.85000000003</v>
      </c>
    </row>
    <row r="89" spans="1:14">
      <c r="A89" s="31">
        <f t="shared" si="22"/>
        <v>75</v>
      </c>
      <c r="B89" s="76">
        <v>39003</v>
      </c>
      <c r="C89" s="30" t="s">
        <v>138</v>
      </c>
      <c r="D89" s="77">
        <v>709199.18</v>
      </c>
      <c r="E89" s="82">
        <v>0</v>
      </c>
      <c r="F89" s="82">
        <f t="shared" si="23"/>
        <v>709199.18</v>
      </c>
      <c r="G89" s="79">
        <f t="shared" si="24"/>
        <v>1</v>
      </c>
      <c r="H89" s="79">
        <f t="shared" si="24"/>
        <v>1</v>
      </c>
      <c r="I89" s="82">
        <f t="shared" si="25"/>
        <v>709199.18</v>
      </c>
      <c r="K89" s="77">
        <v>709199.17999999982</v>
      </c>
      <c r="L89" s="79">
        <f t="shared" si="27"/>
        <v>1</v>
      </c>
      <c r="M89" s="79">
        <f t="shared" si="27"/>
        <v>1</v>
      </c>
      <c r="N89" s="82">
        <f t="shared" si="26"/>
        <v>709199.17999999982</v>
      </c>
    </row>
    <row r="90" spans="1:14">
      <c r="A90" s="31">
        <f t="shared" si="22"/>
        <v>76</v>
      </c>
      <c r="B90" s="76">
        <v>39004</v>
      </c>
      <c r="C90" s="30" t="s">
        <v>152</v>
      </c>
      <c r="D90" s="77">
        <v>12954.74</v>
      </c>
      <c r="E90" s="82">
        <v>0</v>
      </c>
      <c r="F90" s="82">
        <f t="shared" si="23"/>
        <v>12954.74</v>
      </c>
      <c r="G90" s="79">
        <f t="shared" si="24"/>
        <v>1</v>
      </c>
      <c r="H90" s="79">
        <f t="shared" si="24"/>
        <v>1</v>
      </c>
      <c r="I90" s="82">
        <f t="shared" si="25"/>
        <v>12954.74</v>
      </c>
      <c r="K90" s="77">
        <v>12954.74</v>
      </c>
      <c r="L90" s="79">
        <f t="shared" si="27"/>
        <v>1</v>
      </c>
      <c r="M90" s="79">
        <f t="shared" si="27"/>
        <v>1</v>
      </c>
      <c r="N90" s="82">
        <f t="shared" si="26"/>
        <v>12954.74</v>
      </c>
    </row>
    <row r="91" spans="1:14">
      <c r="A91" s="31">
        <f t="shared" si="22"/>
        <v>77</v>
      </c>
      <c r="B91" s="76">
        <v>39009</v>
      </c>
      <c r="C91" s="30" t="s">
        <v>153</v>
      </c>
      <c r="D91" s="77">
        <v>1246194.18</v>
      </c>
      <c r="E91" s="82">
        <v>0</v>
      </c>
      <c r="F91" s="82">
        <f t="shared" si="23"/>
        <v>1246194.18</v>
      </c>
      <c r="G91" s="79">
        <f t="shared" si="24"/>
        <v>1</v>
      </c>
      <c r="H91" s="79">
        <f t="shared" si="24"/>
        <v>1</v>
      </c>
      <c r="I91" s="82">
        <f t="shared" si="25"/>
        <v>1246194.18</v>
      </c>
      <c r="K91" s="77">
        <v>1246194.18</v>
      </c>
      <c r="L91" s="79">
        <f t="shared" si="27"/>
        <v>1</v>
      </c>
      <c r="M91" s="79">
        <f t="shared" si="27"/>
        <v>1</v>
      </c>
      <c r="N91" s="82">
        <f t="shared" si="26"/>
        <v>1246194.18</v>
      </c>
    </row>
    <row r="92" spans="1:14">
      <c r="A92" s="31">
        <f t="shared" si="22"/>
        <v>78</v>
      </c>
      <c r="B92" s="76">
        <v>39100</v>
      </c>
      <c r="C92" s="30" t="s">
        <v>154</v>
      </c>
      <c r="D92" s="77">
        <v>1794619.1</v>
      </c>
      <c r="E92" s="82">
        <v>0</v>
      </c>
      <c r="F92" s="82">
        <f t="shared" si="23"/>
        <v>1794619.1</v>
      </c>
      <c r="G92" s="79">
        <f t="shared" si="24"/>
        <v>1</v>
      </c>
      <c r="H92" s="79">
        <f t="shared" si="24"/>
        <v>1</v>
      </c>
      <c r="I92" s="82">
        <f t="shared" si="25"/>
        <v>1794619.1</v>
      </c>
      <c r="K92" s="77">
        <v>1794619.1000000003</v>
      </c>
      <c r="L92" s="79">
        <f t="shared" si="27"/>
        <v>1</v>
      </c>
      <c r="M92" s="79">
        <f t="shared" si="27"/>
        <v>1</v>
      </c>
      <c r="N92" s="82">
        <f t="shared" si="26"/>
        <v>1794619.1000000003</v>
      </c>
    </row>
    <row r="93" spans="1:14">
      <c r="A93" s="31">
        <f t="shared" si="22"/>
        <v>79</v>
      </c>
      <c r="B93" s="76">
        <v>39103</v>
      </c>
      <c r="C93" s="30" t="s">
        <v>155</v>
      </c>
      <c r="D93" s="77">
        <v>0</v>
      </c>
      <c r="E93" s="82">
        <v>0</v>
      </c>
      <c r="F93" s="82">
        <f t="shared" si="23"/>
        <v>0</v>
      </c>
      <c r="G93" s="79">
        <f t="shared" si="24"/>
        <v>1</v>
      </c>
      <c r="H93" s="79">
        <f t="shared" si="24"/>
        <v>1</v>
      </c>
      <c r="I93" s="82">
        <f t="shared" si="25"/>
        <v>0</v>
      </c>
      <c r="K93" s="77">
        <v>0</v>
      </c>
      <c r="L93" s="79">
        <f t="shared" si="27"/>
        <v>1</v>
      </c>
      <c r="M93" s="79">
        <f t="shared" si="27"/>
        <v>1</v>
      </c>
      <c r="N93" s="82">
        <f t="shared" si="26"/>
        <v>0</v>
      </c>
    </row>
    <row r="94" spans="1:14">
      <c r="A94" s="31">
        <f t="shared" si="22"/>
        <v>80</v>
      </c>
      <c r="B94" s="76">
        <v>39200</v>
      </c>
      <c r="C94" s="30" t="s">
        <v>156</v>
      </c>
      <c r="D94" s="77">
        <v>220986.90000000002</v>
      </c>
      <c r="E94" s="82">
        <v>0</v>
      </c>
      <c r="F94" s="82">
        <f t="shared" si="23"/>
        <v>220986.90000000002</v>
      </c>
      <c r="G94" s="79">
        <f t="shared" si="24"/>
        <v>1</v>
      </c>
      <c r="H94" s="79">
        <f t="shared" si="24"/>
        <v>1</v>
      </c>
      <c r="I94" s="82">
        <f t="shared" si="25"/>
        <v>220986.90000000002</v>
      </c>
      <c r="K94" s="77">
        <v>220986.89999999994</v>
      </c>
      <c r="L94" s="79">
        <f t="shared" si="27"/>
        <v>1</v>
      </c>
      <c r="M94" s="79">
        <f t="shared" si="27"/>
        <v>1</v>
      </c>
      <c r="N94" s="82">
        <f t="shared" si="26"/>
        <v>220986.89999999994</v>
      </c>
    </row>
    <row r="95" spans="1:14">
      <c r="A95" s="31">
        <f t="shared" si="22"/>
        <v>81</v>
      </c>
      <c r="B95" s="76">
        <v>39202</v>
      </c>
      <c r="C95" s="30" t="s">
        <v>157</v>
      </c>
      <c r="D95" s="77">
        <v>0</v>
      </c>
      <c r="E95" s="82">
        <v>0</v>
      </c>
      <c r="F95" s="82">
        <f t="shared" si="23"/>
        <v>0</v>
      </c>
      <c r="G95" s="79">
        <f t="shared" si="24"/>
        <v>1</v>
      </c>
      <c r="H95" s="79">
        <f t="shared" si="24"/>
        <v>1</v>
      </c>
      <c r="I95" s="82">
        <f t="shared" si="25"/>
        <v>0</v>
      </c>
      <c r="K95" s="77">
        <v>0</v>
      </c>
      <c r="L95" s="79">
        <f t="shared" si="27"/>
        <v>1</v>
      </c>
      <c r="M95" s="79">
        <f t="shared" si="27"/>
        <v>1</v>
      </c>
      <c r="N95" s="82">
        <f t="shared" si="26"/>
        <v>0</v>
      </c>
    </row>
    <row r="96" spans="1:14">
      <c r="A96" s="31">
        <f t="shared" si="22"/>
        <v>82</v>
      </c>
      <c r="B96" s="76">
        <v>39400</v>
      </c>
      <c r="C96" s="30" t="s">
        <v>158</v>
      </c>
      <c r="D96" s="77">
        <v>6025513.9585687099</v>
      </c>
      <c r="E96" s="82">
        <v>0</v>
      </c>
      <c r="F96" s="82">
        <f t="shared" si="23"/>
        <v>6025513.9585687099</v>
      </c>
      <c r="G96" s="79">
        <f t="shared" si="24"/>
        <v>1</v>
      </c>
      <c r="H96" s="79">
        <f t="shared" si="24"/>
        <v>1</v>
      </c>
      <c r="I96" s="82">
        <f t="shared" si="25"/>
        <v>6025513.9585687099</v>
      </c>
      <c r="K96" s="77">
        <v>5455993.2745073829</v>
      </c>
      <c r="L96" s="79">
        <f t="shared" si="27"/>
        <v>1</v>
      </c>
      <c r="M96" s="79">
        <f t="shared" si="27"/>
        <v>1</v>
      </c>
      <c r="N96" s="82">
        <f t="shared" si="26"/>
        <v>5455993.2745073829</v>
      </c>
    </row>
    <row r="97" spans="1:14">
      <c r="A97" s="31">
        <f t="shared" si="22"/>
        <v>83</v>
      </c>
      <c r="B97" s="76">
        <v>39603</v>
      </c>
      <c r="C97" s="30" t="s">
        <v>159</v>
      </c>
      <c r="D97" s="77">
        <v>39610.080000000002</v>
      </c>
      <c r="E97" s="82">
        <v>0</v>
      </c>
      <c r="F97" s="82">
        <f t="shared" si="23"/>
        <v>39610.080000000002</v>
      </c>
      <c r="G97" s="79">
        <f t="shared" si="24"/>
        <v>1</v>
      </c>
      <c r="H97" s="79">
        <f t="shared" si="24"/>
        <v>1</v>
      </c>
      <c r="I97" s="82">
        <f t="shared" si="25"/>
        <v>39610.080000000002</v>
      </c>
      <c r="K97" s="77">
        <v>39610.080000000009</v>
      </c>
      <c r="L97" s="79">
        <f t="shared" si="27"/>
        <v>1</v>
      </c>
      <c r="M97" s="79">
        <f t="shared" si="27"/>
        <v>1</v>
      </c>
      <c r="N97" s="82">
        <f t="shared" si="26"/>
        <v>39610.080000000009</v>
      </c>
    </row>
    <row r="98" spans="1:14">
      <c r="A98" s="31">
        <f t="shared" si="22"/>
        <v>84</v>
      </c>
      <c r="B98" s="76">
        <v>39604</v>
      </c>
      <c r="C98" s="30" t="s">
        <v>160</v>
      </c>
      <c r="D98" s="77">
        <v>62747.29</v>
      </c>
      <c r="E98" s="82">
        <v>0</v>
      </c>
      <c r="F98" s="82">
        <f t="shared" si="23"/>
        <v>62747.29</v>
      </c>
      <c r="G98" s="79">
        <f t="shared" si="24"/>
        <v>1</v>
      </c>
      <c r="H98" s="79">
        <f t="shared" si="24"/>
        <v>1</v>
      </c>
      <c r="I98" s="82">
        <f t="shared" si="25"/>
        <v>62747.29</v>
      </c>
      <c r="K98" s="77">
        <v>62747.290000000008</v>
      </c>
      <c r="L98" s="79">
        <f t="shared" si="27"/>
        <v>1</v>
      </c>
      <c r="M98" s="79">
        <f t="shared" si="27"/>
        <v>1</v>
      </c>
      <c r="N98" s="82">
        <f t="shared" si="26"/>
        <v>62747.290000000008</v>
      </c>
    </row>
    <row r="99" spans="1:14">
      <c r="A99" s="31">
        <f t="shared" si="22"/>
        <v>85</v>
      </c>
      <c r="B99" s="76">
        <v>39605</v>
      </c>
      <c r="C99" s="4" t="s">
        <v>161</v>
      </c>
      <c r="D99" s="77">
        <v>19427.23</v>
      </c>
      <c r="E99" s="82">
        <v>0</v>
      </c>
      <c r="F99" s="82">
        <f t="shared" si="23"/>
        <v>19427.23</v>
      </c>
      <c r="G99" s="79">
        <f t="shared" si="24"/>
        <v>1</v>
      </c>
      <c r="H99" s="79">
        <f t="shared" si="24"/>
        <v>1</v>
      </c>
      <c r="I99" s="82">
        <f t="shared" si="25"/>
        <v>19427.23</v>
      </c>
      <c r="K99" s="77">
        <v>19427.230000000003</v>
      </c>
      <c r="L99" s="79">
        <f t="shared" si="27"/>
        <v>1</v>
      </c>
      <c r="M99" s="79">
        <f t="shared" si="27"/>
        <v>1</v>
      </c>
      <c r="N99" s="82">
        <f t="shared" si="26"/>
        <v>19427.230000000003</v>
      </c>
    </row>
    <row r="100" spans="1:14">
      <c r="A100" s="31">
        <f t="shared" si="22"/>
        <v>86</v>
      </c>
      <c r="B100" s="76">
        <v>39700</v>
      </c>
      <c r="C100" s="30" t="s">
        <v>162</v>
      </c>
      <c r="D100" s="77">
        <v>358964.52</v>
      </c>
      <c r="E100" s="82">
        <v>0</v>
      </c>
      <c r="F100" s="82">
        <f t="shared" si="23"/>
        <v>358964.52</v>
      </c>
      <c r="G100" s="79">
        <f t="shared" si="24"/>
        <v>1</v>
      </c>
      <c r="H100" s="79">
        <f t="shared" si="24"/>
        <v>1</v>
      </c>
      <c r="I100" s="82">
        <f t="shared" si="25"/>
        <v>358964.52</v>
      </c>
      <c r="K100" s="77">
        <v>358964.51999999996</v>
      </c>
      <c r="L100" s="79">
        <f t="shared" si="27"/>
        <v>1</v>
      </c>
      <c r="M100" s="79">
        <f t="shared" si="27"/>
        <v>1</v>
      </c>
      <c r="N100" s="82">
        <f t="shared" si="26"/>
        <v>358964.51999999996</v>
      </c>
    </row>
    <row r="101" spans="1:14">
      <c r="A101" s="31">
        <f t="shared" si="22"/>
        <v>87</v>
      </c>
      <c r="B101" s="76">
        <v>39701</v>
      </c>
      <c r="C101" s="30" t="s">
        <v>163</v>
      </c>
      <c r="D101" s="77">
        <v>0</v>
      </c>
      <c r="E101" s="82">
        <v>0</v>
      </c>
      <c r="F101" s="82">
        <f t="shared" si="23"/>
        <v>0</v>
      </c>
      <c r="G101" s="79">
        <f t="shared" si="24"/>
        <v>1</v>
      </c>
      <c r="H101" s="79">
        <f t="shared" si="24"/>
        <v>1</v>
      </c>
      <c r="I101" s="82">
        <f t="shared" si="25"/>
        <v>0</v>
      </c>
      <c r="K101" s="77">
        <v>0</v>
      </c>
      <c r="L101" s="79">
        <f t="shared" si="27"/>
        <v>1</v>
      </c>
      <c r="M101" s="79">
        <f t="shared" si="27"/>
        <v>1</v>
      </c>
      <c r="N101" s="82">
        <f t="shared" si="26"/>
        <v>0</v>
      </c>
    </row>
    <row r="102" spans="1:14">
      <c r="A102" s="31">
        <f t="shared" si="22"/>
        <v>88</v>
      </c>
      <c r="B102" s="76">
        <v>39702</v>
      </c>
      <c r="C102" s="30" t="s">
        <v>163</v>
      </c>
      <c r="D102" s="77">
        <v>0</v>
      </c>
      <c r="E102" s="82">
        <v>0</v>
      </c>
      <c r="F102" s="82">
        <f t="shared" si="23"/>
        <v>0</v>
      </c>
      <c r="G102" s="79">
        <f t="shared" ref="G102:H110" si="28">$G$16</f>
        <v>1</v>
      </c>
      <c r="H102" s="79">
        <f t="shared" si="28"/>
        <v>1</v>
      </c>
      <c r="I102" s="82">
        <f t="shared" si="25"/>
        <v>0</v>
      </c>
      <c r="K102" s="77">
        <v>0</v>
      </c>
      <c r="L102" s="79">
        <f t="shared" si="27"/>
        <v>1</v>
      </c>
      <c r="M102" s="79">
        <f t="shared" si="27"/>
        <v>1</v>
      </c>
      <c r="N102" s="82">
        <f t="shared" si="26"/>
        <v>0</v>
      </c>
    </row>
    <row r="103" spans="1:14">
      <c r="A103" s="31">
        <f t="shared" si="22"/>
        <v>89</v>
      </c>
      <c r="B103" s="76">
        <v>39705</v>
      </c>
      <c r="C103" s="30" t="s">
        <v>164</v>
      </c>
      <c r="D103" s="77">
        <v>0</v>
      </c>
      <c r="E103" s="82">
        <v>0</v>
      </c>
      <c r="F103" s="82">
        <f t="shared" si="23"/>
        <v>0</v>
      </c>
      <c r="G103" s="79">
        <f t="shared" si="28"/>
        <v>1</v>
      </c>
      <c r="H103" s="79">
        <f t="shared" si="28"/>
        <v>1</v>
      </c>
      <c r="I103" s="82">
        <f t="shared" si="25"/>
        <v>0</v>
      </c>
      <c r="K103" s="77">
        <v>0</v>
      </c>
      <c r="L103" s="79">
        <f t="shared" si="27"/>
        <v>1</v>
      </c>
      <c r="M103" s="79">
        <f t="shared" si="27"/>
        <v>1</v>
      </c>
      <c r="N103" s="82">
        <f t="shared" si="26"/>
        <v>0</v>
      </c>
    </row>
    <row r="104" spans="1:14">
      <c r="A104" s="31">
        <f t="shared" si="22"/>
        <v>90</v>
      </c>
      <c r="B104" s="76">
        <v>39800</v>
      </c>
      <c r="C104" s="30" t="s">
        <v>165</v>
      </c>
      <c r="D104" s="77">
        <v>3772427.3848281614</v>
      </c>
      <c r="E104" s="82">
        <v>0</v>
      </c>
      <c r="F104" s="82">
        <f t="shared" si="23"/>
        <v>3772427.3848281614</v>
      </c>
      <c r="G104" s="79">
        <f t="shared" si="28"/>
        <v>1</v>
      </c>
      <c r="H104" s="79">
        <f t="shared" si="28"/>
        <v>1</v>
      </c>
      <c r="I104" s="82">
        <f t="shared" si="25"/>
        <v>3772427.3848281614</v>
      </c>
      <c r="K104" s="77">
        <v>3791155.2795283841</v>
      </c>
      <c r="L104" s="79">
        <f t="shared" ref="L104:M110" si="29">$G$16</f>
        <v>1</v>
      </c>
      <c r="M104" s="79">
        <f t="shared" si="29"/>
        <v>1</v>
      </c>
      <c r="N104" s="82">
        <f t="shared" si="26"/>
        <v>3791155.2795283841</v>
      </c>
    </row>
    <row r="105" spans="1:14">
      <c r="A105" s="31">
        <f t="shared" si="22"/>
        <v>91</v>
      </c>
      <c r="B105" s="76">
        <v>39901</v>
      </c>
      <c r="C105" s="30" t="s">
        <v>166</v>
      </c>
      <c r="D105" s="77">
        <v>14389.76</v>
      </c>
      <c r="E105" s="82">
        <v>0</v>
      </c>
      <c r="F105" s="82">
        <f t="shared" si="23"/>
        <v>14389.76</v>
      </c>
      <c r="G105" s="79">
        <f t="shared" si="28"/>
        <v>1</v>
      </c>
      <c r="H105" s="79">
        <f t="shared" si="28"/>
        <v>1</v>
      </c>
      <c r="I105" s="82">
        <f t="shared" si="25"/>
        <v>14389.76</v>
      </c>
      <c r="K105" s="77">
        <v>0</v>
      </c>
      <c r="L105" s="79">
        <f t="shared" si="29"/>
        <v>1</v>
      </c>
      <c r="M105" s="79">
        <f t="shared" si="29"/>
        <v>1</v>
      </c>
      <c r="N105" s="82">
        <f t="shared" si="26"/>
        <v>0</v>
      </c>
    </row>
    <row r="106" spans="1:14">
      <c r="A106" s="31">
        <f t="shared" si="22"/>
        <v>92</v>
      </c>
      <c r="B106" s="76">
        <v>39902</v>
      </c>
      <c r="C106" s="30" t="s">
        <v>167</v>
      </c>
      <c r="D106" s="77">
        <v>0</v>
      </c>
      <c r="E106" s="82">
        <v>0</v>
      </c>
      <c r="F106" s="82">
        <f t="shared" si="23"/>
        <v>0</v>
      </c>
      <c r="G106" s="79">
        <f t="shared" si="28"/>
        <v>1</v>
      </c>
      <c r="H106" s="79">
        <f t="shared" si="28"/>
        <v>1</v>
      </c>
      <c r="I106" s="82">
        <f t="shared" si="25"/>
        <v>0</v>
      </c>
      <c r="K106" s="77">
        <v>0</v>
      </c>
      <c r="L106" s="79">
        <f t="shared" si="29"/>
        <v>1</v>
      </c>
      <c r="M106" s="79">
        <f t="shared" si="29"/>
        <v>1</v>
      </c>
      <c r="N106" s="82">
        <f t="shared" si="26"/>
        <v>0</v>
      </c>
    </row>
    <row r="107" spans="1:14">
      <c r="A107" s="31">
        <f t="shared" si="22"/>
        <v>93</v>
      </c>
      <c r="B107" s="76">
        <v>39903</v>
      </c>
      <c r="C107" s="30" t="s">
        <v>168</v>
      </c>
      <c r="D107" s="77">
        <v>134598.85999999999</v>
      </c>
      <c r="E107" s="82">
        <v>0</v>
      </c>
      <c r="F107" s="82">
        <f t="shared" si="23"/>
        <v>134598.85999999999</v>
      </c>
      <c r="G107" s="79">
        <f t="shared" si="28"/>
        <v>1</v>
      </c>
      <c r="H107" s="79">
        <f t="shared" si="28"/>
        <v>1</v>
      </c>
      <c r="I107" s="82">
        <f t="shared" si="25"/>
        <v>134598.85999999999</v>
      </c>
      <c r="K107" s="77">
        <v>134598.85999999993</v>
      </c>
      <c r="L107" s="79">
        <f t="shared" si="29"/>
        <v>1</v>
      </c>
      <c r="M107" s="79">
        <f t="shared" si="29"/>
        <v>1</v>
      </c>
      <c r="N107" s="82">
        <f t="shared" si="26"/>
        <v>134598.85999999993</v>
      </c>
    </row>
    <row r="108" spans="1:14">
      <c r="A108" s="31">
        <f t="shared" si="22"/>
        <v>94</v>
      </c>
      <c r="B108" s="76">
        <v>39906</v>
      </c>
      <c r="C108" s="30" t="s">
        <v>169</v>
      </c>
      <c r="D108" s="77">
        <v>1893352.3496315097</v>
      </c>
      <c r="E108" s="82">
        <v>0</v>
      </c>
      <c r="F108" s="82">
        <f t="shared" si="23"/>
        <v>1893352.3496315097</v>
      </c>
      <c r="G108" s="79">
        <f t="shared" si="28"/>
        <v>1</v>
      </c>
      <c r="H108" s="79">
        <f t="shared" si="28"/>
        <v>1</v>
      </c>
      <c r="I108" s="82">
        <f t="shared" si="25"/>
        <v>1893352.3496315097</v>
      </c>
      <c r="K108" s="77">
        <v>1770508.9860929651</v>
      </c>
      <c r="L108" s="79">
        <f t="shared" si="29"/>
        <v>1</v>
      </c>
      <c r="M108" s="79">
        <f t="shared" si="29"/>
        <v>1</v>
      </c>
      <c r="N108" s="82">
        <f t="shared" si="26"/>
        <v>1770508.9860929651</v>
      </c>
    </row>
    <row r="109" spans="1:14">
      <c r="A109" s="31">
        <f t="shared" si="22"/>
        <v>95</v>
      </c>
      <c r="B109" s="76">
        <v>39907</v>
      </c>
      <c r="C109" s="30" t="s">
        <v>170</v>
      </c>
      <c r="D109" s="77">
        <v>0</v>
      </c>
      <c r="E109" s="82">
        <v>0</v>
      </c>
      <c r="F109" s="82">
        <f t="shared" si="23"/>
        <v>0</v>
      </c>
      <c r="G109" s="79">
        <f t="shared" si="28"/>
        <v>1</v>
      </c>
      <c r="H109" s="79">
        <f t="shared" si="28"/>
        <v>1</v>
      </c>
      <c r="I109" s="82">
        <f t="shared" si="25"/>
        <v>0</v>
      </c>
      <c r="K109" s="77">
        <v>0</v>
      </c>
      <c r="L109" s="79">
        <f t="shared" si="29"/>
        <v>1</v>
      </c>
      <c r="M109" s="79">
        <f t="shared" si="29"/>
        <v>1</v>
      </c>
      <c r="N109" s="82">
        <f t="shared" si="26"/>
        <v>0</v>
      </c>
    </row>
    <row r="110" spans="1:14">
      <c r="A110" s="31">
        <f t="shared" si="22"/>
        <v>96</v>
      </c>
      <c r="B110" s="76">
        <v>39908</v>
      </c>
      <c r="C110" s="30" t="s">
        <v>171</v>
      </c>
      <c r="D110" s="77">
        <v>123514.83</v>
      </c>
      <c r="E110" s="82">
        <v>0</v>
      </c>
      <c r="F110" s="82">
        <f t="shared" si="23"/>
        <v>123514.83</v>
      </c>
      <c r="G110" s="79">
        <f t="shared" si="28"/>
        <v>1</v>
      </c>
      <c r="H110" s="79">
        <f t="shared" si="28"/>
        <v>1</v>
      </c>
      <c r="I110" s="82">
        <f t="shared" si="25"/>
        <v>123514.83</v>
      </c>
      <c r="K110" s="77">
        <v>123514.83000000002</v>
      </c>
      <c r="L110" s="79">
        <f t="shared" si="29"/>
        <v>1</v>
      </c>
      <c r="M110" s="79">
        <f t="shared" si="29"/>
        <v>1</v>
      </c>
      <c r="N110" s="82">
        <f t="shared" si="26"/>
        <v>123514.83000000002</v>
      </c>
    </row>
    <row r="111" spans="1:14">
      <c r="A111" s="31">
        <f t="shared" si="22"/>
        <v>97</v>
      </c>
      <c r="B111" s="83"/>
      <c r="C111" s="30"/>
      <c r="D111" s="84"/>
      <c r="E111" s="84"/>
      <c r="F111" s="84"/>
      <c r="I111" s="84"/>
      <c r="K111" s="84"/>
      <c r="N111" s="84"/>
    </row>
    <row r="112" spans="1:14">
      <c r="A112" s="31">
        <f t="shared" si="22"/>
        <v>98</v>
      </c>
      <c r="B112" s="83"/>
      <c r="C112" s="30" t="s">
        <v>172</v>
      </c>
      <c r="D112" s="85">
        <f>SUM(D86:D111)</f>
        <v>24963221.16841232</v>
      </c>
      <c r="E112" s="80">
        <f>SUM(E86:E111)</f>
        <v>0</v>
      </c>
      <c r="F112" s="85">
        <f>SUM(F86:F111)</f>
        <v>24963221.16841232</v>
      </c>
      <c r="G112" s="79"/>
      <c r="H112" s="79"/>
      <c r="I112" s="85">
        <f>SUM(I86:I111)</f>
        <v>24963221.16841232</v>
      </c>
      <c r="K112" s="85">
        <f>SUM(K86:K111)</f>
        <v>24273488.626345389</v>
      </c>
      <c r="N112" s="85">
        <f>SUM(N86:N111)</f>
        <v>24273488.626345389</v>
      </c>
    </row>
    <row r="113" spans="1:19">
      <c r="A113" s="31">
        <f t="shared" si="22"/>
        <v>99</v>
      </c>
      <c r="B113" s="83"/>
      <c r="C113" s="30"/>
    </row>
    <row r="114" spans="1:19" ht="15.75" thickBot="1">
      <c r="A114" s="31">
        <f t="shared" si="22"/>
        <v>100</v>
      </c>
      <c r="B114" s="83"/>
      <c r="C114" s="30" t="s">
        <v>173</v>
      </c>
      <c r="D114" s="88">
        <f>D19+D26+D47+D59+D83+D112</f>
        <v>659423288.64293051</v>
      </c>
      <c r="E114" s="89">
        <f>E19+E26+E47+E59+E83+E112</f>
        <v>0</v>
      </c>
      <c r="F114" s="88">
        <f>F19+F26+F47+F59+F83+F112</f>
        <v>659423288.64293051</v>
      </c>
      <c r="I114" s="88">
        <f>I19+I26+I47+I59+I83+I112</f>
        <v>659423288.64293051</v>
      </c>
      <c r="K114" s="88">
        <f>K19+K26+K47+K59+K83+K112</f>
        <v>638202422.87671638</v>
      </c>
      <c r="N114" s="88">
        <f>N19+N26+N47+N59+N83+N112</f>
        <v>638202422.87671638</v>
      </c>
    </row>
    <row r="115" spans="1:19" ht="15.75" thickTop="1">
      <c r="A115" s="31">
        <f t="shared" si="22"/>
        <v>101</v>
      </c>
      <c r="B115" s="83"/>
      <c r="C115" s="30"/>
    </row>
    <row r="116" spans="1:19">
      <c r="A116" s="31">
        <f t="shared" si="22"/>
        <v>102</v>
      </c>
      <c r="B116" s="83"/>
      <c r="C116" s="4" t="s">
        <v>174</v>
      </c>
      <c r="D116" s="77">
        <v>26845504.509999994</v>
      </c>
      <c r="E116" s="90">
        <v>0</v>
      </c>
      <c r="F116" s="90">
        <f>D116+E116</f>
        <v>26845504.509999994</v>
      </c>
      <c r="G116" s="91">
        <f>$G$16</f>
        <v>1</v>
      </c>
      <c r="H116" s="91">
        <f>$G$16</f>
        <v>1</v>
      </c>
      <c r="I116" s="90">
        <f>F116*G116*H116</f>
        <v>26845504.509999994</v>
      </c>
      <c r="K116" s="77">
        <v>26845504.509999994</v>
      </c>
      <c r="L116" s="79">
        <f>$G$16</f>
        <v>1</v>
      </c>
      <c r="M116" s="79">
        <f>$G$16</f>
        <v>1</v>
      </c>
      <c r="N116" s="90">
        <f>K116*L116*M116</f>
        <v>26845504.509999994</v>
      </c>
    </row>
    <row r="117" spans="1:19">
      <c r="A117" s="31">
        <f t="shared" si="22"/>
        <v>103</v>
      </c>
      <c r="B117" s="83"/>
      <c r="K117" s="85"/>
    </row>
    <row r="118" spans="1:19" ht="15.75">
      <c r="A118" s="31">
        <f t="shared" si="22"/>
        <v>104</v>
      </c>
      <c r="B118" s="92" t="s">
        <v>175</v>
      </c>
      <c r="K118" s="85"/>
    </row>
    <row r="119" spans="1:19">
      <c r="A119" s="31">
        <f t="shared" si="22"/>
        <v>105</v>
      </c>
      <c r="B119" s="83"/>
      <c r="K119" s="85"/>
    </row>
    <row r="120" spans="1:19">
      <c r="A120" s="31">
        <f t="shared" si="22"/>
        <v>106</v>
      </c>
      <c r="B120" s="83"/>
      <c r="C120" s="75" t="s">
        <v>99</v>
      </c>
      <c r="K120" s="85"/>
    </row>
    <row r="121" spans="1:19">
      <c r="A121" s="31">
        <f t="shared" si="22"/>
        <v>107</v>
      </c>
      <c r="B121" s="93">
        <v>30100</v>
      </c>
      <c r="C121" s="30" t="s">
        <v>100</v>
      </c>
      <c r="D121" s="77">
        <v>185309.27</v>
      </c>
      <c r="E121" s="80">
        <v>0</v>
      </c>
      <c r="F121" s="80">
        <f>D121+E121</f>
        <v>185309.27</v>
      </c>
      <c r="G121" s="79">
        <f>$G$16</f>
        <v>1</v>
      </c>
      <c r="H121" s="94">
        <v>0.5025136071712456</v>
      </c>
      <c r="I121" s="80">
        <f>F121*G121*H121</f>
        <v>93120.429709970282</v>
      </c>
      <c r="K121" s="77">
        <v>185309.27</v>
      </c>
      <c r="L121" s="79">
        <f t="shared" ref="L121:M122" si="30">G121</f>
        <v>1</v>
      </c>
      <c r="M121" s="94">
        <f t="shared" si="30"/>
        <v>0.5025136071712456</v>
      </c>
      <c r="N121" s="80">
        <f>K121*L121*M121</f>
        <v>93120.429709970282</v>
      </c>
      <c r="S121" s="95"/>
    </row>
    <row r="122" spans="1:19">
      <c r="A122" s="31">
        <f t="shared" si="22"/>
        <v>108</v>
      </c>
      <c r="B122" s="93">
        <v>30300</v>
      </c>
      <c r="C122" s="30" t="s">
        <v>176</v>
      </c>
      <c r="D122" s="77">
        <v>1109551.68</v>
      </c>
      <c r="E122" s="87">
        <v>0</v>
      </c>
      <c r="F122" s="87">
        <f>D122+E122</f>
        <v>1109551.68</v>
      </c>
      <c r="G122" s="79">
        <f>$G$16</f>
        <v>1</v>
      </c>
      <c r="H122" s="94">
        <f>$H$121</f>
        <v>0.5025136071712456</v>
      </c>
      <c r="I122" s="87">
        <f>F122*G122*H122</f>
        <v>557564.81705971563</v>
      </c>
      <c r="K122" s="77">
        <v>1109551.68</v>
      </c>
      <c r="L122" s="79">
        <f t="shared" si="30"/>
        <v>1</v>
      </c>
      <c r="M122" s="94">
        <f t="shared" si="30"/>
        <v>0.5025136071712456</v>
      </c>
      <c r="N122" s="87">
        <f>K122*L122*M122</f>
        <v>557564.81705971563</v>
      </c>
      <c r="S122" s="95"/>
    </row>
    <row r="123" spans="1:19">
      <c r="A123" s="31">
        <f t="shared" si="22"/>
        <v>109</v>
      </c>
      <c r="B123" s="83"/>
      <c r="C123" s="30"/>
      <c r="D123" s="84"/>
      <c r="K123" s="84"/>
    </row>
    <row r="124" spans="1:19">
      <c r="A124" s="31">
        <f t="shared" si="22"/>
        <v>110</v>
      </c>
      <c r="B124" s="83"/>
      <c r="C124" s="30" t="s">
        <v>102</v>
      </c>
      <c r="D124" s="85">
        <f>SUM(D121:D123)</f>
        <v>1294860.95</v>
      </c>
      <c r="E124" s="80">
        <f>SUM(E121:E123)</f>
        <v>0</v>
      </c>
      <c r="F124" s="80">
        <f>SUM(F121:F123)</f>
        <v>1294860.95</v>
      </c>
      <c r="G124" s="79"/>
      <c r="H124" s="79"/>
      <c r="I124" s="80">
        <f>SUM(I121:I123)</f>
        <v>650685.24676968588</v>
      </c>
      <c r="K124" s="85">
        <f>SUM(K121:K123)</f>
        <v>1294860.95</v>
      </c>
      <c r="N124" s="80">
        <f>SUM(N121:N123)</f>
        <v>650685.24676968588</v>
      </c>
    </row>
    <row r="125" spans="1:19">
      <c r="A125" s="31">
        <f t="shared" si="22"/>
        <v>111</v>
      </c>
      <c r="B125" s="83"/>
    </row>
    <row r="126" spans="1:19">
      <c r="A126" s="31">
        <f t="shared" si="22"/>
        <v>112</v>
      </c>
      <c r="B126" s="83"/>
      <c r="C126" s="75" t="s">
        <v>133</v>
      </c>
    </row>
    <row r="127" spans="1:19">
      <c r="A127" s="31">
        <f t="shared" si="22"/>
        <v>113</v>
      </c>
      <c r="B127" s="93">
        <v>37400</v>
      </c>
      <c r="C127" s="30" t="s">
        <v>134</v>
      </c>
      <c r="D127" s="85">
        <v>0</v>
      </c>
      <c r="E127" s="80">
        <v>0</v>
      </c>
      <c r="F127" s="80">
        <f t="shared" ref="F127:F147" si="31">D127+E127</f>
        <v>0</v>
      </c>
      <c r="G127" s="79">
        <f t="shared" ref="G127:G147" si="32">$G$16</f>
        <v>1</v>
      </c>
      <c r="H127" s="94">
        <f t="shared" ref="H127:H147" si="33">$H$121</f>
        <v>0.5025136071712456</v>
      </c>
      <c r="I127" s="80">
        <f t="shared" ref="I127:I147" si="34">F127*G127*H127</f>
        <v>0</v>
      </c>
      <c r="K127" s="85">
        <v>0</v>
      </c>
      <c r="L127" s="79">
        <f t="shared" ref="L127:M147" si="35">G127</f>
        <v>1</v>
      </c>
      <c r="M127" s="94">
        <f t="shared" si="35"/>
        <v>0.5025136071712456</v>
      </c>
      <c r="N127" s="80">
        <f t="shared" ref="N127:N147" si="36">K127*L127*M127</f>
        <v>0</v>
      </c>
      <c r="P127" s="27"/>
    </row>
    <row r="128" spans="1:19">
      <c r="A128" s="31">
        <f t="shared" si="22"/>
        <v>114</v>
      </c>
      <c r="B128" s="93">
        <v>35010</v>
      </c>
      <c r="C128" s="30" t="s">
        <v>109</v>
      </c>
      <c r="D128" s="96">
        <v>0</v>
      </c>
      <c r="E128" s="82">
        <v>0</v>
      </c>
      <c r="F128" s="82">
        <f t="shared" si="31"/>
        <v>0</v>
      </c>
      <c r="G128" s="79">
        <f t="shared" si="32"/>
        <v>1</v>
      </c>
      <c r="H128" s="94">
        <f t="shared" si="33"/>
        <v>0.5025136071712456</v>
      </c>
      <c r="I128" s="82">
        <f t="shared" si="34"/>
        <v>0</v>
      </c>
      <c r="K128" s="96">
        <v>0</v>
      </c>
      <c r="L128" s="79">
        <f t="shared" si="35"/>
        <v>1</v>
      </c>
      <c r="M128" s="94">
        <f t="shared" si="35"/>
        <v>0.5025136071712456</v>
      </c>
      <c r="N128" s="82">
        <f t="shared" si="36"/>
        <v>0</v>
      </c>
      <c r="P128" s="27"/>
    </row>
    <row r="129" spans="1:16">
      <c r="A129" s="31">
        <f t="shared" si="22"/>
        <v>115</v>
      </c>
      <c r="B129" s="93">
        <v>37402</v>
      </c>
      <c r="C129" s="30" t="s">
        <v>135</v>
      </c>
      <c r="D129" s="96">
        <v>0</v>
      </c>
      <c r="E129" s="82">
        <v>0</v>
      </c>
      <c r="F129" s="82">
        <f t="shared" si="31"/>
        <v>0</v>
      </c>
      <c r="G129" s="79">
        <f t="shared" si="32"/>
        <v>1</v>
      </c>
      <c r="H129" s="94">
        <f t="shared" si="33"/>
        <v>0.5025136071712456</v>
      </c>
      <c r="I129" s="82">
        <f t="shared" si="34"/>
        <v>0</v>
      </c>
      <c r="K129" s="96">
        <v>0</v>
      </c>
      <c r="L129" s="79">
        <f t="shared" si="35"/>
        <v>1</v>
      </c>
      <c r="M129" s="94">
        <f t="shared" si="35"/>
        <v>0.5025136071712456</v>
      </c>
      <c r="N129" s="82">
        <f t="shared" si="36"/>
        <v>0</v>
      </c>
      <c r="P129" s="27"/>
    </row>
    <row r="130" spans="1:16">
      <c r="A130" s="31">
        <f t="shared" si="22"/>
        <v>116</v>
      </c>
      <c r="B130" s="93">
        <v>37403</v>
      </c>
      <c r="C130" s="30" t="s">
        <v>136</v>
      </c>
      <c r="D130" s="96">
        <v>0</v>
      </c>
      <c r="E130" s="82">
        <v>0</v>
      </c>
      <c r="F130" s="82">
        <f t="shared" si="31"/>
        <v>0</v>
      </c>
      <c r="G130" s="79">
        <f t="shared" si="32"/>
        <v>1</v>
      </c>
      <c r="H130" s="94">
        <f t="shared" si="33"/>
        <v>0.5025136071712456</v>
      </c>
      <c r="I130" s="82">
        <f t="shared" si="34"/>
        <v>0</v>
      </c>
      <c r="K130" s="96">
        <v>0</v>
      </c>
      <c r="L130" s="79">
        <f t="shared" si="35"/>
        <v>1</v>
      </c>
      <c r="M130" s="94">
        <f t="shared" si="35"/>
        <v>0.5025136071712456</v>
      </c>
      <c r="N130" s="82">
        <f t="shared" si="36"/>
        <v>0</v>
      </c>
    </row>
    <row r="131" spans="1:16">
      <c r="A131" s="31">
        <f t="shared" si="22"/>
        <v>117</v>
      </c>
      <c r="B131" s="93">
        <v>36602</v>
      </c>
      <c r="C131" s="30" t="s">
        <v>127</v>
      </c>
      <c r="D131" s="96">
        <v>0</v>
      </c>
      <c r="E131" s="82">
        <v>0</v>
      </c>
      <c r="F131" s="82">
        <f t="shared" si="31"/>
        <v>0</v>
      </c>
      <c r="G131" s="79">
        <f t="shared" si="32"/>
        <v>1</v>
      </c>
      <c r="H131" s="94">
        <f t="shared" si="33"/>
        <v>0.5025136071712456</v>
      </c>
      <c r="I131" s="82">
        <f t="shared" si="34"/>
        <v>0</v>
      </c>
      <c r="K131" s="96">
        <v>0</v>
      </c>
      <c r="L131" s="79">
        <f t="shared" si="35"/>
        <v>1</v>
      </c>
      <c r="M131" s="94">
        <f t="shared" si="35"/>
        <v>0.5025136071712456</v>
      </c>
      <c r="N131" s="82">
        <f t="shared" si="36"/>
        <v>0</v>
      </c>
      <c r="P131" s="27"/>
    </row>
    <row r="132" spans="1:16">
      <c r="A132" s="31">
        <f t="shared" si="22"/>
        <v>118</v>
      </c>
      <c r="B132" s="93">
        <v>37402</v>
      </c>
      <c r="C132" s="30" t="s">
        <v>135</v>
      </c>
      <c r="D132" s="96">
        <v>0</v>
      </c>
      <c r="E132" s="82">
        <v>0</v>
      </c>
      <c r="F132" s="82">
        <f>D132+E132</f>
        <v>0</v>
      </c>
      <c r="G132" s="79">
        <f t="shared" si="32"/>
        <v>1</v>
      </c>
      <c r="H132" s="94">
        <f t="shared" si="33"/>
        <v>0.5025136071712456</v>
      </c>
      <c r="I132" s="82">
        <f>F132*G132*H132</f>
        <v>0</v>
      </c>
      <c r="K132" s="96">
        <v>0</v>
      </c>
      <c r="L132" s="79">
        <f>G132</f>
        <v>1</v>
      </c>
      <c r="M132" s="94">
        <f>H132</f>
        <v>0.5025136071712456</v>
      </c>
      <c r="N132" s="82">
        <f>K132*L132*M132</f>
        <v>0</v>
      </c>
    </row>
    <row r="133" spans="1:16">
      <c r="A133" s="31">
        <f t="shared" si="22"/>
        <v>119</v>
      </c>
      <c r="B133" s="93">
        <v>37501</v>
      </c>
      <c r="C133" s="30" t="s">
        <v>137</v>
      </c>
      <c r="D133" s="96">
        <v>0</v>
      </c>
      <c r="E133" s="82">
        <v>0</v>
      </c>
      <c r="F133" s="82">
        <f t="shared" si="31"/>
        <v>0</v>
      </c>
      <c r="G133" s="79">
        <f t="shared" si="32"/>
        <v>1</v>
      </c>
      <c r="H133" s="94">
        <f t="shared" si="33"/>
        <v>0.5025136071712456</v>
      </c>
      <c r="I133" s="82">
        <f t="shared" si="34"/>
        <v>0</v>
      </c>
      <c r="K133" s="96">
        <v>0</v>
      </c>
      <c r="L133" s="79">
        <f t="shared" si="35"/>
        <v>1</v>
      </c>
      <c r="M133" s="94">
        <f t="shared" si="35"/>
        <v>0.5025136071712456</v>
      </c>
      <c r="N133" s="82">
        <f t="shared" si="36"/>
        <v>0</v>
      </c>
    </row>
    <row r="134" spans="1:16">
      <c r="A134" s="31">
        <f t="shared" si="22"/>
        <v>120</v>
      </c>
      <c r="B134" s="93">
        <v>37503</v>
      </c>
      <c r="C134" s="30" t="s">
        <v>138</v>
      </c>
      <c r="D134" s="96">
        <v>0</v>
      </c>
      <c r="E134" s="82">
        <v>0</v>
      </c>
      <c r="F134" s="82">
        <f t="shared" si="31"/>
        <v>0</v>
      </c>
      <c r="G134" s="79">
        <f t="shared" si="32"/>
        <v>1</v>
      </c>
      <c r="H134" s="94">
        <f t="shared" si="33"/>
        <v>0.5025136071712456</v>
      </c>
      <c r="I134" s="82">
        <f t="shared" si="34"/>
        <v>0</v>
      </c>
      <c r="K134" s="96">
        <v>0</v>
      </c>
      <c r="L134" s="79">
        <f t="shared" si="35"/>
        <v>1</v>
      </c>
      <c r="M134" s="94">
        <f t="shared" si="35"/>
        <v>0.5025136071712456</v>
      </c>
      <c r="N134" s="82">
        <f t="shared" si="36"/>
        <v>0</v>
      </c>
    </row>
    <row r="135" spans="1:16">
      <c r="A135" s="31">
        <f t="shared" si="22"/>
        <v>121</v>
      </c>
      <c r="B135" s="93">
        <v>36700</v>
      </c>
      <c r="C135" s="30" t="s">
        <v>129</v>
      </c>
      <c r="D135" s="96">
        <v>0</v>
      </c>
      <c r="E135" s="82">
        <v>0</v>
      </c>
      <c r="F135" s="82">
        <f t="shared" si="31"/>
        <v>0</v>
      </c>
      <c r="G135" s="79">
        <f t="shared" si="32"/>
        <v>1</v>
      </c>
      <c r="H135" s="94">
        <f t="shared" si="33"/>
        <v>0.5025136071712456</v>
      </c>
      <c r="I135" s="82">
        <f t="shared" si="34"/>
        <v>0</v>
      </c>
      <c r="K135" s="96">
        <v>0</v>
      </c>
      <c r="L135" s="79">
        <f t="shared" si="35"/>
        <v>1</v>
      </c>
      <c r="M135" s="94">
        <f t="shared" si="35"/>
        <v>0.5025136071712456</v>
      </c>
      <c r="N135" s="82">
        <f t="shared" si="36"/>
        <v>0</v>
      </c>
    </row>
    <row r="136" spans="1:16">
      <c r="A136" s="31">
        <f t="shared" si="22"/>
        <v>122</v>
      </c>
      <c r="B136" s="93">
        <v>36701</v>
      </c>
      <c r="C136" s="30" t="s">
        <v>130</v>
      </c>
      <c r="D136" s="96">
        <v>0</v>
      </c>
      <c r="E136" s="82">
        <v>0</v>
      </c>
      <c r="F136" s="82">
        <f t="shared" si="31"/>
        <v>0</v>
      </c>
      <c r="G136" s="79">
        <f t="shared" si="32"/>
        <v>1</v>
      </c>
      <c r="H136" s="94">
        <f t="shared" si="33"/>
        <v>0.5025136071712456</v>
      </c>
      <c r="I136" s="82">
        <f t="shared" si="34"/>
        <v>0</v>
      </c>
      <c r="K136" s="96">
        <v>0</v>
      </c>
      <c r="L136" s="79">
        <f t="shared" si="35"/>
        <v>1</v>
      </c>
      <c r="M136" s="94">
        <f t="shared" si="35"/>
        <v>0.5025136071712456</v>
      </c>
      <c r="N136" s="82">
        <f t="shared" si="36"/>
        <v>0</v>
      </c>
    </row>
    <row r="137" spans="1:16">
      <c r="A137" s="31">
        <f t="shared" si="22"/>
        <v>123</v>
      </c>
      <c r="B137" s="93">
        <v>37602</v>
      </c>
      <c r="C137" s="30" t="s">
        <v>139</v>
      </c>
      <c r="D137" s="96">
        <v>0</v>
      </c>
      <c r="E137" s="82">
        <v>0</v>
      </c>
      <c r="F137" s="82">
        <f t="shared" si="31"/>
        <v>0</v>
      </c>
      <c r="G137" s="79">
        <f t="shared" si="32"/>
        <v>1</v>
      </c>
      <c r="H137" s="94">
        <f t="shared" si="33"/>
        <v>0.5025136071712456</v>
      </c>
      <c r="I137" s="82">
        <f t="shared" si="34"/>
        <v>0</v>
      </c>
      <c r="K137" s="96">
        <v>0</v>
      </c>
      <c r="L137" s="79">
        <f t="shared" si="35"/>
        <v>1</v>
      </c>
      <c r="M137" s="94">
        <f t="shared" si="35"/>
        <v>0.5025136071712456</v>
      </c>
      <c r="N137" s="82">
        <f t="shared" si="36"/>
        <v>0</v>
      </c>
    </row>
    <row r="138" spans="1:16">
      <c r="A138" s="31">
        <f t="shared" si="22"/>
        <v>124</v>
      </c>
      <c r="B138" s="93">
        <v>37800</v>
      </c>
      <c r="C138" s="30" t="s">
        <v>140</v>
      </c>
      <c r="D138" s="96">
        <v>0</v>
      </c>
      <c r="E138" s="82">
        <v>0</v>
      </c>
      <c r="F138" s="82">
        <f t="shared" si="31"/>
        <v>0</v>
      </c>
      <c r="G138" s="79">
        <f t="shared" si="32"/>
        <v>1</v>
      </c>
      <c r="H138" s="94">
        <f t="shared" si="33"/>
        <v>0.5025136071712456</v>
      </c>
      <c r="I138" s="82">
        <f t="shared" si="34"/>
        <v>0</v>
      </c>
      <c r="K138" s="96">
        <v>0</v>
      </c>
      <c r="L138" s="79">
        <f t="shared" si="35"/>
        <v>1</v>
      </c>
      <c r="M138" s="94">
        <f t="shared" si="35"/>
        <v>0.5025136071712456</v>
      </c>
      <c r="N138" s="82">
        <f t="shared" si="36"/>
        <v>0</v>
      </c>
    </row>
    <row r="139" spans="1:16">
      <c r="A139" s="31">
        <f t="shared" si="22"/>
        <v>125</v>
      </c>
      <c r="B139" s="93">
        <v>37900</v>
      </c>
      <c r="C139" s="30" t="s">
        <v>141</v>
      </c>
      <c r="D139" s="96">
        <v>0</v>
      </c>
      <c r="E139" s="82">
        <v>0</v>
      </c>
      <c r="F139" s="82">
        <f t="shared" si="31"/>
        <v>0</v>
      </c>
      <c r="G139" s="79">
        <f t="shared" si="32"/>
        <v>1</v>
      </c>
      <c r="H139" s="94">
        <f t="shared" si="33"/>
        <v>0.5025136071712456</v>
      </c>
      <c r="I139" s="82">
        <f t="shared" si="34"/>
        <v>0</v>
      </c>
      <c r="K139" s="96">
        <v>0</v>
      </c>
      <c r="L139" s="79">
        <f t="shared" si="35"/>
        <v>1</v>
      </c>
      <c r="M139" s="94">
        <f t="shared" si="35"/>
        <v>0.5025136071712456</v>
      </c>
      <c r="N139" s="82">
        <f t="shared" si="36"/>
        <v>0</v>
      </c>
    </row>
    <row r="140" spans="1:16">
      <c r="A140" s="31">
        <f t="shared" si="22"/>
        <v>126</v>
      </c>
      <c r="B140" s="93">
        <v>37905</v>
      </c>
      <c r="C140" s="30" t="s">
        <v>142</v>
      </c>
      <c r="D140" s="96">
        <v>0</v>
      </c>
      <c r="E140" s="82">
        <v>0</v>
      </c>
      <c r="F140" s="82">
        <f t="shared" si="31"/>
        <v>0</v>
      </c>
      <c r="G140" s="79">
        <f t="shared" si="32"/>
        <v>1</v>
      </c>
      <c r="H140" s="94">
        <f t="shared" si="33"/>
        <v>0.5025136071712456</v>
      </c>
      <c r="I140" s="82">
        <f t="shared" si="34"/>
        <v>0</v>
      </c>
      <c r="K140" s="96">
        <v>0</v>
      </c>
      <c r="L140" s="79">
        <f t="shared" si="35"/>
        <v>1</v>
      </c>
      <c r="M140" s="94">
        <f t="shared" si="35"/>
        <v>0.5025136071712456</v>
      </c>
      <c r="N140" s="82">
        <f t="shared" si="36"/>
        <v>0</v>
      </c>
    </row>
    <row r="141" spans="1:16">
      <c r="A141" s="31">
        <f t="shared" si="22"/>
        <v>127</v>
      </c>
      <c r="B141" s="93">
        <v>38000</v>
      </c>
      <c r="C141" s="30" t="s">
        <v>143</v>
      </c>
      <c r="D141" s="96">
        <v>0</v>
      </c>
      <c r="E141" s="82">
        <v>0</v>
      </c>
      <c r="F141" s="82">
        <f t="shared" si="31"/>
        <v>0</v>
      </c>
      <c r="G141" s="79">
        <f t="shared" si="32"/>
        <v>1</v>
      </c>
      <c r="H141" s="94">
        <f t="shared" si="33"/>
        <v>0.5025136071712456</v>
      </c>
      <c r="I141" s="82">
        <f t="shared" si="34"/>
        <v>0</v>
      </c>
      <c r="K141" s="96">
        <v>0</v>
      </c>
      <c r="L141" s="79">
        <f t="shared" si="35"/>
        <v>1</v>
      </c>
      <c r="M141" s="94">
        <f t="shared" si="35"/>
        <v>0.5025136071712456</v>
      </c>
      <c r="N141" s="82">
        <f t="shared" si="36"/>
        <v>0</v>
      </c>
    </row>
    <row r="142" spans="1:16">
      <c r="A142" s="31">
        <f t="shared" si="22"/>
        <v>128</v>
      </c>
      <c r="B142" s="93">
        <v>38100</v>
      </c>
      <c r="C142" s="30" t="s">
        <v>144</v>
      </c>
      <c r="D142" s="96">
        <v>0</v>
      </c>
      <c r="E142" s="82">
        <v>0</v>
      </c>
      <c r="F142" s="82">
        <f t="shared" si="31"/>
        <v>0</v>
      </c>
      <c r="G142" s="79">
        <f t="shared" si="32"/>
        <v>1</v>
      </c>
      <c r="H142" s="94">
        <f t="shared" si="33"/>
        <v>0.5025136071712456</v>
      </c>
      <c r="I142" s="82">
        <f t="shared" si="34"/>
        <v>0</v>
      </c>
      <c r="K142" s="96">
        <v>0</v>
      </c>
      <c r="L142" s="79">
        <f t="shared" si="35"/>
        <v>1</v>
      </c>
      <c r="M142" s="94">
        <f t="shared" si="35"/>
        <v>0.5025136071712456</v>
      </c>
      <c r="N142" s="82">
        <f t="shared" si="36"/>
        <v>0</v>
      </c>
    </row>
    <row r="143" spans="1:16">
      <c r="A143" s="31">
        <f t="shared" si="22"/>
        <v>129</v>
      </c>
      <c r="B143" s="93">
        <v>38200</v>
      </c>
      <c r="C143" s="30" t="s">
        <v>145</v>
      </c>
      <c r="D143" s="96">
        <v>0</v>
      </c>
      <c r="E143" s="82">
        <v>0</v>
      </c>
      <c r="F143" s="82">
        <f t="shared" si="31"/>
        <v>0</v>
      </c>
      <c r="G143" s="79">
        <f t="shared" si="32"/>
        <v>1</v>
      </c>
      <c r="H143" s="94">
        <f t="shared" si="33"/>
        <v>0.5025136071712456</v>
      </c>
      <c r="I143" s="82">
        <f t="shared" si="34"/>
        <v>0</v>
      </c>
      <c r="K143" s="96">
        <v>0</v>
      </c>
      <c r="L143" s="79">
        <f t="shared" si="35"/>
        <v>1</v>
      </c>
      <c r="M143" s="94">
        <f t="shared" si="35"/>
        <v>0.5025136071712456</v>
      </c>
      <c r="N143" s="82">
        <f t="shared" si="36"/>
        <v>0</v>
      </c>
    </row>
    <row r="144" spans="1:16">
      <c r="A144" s="31">
        <f t="shared" si="22"/>
        <v>130</v>
      </c>
      <c r="B144" s="93">
        <v>38300</v>
      </c>
      <c r="C144" s="30" t="s">
        <v>146</v>
      </c>
      <c r="D144" s="96">
        <v>0</v>
      </c>
      <c r="E144" s="82">
        <v>0</v>
      </c>
      <c r="F144" s="82">
        <f t="shared" si="31"/>
        <v>0</v>
      </c>
      <c r="G144" s="79">
        <f t="shared" si="32"/>
        <v>1</v>
      </c>
      <c r="H144" s="94">
        <f t="shared" si="33"/>
        <v>0.5025136071712456</v>
      </c>
      <c r="I144" s="82">
        <f t="shared" si="34"/>
        <v>0</v>
      </c>
      <c r="K144" s="96">
        <v>0</v>
      </c>
      <c r="L144" s="79">
        <f t="shared" si="35"/>
        <v>1</v>
      </c>
      <c r="M144" s="94">
        <f t="shared" si="35"/>
        <v>0.5025136071712456</v>
      </c>
      <c r="N144" s="82">
        <f t="shared" si="36"/>
        <v>0</v>
      </c>
    </row>
    <row r="145" spans="1:19">
      <c r="A145" s="31">
        <f t="shared" ref="A145:A208" si="37">A144+1</f>
        <v>131</v>
      </c>
      <c r="B145" s="93">
        <v>38400</v>
      </c>
      <c r="C145" s="30" t="s">
        <v>147</v>
      </c>
      <c r="D145" s="96">
        <v>0</v>
      </c>
      <c r="E145" s="82">
        <v>0</v>
      </c>
      <c r="F145" s="82">
        <f t="shared" si="31"/>
        <v>0</v>
      </c>
      <c r="G145" s="79">
        <f t="shared" si="32"/>
        <v>1</v>
      </c>
      <c r="H145" s="94">
        <f t="shared" si="33"/>
        <v>0.5025136071712456</v>
      </c>
      <c r="I145" s="82">
        <f t="shared" si="34"/>
        <v>0</v>
      </c>
      <c r="K145" s="96">
        <v>0</v>
      </c>
      <c r="L145" s="79">
        <f t="shared" si="35"/>
        <v>1</v>
      </c>
      <c r="M145" s="94">
        <f t="shared" si="35"/>
        <v>0.5025136071712456</v>
      </c>
      <c r="N145" s="82">
        <f t="shared" si="36"/>
        <v>0</v>
      </c>
    </row>
    <row r="146" spans="1:19">
      <c r="A146" s="31">
        <f t="shared" si="37"/>
        <v>132</v>
      </c>
      <c r="B146" s="93">
        <v>38500</v>
      </c>
      <c r="C146" s="30" t="s">
        <v>148</v>
      </c>
      <c r="D146" s="96">
        <v>0</v>
      </c>
      <c r="E146" s="82">
        <v>0</v>
      </c>
      <c r="F146" s="82">
        <f t="shared" si="31"/>
        <v>0</v>
      </c>
      <c r="G146" s="79">
        <f t="shared" si="32"/>
        <v>1</v>
      </c>
      <c r="H146" s="94">
        <f t="shared" si="33"/>
        <v>0.5025136071712456</v>
      </c>
      <c r="I146" s="82">
        <f t="shared" si="34"/>
        <v>0</v>
      </c>
      <c r="K146" s="96">
        <v>0</v>
      </c>
      <c r="L146" s="79">
        <f t="shared" si="35"/>
        <v>1</v>
      </c>
      <c r="M146" s="94">
        <f t="shared" si="35"/>
        <v>0.5025136071712456</v>
      </c>
      <c r="N146" s="82">
        <f t="shared" si="36"/>
        <v>0</v>
      </c>
    </row>
    <row r="147" spans="1:19">
      <c r="A147" s="31">
        <f t="shared" si="37"/>
        <v>133</v>
      </c>
      <c r="B147" s="93">
        <v>38600</v>
      </c>
      <c r="C147" s="30" t="s">
        <v>177</v>
      </c>
      <c r="D147" s="97">
        <v>0</v>
      </c>
      <c r="E147" s="87">
        <v>0</v>
      </c>
      <c r="F147" s="87">
        <f t="shared" si="31"/>
        <v>0</v>
      </c>
      <c r="G147" s="79">
        <f t="shared" si="32"/>
        <v>1</v>
      </c>
      <c r="H147" s="94">
        <f t="shared" si="33"/>
        <v>0.5025136071712456</v>
      </c>
      <c r="I147" s="87">
        <f t="shared" si="34"/>
        <v>0</v>
      </c>
      <c r="K147" s="97">
        <v>0</v>
      </c>
      <c r="L147" s="79">
        <f t="shared" si="35"/>
        <v>1</v>
      </c>
      <c r="M147" s="94">
        <f t="shared" si="35"/>
        <v>0.5025136071712456</v>
      </c>
      <c r="N147" s="87">
        <f t="shared" si="36"/>
        <v>0</v>
      </c>
    </row>
    <row r="148" spans="1:19">
      <c r="A148" s="31">
        <f t="shared" si="37"/>
        <v>134</v>
      </c>
      <c r="B148" s="83"/>
      <c r="C148" s="30"/>
      <c r="M148" s="94"/>
    </row>
    <row r="149" spans="1:19">
      <c r="A149" s="31">
        <f t="shared" si="37"/>
        <v>135</v>
      </c>
      <c r="B149" s="83"/>
      <c r="C149" s="30" t="s">
        <v>149</v>
      </c>
      <c r="D149" s="85">
        <f>SUM(D127:D148)</f>
        <v>0</v>
      </c>
      <c r="E149" s="80">
        <f>SUM(E127:E148)</f>
        <v>0</v>
      </c>
      <c r="F149" s="80">
        <f>SUM(F127:F148)</f>
        <v>0</v>
      </c>
      <c r="I149" s="80">
        <f>SUM(I127:I148)</f>
        <v>0</v>
      </c>
      <c r="K149" s="85">
        <f>SUM(K127:K148)</f>
        <v>0</v>
      </c>
      <c r="M149" s="94"/>
      <c r="N149" s="80">
        <f>SUM(N127:N148)</f>
        <v>0</v>
      </c>
    </row>
    <row r="150" spans="1:19">
      <c r="A150" s="31">
        <f t="shared" si="37"/>
        <v>136</v>
      </c>
      <c r="B150" s="83"/>
      <c r="C150" s="30"/>
      <c r="M150" s="94"/>
    </row>
    <row r="151" spans="1:19">
      <c r="A151" s="31">
        <f t="shared" si="37"/>
        <v>137</v>
      </c>
      <c r="B151" s="83"/>
      <c r="C151" s="75" t="s">
        <v>178</v>
      </c>
      <c r="M151" s="94"/>
    </row>
    <row r="152" spans="1:19">
      <c r="A152" s="31">
        <f t="shared" si="37"/>
        <v>138</v>
      </c>
      <c r="B152" s="93">
        <v>39001</v>
      </c>
      <c r="C152" s="30" t="s">
        <v>179</v>
      </c>
      <c r="D152" s="77">
        <v>179338.52</v>
      </c>
      <c r="E152" s="80">
        <v>0</v>
      </c>
      <c r="F152" s="80">
        <f t="shared" ref="F152:F172" si="38">D152+E152</f>
        <v>179338.52</v>
      </c>
      <c r="G152" s="79">
        <f t="shared" ref="G152:G172" si="39">$G$16</f>
        <v>1</v>
      </c>
      <c r="H152" s="94">
        <f t="shared" ref="H152:H172" si="40">$H$121</f>
        <v>0.5025136071712456</v>
      </c>
      <c r="I152" s="80">
        <f t="shared" ref="I152:I172" si="41">F152*G152*H152</f>
        <v>90120.046589952573</v>
      </c>
      <c r="K152" s="77">
        <v>179338.52</v>
      </c>
      <c r="L152" s="79">
        <f t="shared" ref="L152:M172" si="42">G152</f>
        <v>1</v>
      </c>
      <c r="M152" s="94">
        <f t="shared" si="42"/>
        <v>0.5025136071712456</v>
      </c>
      <c r="N152" s="80">
        <f t="shared" ref="N152:N172" si="43">K152*L152*M152</f>
        <v>90120.046589952573</v>
      </c>
      <c r="S152" s="95"/>
    </row>
    <row r="153" spans="1:19">
      <c r="A153" s="31">
        <f t="shared" si="37"/>
        <v>139</v>
      </c>
      <c r="B153" s="93">
        <v>39004</v>
      </c>
      <c r="C153" s="30" t="s">
        <v>152</v>
      </c>
      <c r="D153" s="77">
        <v>15383.91</v>
      </c>
      <c r="E153" s="82">
        <v>0</v>
      </c>
      <c r="F153" s="82">
        <f t="shared" si="38"/>
        <v>15383.91</v>
      </c>
      <c r="G153" s="79">
        <f t="shared" si="39"/>
        <v>1</v>
      </c>
      <c r="H153" s="94">
        <f t="shared" si="40"/>
        <v>0.5025136071712456</v>
      </c>
      <c r="I153" s="82">
        <f t="shared" si="41"/>
        <v>7730.6241064977967</v>
      </c>
      <c r="K153" s="77">
        <v>15383.910000000002</v>
      </c>
      <c r="L153" s="79">
        <f t="shared" si="42"/>
        <v>1</v>
      </c>
      <c r="M153" s="94">
        <f t="shared" si="42"/>
        <v>0.5025136071712456</v>
      </c>
      <c r="N153" s="82">
        <f t="shared" si="43"/>
        <v>7730.6241064977976</v>
      </c>
      <c r="S153" s="95"/>
    </row>
    <row r="154" spans="1:19">
      <c r="A154" s="31">
        <f t="shared" si="37"/>
        <v>140</v>
      </c>
      <c r="B154" s="93">
        <v>39009</v>
      </c>
      <c r="C154" s="30" t="s">
        <v>153</v>
      </c>
      <c r="D154" s="77">
        <v>38834</v>
      </c>
      <c r="E154" s="82">
        <v>0</v>
      </c>
      <c r="F154" s="82">
        <f t="shared" si="38"/>
        <v>38834</v>
      </c>
      <c r="G154" s="79">
        <f t="shared" si="39"/>
        <v>1</v>
      </c>
      <c r="H154" s="94">
        <f t="shared" si="40"/>
        <v>0.5025136071712456</v>
      </c>
      <c r="I154" s="82">
        <f t="shared" si="41"/>
        <v>19514.613420888152</v>
      </c>
      <c r="K154" s="77">
        <v>38834</v>
      </c>
      <c r="L154" s="79">
        <f t="shared" si="42"/>
        <v>1</v>
      </c>
      <c r="M154" s="94">
        <f t="shared" si="42"/>
        <v>0.5025136071712456</v>
      </c>
      <c r="N154" s="82">
        <f t="shared" si="43"/>
        <v>19514.613420888152</v>
      </c>
      <c r="S154" s="95"/>
    </row>
    <row r="155" spans="1:19">
      <c r="A155" s="31">
        <f t="shared" si="37"/>
        <v>141</v>
      </c>
      <c r="B155" s="93">
        <v>39100</v>
      </c>
      <c r="C155" s="30" t="s">
        <v>154</v>
      </c>
      <c r="D155" s="77">
        <v>41397.21</v>
      </c>
      <c r="E155" s="82">
        <v>0</v>
      </c>
      <c r="F155" s="82">
        <f t="shared" si="38"/>
        <v>41397.21</v>
      </c>
      <c r="G155" s="79">
        <f t="shared" si="39"/>
        <v>1</v>
      </c>
      <c r="H155" s="94">
        <f t="shared" si="40"/>
        <v>0.5025136071712456</v>
      </c>
      <c r="I155" s="82">
        <f t="shared" si="41"/>
        <v>20802.66132392556</v>
      </c>
      <c r="K155" s="77">
        <v>41397.210000000006</v>
      </c>
      <c r="L155" s="79">
        <f t="shared" si="42"/>
        <v>1</v>
      </c>
      <c r="M155" s="94">
        <f t="shared" si="42"/>
        <v>0.5025136071712456</v>
      </c>
      <c r="N155" s="82">
        <f t="shared" si="43"/>
        <v>20802.661323925564</v>
      </c>
      <c r="S155" s="95"/>
    </row>
    <row r="156" spans="1:19">
      <c r="A156" s="31">
        <f t="shared" si="37"/>
        <v>142</v>
      </c>
      <c r="B156" s="93">
        <v>39101</v>
      </c>
      <c r="C156" s="30" t="s">
        <v>180</v>
      </c>
      <c r="D156" s="77">
        <v>0</v>
      </c>
      <c r="E156" s="82">
        <v>0</v>
      </c>
      <c r="F156" s="82">
        <f t="shared" si="38"/>
        <v>0</v>
      </c>
      <c r="G156" s="79">
        <f t="shared" si="39"/>
        <v>1</v>
      </c>
      <c r="H156" s="94">
        <f t="shared" si="40"/>
        <v>0.5025136071712456</v>
      </c>
      <c r="I156" s="82">
        <f t="shared" si="41"/>
        <v>0</v>
      </c>
      <c r="K156" s="77">
        <v>0</v>
      </c>
      <c r="L156" s="79">
        <f t="shared" si="42"/>
        <v>1</v>
      </c>
      <c r="M156" s="94">
        <f t="shared" si="42"/>
        <v>0.5025136071712456</v>
      </c>
      <c r="N156" s="82">
        <f t="shared" si="43"/>
        <v>0</v>
      </c>
      <c r="S156" s="95"/>
    </row>
    <row r="157" spans="1:19">
      <c r="A157" s="31">
        <f t="shared" si="37"/>
        <v>143</v>
      </c>
      <c r="B157" s="93">
        <v>39103</v>
      </c>
      <c r="C157" s="30" t="s">
        <v>155</v>
      </c>
      <c r="D157" s="77">
        <v>0</v>
      </c>
      <c r="E157" s="82">
        <v>0</v>
      </c>
      <c r="F157" s="82">
        <f t="shared" si="38"/>
        <v>0</v>
      </c>
      <c r="G157" s="79">
        <f t="shared" si="39"/>
        <v>1</v>
      </c>
      <c r="H157" s="94">
        <f t="shared" si="40"/>
        <v>0.5025136071712456</v>
      </c>
      <c r="I157" s="82">
        <f t="shared" si="41"/>
        <v>0</v>
      </c>
      <c r="K157" s="77">
        <v>0</v>
      </c>
      <c r="L157" s="79">
        <f t="shared" si="42"/>
        <v>1</v>
      </c>
      <c r="M157" s="94">
        <f t="shared" si="42"/>
        <v>0.5025136071712456</v>
      </c>
      <c r="N157" s="82">
        <f t="shared" si="43"/>
        <v>0</v>
      </c>
      <c r="S157" s="95"/>
    </row>
    <row r="158" spans="1:19">
      <c r="A158" s="31">
        <f t="shared" si="37"/>
        <v>144</v>
      </c>
      <c r="B158" s="93">
        <v>39200</v>
      </c>
      <c r="C158" s="30" t="s">
        <v>156</v>
      </c>
      <c r="D158" s="77">
        <v>27284.69</v>
      </c>
      <c r="E158" s="82">
        <v>0</v>
      </c>
      <c r="F158" s="82">
        <f t="shared" si="38"/>
        <v>27284.69</v>
      </c>
      <c r="G158" s="79">
        <f t="shared" si="39"/>
        <v>1</v>
      </c>
      <c r="H158" s="94">
        <f t="shared" si="40"/>
        <v>0.5025136071712456</v>
      </c>
      <c r="I158" s="82">
        <f t="shared" si="41"/>
        <v>13710.927992449213</v>
      </c>
      <c r="K158" s="77">
        <v>27284.69</v>
      </c>
      <c r="L158" s="79">
        <f t="shared" si="42"/>
        <v>1</v>
      </c>
      <c r="M158" s="94">
        <f t="shared" si="42"/>
        <v>0.5025136071712456</v>
      </c>
      <c r="N158" s="82">
        <f t="shared" si="43"/>
        <v>13710.927992449213</v>
      </c>
      <c r="S158" s="95"/>
    </row>
    <row r="159" spans="1:19">
      <c r="A159" s="31">
        <f t="shared" si="37"/>
        <v>145</v>
      </c>
      <c r="B159" s="93">
        <v>39300</v>
      </c>
      <c r="C159" s="30" t="s">
        <v>181</v>
      </c>
      <c r="D159" s="77">
        <v>0</v>
      </c>
      <c r="E159" s="82">
        <v>0</v>
      </c>
      <c r="F159" s="82">
        <f t="shared" si="38"/>
        <v>0</v>
      </c>
      <c r="G159" s="79">
        <f t="shared" si="39"/>
        <v>1</v>
      </c>
      <c r="H159" s="94">
        <f t="shared" si="40"/>
        <v>0.5025136071712456</v>
      </c>
      <c r="I159" s="82">
        <f t="shared" si="41"/>
        <v>0</v>
      </c>
      <c r="K159" s="77">
        <v>0</v>
      </c>
      <c r="L159" s="79">
        <f t="shared" si="42"/>
        <v>1</v>
      </c>
      <c r="M159" s="94">
        <f t="shared" si="42"/>
        <v>0.5025136071712456</v>
      </c>
      <c r="N159" s="82">
        <f t="shared" si="43"/>
        <v>0</v>
      </c>
      <c r="S159" s="95"/>
    </row>
    <row r="160" spans="1:19">
      <c r="A160" s="31">
        <f t="shared" si="37"/>
        <v>146</v>
      </c>
      <c r="B160" s="93">
        <v>39400</v>
      </c>
      <c r="C160" s="30" t="s">
        <v>158</v>
      </c>
      <c r="D160" s="77">
        <v>186174.43620427285</v>
      </c>
      <c r="E160" s="82">
        <v>0</v>
      </c>
      <c r="F160" s="82">
        <f t="shared" si="38"/>
        <v>186174.43620427285</v>
      </c>
      <c r="G160" s="79">
        <f t="shared" si="39"/>
        <v>1</v>
      </c>
      <c r="H160" s="94">
        <f t="shared" si="40"/>
        <v>0.5025136071712456</v>
      </c>
      <c r="I160" s="82">
        <f t="shared" si="41"/>
        <v>93555.187500082087</v>
      </c>
      <c r="K160" s="77">
        <v>181813.78396400355</v>
      </c>
      <c r="L160" s="79">
        <f t="shared" si="42"/>
        <v>1</v>
      </c>
      <c r="M160" s="94">
        <f t="shared" si="42"/>
        <v>0.5025136071712456</v>
      </c>
      <c r="N160" s="82">
        <f t="shared" si="43"/>
        <v>91363.900413204989</v>
      </c>
      <c r="S160" s="95"/>
    </row>
    <row r="161" spans="1:19">
      <c r="A161" s="31">
        <f t="shared" si="37"/>
        <v>147</v>
      </c>
      <c r="B161" s="93">
        <v>39600</v>
      </c>
      <c r="C161" s="30" t="s">
        <v>182</v>
      </c>
      <c r="D161" s="77">
        <v>20515.689999999999</v>
      </c>
      <c r="E161" s="82">
        <v>0</v>
      </c>
      <c r="F161" s="82">
        <f t="shared" si="38"/>
        <v>20515.689999999999</v>
      </c>
      <c r="G161" s="79">
        <f t="shared" si="39"/>
        <v>1</v>
      </c>
      <c r="H161" s="94">
        <f t="shared" si="40"/>
        <v>0.5025136071712456</v>
      </c>
      <c r="I161" s="82">
        <f t="shared" si="41"/>
        <v>10309.41338550705</v>
      </c>
      <c r="K161" s="77">
        <v>20515.689999999999</v>
      </c>
      <c r="L161" s="79">
        <f t="shared" si="42"/>
        <v>1</v>
      </c>
      <c r="M161" s="94">
        <f t="shared" si="42"/>
        <v>0.5025136071712456</v>
      </c>
      <c r="N161" s="82">
        <f t="shared" si="43"/>
        <v>10309.41338550705</v>
      </c>
      <c r="S161" s="95"/>
    </row>
    <row r="162" spans="1:19">
      <c r="A162" s="31">
        <f t="shared" si="37"/>
        <v>148</v>
      </c>
      <c r="B162" s="93">
        <v>39700</v>
      </c>
      <c r="C162" s="30" t="s">
        <v>162</v>
      </c>
      <c r="D162" s="77">
        <v>66532.643795727156</v>
      </c>
      <c r="E162" s="82">
        <v>0</v>
      </c>
      <c r="F162" s="82">
        <f t="shared" si="38"/>
        <v>66532.643795727156</v>
      </c>
      <c r="G162" s="79">
        <f t="shared" si="39"/>
        <v>1</v>
      </c>
      <c r="H162" s="94">
        <f t="shared" si="40"/>
        <v>0.5025136071712456</v>
      </c>
      <c r="I162" s="82">
        <f t="shared" si="41"/>
        <v>33433.558828430447</v>
      </c>
      <c r="K162" s="77">
        <v>54266.948343688746</v>
      </c>
      <c r="L162" s="79">
        <f t="shared" si="42"/>
        <v>1</v>
      </c>
      <c r="M162" s="94">
        <f t="shared" si="42"/>
        <v>0.5025136071712456</v>
      </c>
      <c r="N162" s="82">
        <f t="shared" si="43"/>
        <v>27269.879962362684</v>
      </c>
      <c r="S162" s="95"/>
    </row>
    <row r="163" spans="1:19">
      <c r="A163" s="31">
        <f t="shared" si="37"/>
        <v>149</v>
      </c>
      <c r="B163" s="93">
        <v>39701</v>
      </c>
      <c r="C163" s="30" t="s">
        <v>163</v>
      </c>
      <c r="D163" s="77">
        <v>0</v>
      </c>
      <c r="E163" s="82">
        <v>0</v>
      </c>
      <c r="F163" s="82">
        <f t="shared" si="38"/>
        <v>0</v>
      </c>
      <c r="G163" s="79">
        <f t="shared" si="39"/>
        <v>1</v>
      </c>
      <c r="H163" s="94">
        <f t="shared" si="40"/>
        <v>0.5025136071712456</v>
      </c>
      <c r="I163" s="82">
        <f t="shared" si="41"/>
        <v>0</v>
      </c>
      <c r="K163" s="77">
        <v>0</v>
      </c>
      <c r="L163" s="79">
        <f t="shared" si="42"/>
        <v>1</v>
      </c>
      <c r="M163" s="94">
        <f t="shared" si="42"/>
        <v>0.5025136071712456</v>
      </c>
      <c r="N163" s="82">
        <f t="shared" si="43"/>
        <v>0</v>
      </c>
      <c r="S163" s="95"/>
    </row>
    <row r="164" spans="1:19">
      <c r="A164" s="31">
        <f t="shared" si="37"/>
        <v>150</v>
      </c>
      <c r="B164" s="93">
        <v>39702</v>
      </c>
      <c r="C164" s="30" t="s">
        <v>163</v>
      </c>
      <c r="D164" s="77">
        <v>0</v>
      </c>
      <c r="E164" s="82">
        <v>0</v>
      </c>
      <c r="F164" s="82">
        <f t="shared" si="38"/>
        <v>0</v>
      </c>
      <c r="G164" s="79">
        <f t="shared" si="39"/>
        <v>1</v>
      </c>
      <c r="H164" s="94">
        <f t="shared" si="40"/>
        <v>0.5025136071712456</v>
      </c>
      <c r="I164" s="82">
        <f t="shared" si="41"/>
        <v>0</v>
      </c>
      <c r="K164" s="77">
        <v>0</v>
      </c>
      <c r="L164" s="79">
        <f t="shared" si="42"/>
        <v>1</v>
      </c>
      <c r="M164" s="94">
        <f t="shared" si="42"/>
        <v>0.5025136071712456</v>
      </c>
      <c r="N164" s="82">
        <f t="shared" si="43"/>
        <v>0</v>
      </c>
      <c r="S164" s="95"/>
    </row>
    <row r="165" spans="1:19">
      <c r="A165" s="31">
        <f t="shared" si="37"/>
        <v>151</v>
      </c>
      <c r="B165" s="93">
        <v>39800</v>
      </c>
      <c r="C165" s="30" t="s">
        <v>165</v>
      </c>
      <c r="D165" s="77">
        <v>814166.88</v>
      </c>
      <c r="E165" s="82">
        <v>0</v>
      </c>
      <c r="F165" s="82">
        <f t="shared" si="38"/>
        <v>814166.88</v>
      </c>
      <c r="G165" s="79">
        <f t="shared" si="39"/>
        <v>1</v>
      </c>
      <c r="H165" s="94">
        <f t="shared" si="40"/>
        <v>0.5025136071712456</v>
      </c>
      <c r="I165" s="82">
        <f t="shared" si="41"/>
        <v>409129.93570815865</v>
      </c>
      <c r="K165" s="77">
        <v>814166.88000000012</v>
      </c>
      <c r="L165" s="79">
        <f t="shared" si="42"/>
        <v>1</v>
      </c>
      <c r="M165" s="94">
        <f t="shared" si="42"/>
        <v>0.5025136071712456</v>
      </c>
      <c r="N165" s="82">
        <f t="shared" si="43"/>
        <v>409129.93570815871</v>
      </c>
      <c r="S165" s="95"/>
    </row>
    <row r="166" spans="1:19">
      <c r="A166" s="31">
        <f t="shared" si="37"/>
        <v>152</v>
      </c>
      <c r="B166" s="93">
        <v>39900</v>
      </c>
      <c r="C166" s="30" t="s">
        <v>183</v>
      </c>
      <c r="D166" s="77">
        <v>0</v>
      </c>
      <c r="E166" s="82">
        <v>0</v>
      </c>
      <c r="F166" s="82">
        <f t="shared" si="38"/>
        <v>0</v>
      </c>
      <c r="G166" s="79">
        <f t="shared" si="39"/>
        <v>1</v>
      </c>
      <c r="H166" s="94">
        <f t="shared" si="40"/>
        <v>0.5025136071712456</v>
      </c>
      <c r="I166" s="82">
        <f t="shared" si="41"/>
        <v>0</v>
      </c>
      <c r="K166" s="77">
        <v>0</v>
      </c>
      <c r="L166" s="79">
        <f t="shared" si="42"/>
        <v>1</v>
      </c>
      <c r="M166" s="94">
        <f t="shared" si="42"/>
        <v>0.5025136071712456</v>
      </c>
      <c r="N166" s="82">
        <f t="shared" si="43"/>
        <v>0</v>
      </c>
      <c r="S166" s="95"/>
    </row>
    <row r="167" spans="1:19">
      <c r="A167" s="31">
        <f t="shared" si="37"/>
        <v>153</v>
      </c>
      <c r="B167" s="93">
        <v>39901</v>
      </c>
      <c r="C167" s="30" t="s">
        <v>184</v>
      </c>
      <c r="D167" s="77">
        <v>0</v>
      </c>
      <c r="E167" s="82">
        <v>0</v>
      </c>
      <c r="F167" s="82">
        <f t="shared" si="38"/>
        <v>0</v>
      </c>
      <c r="G167" s="79">
        <f t="shared" si="39"/>
        <v>1</v>
      </c>
      <c r="H167" s="94">
        <f t="shared" si="40"/>
        <v>0.5025136071712456</v>
      </c>
      <c r="I167" s="82">
        <f t="shared" si="41"/>
        <v>0</v>
      </c>
      <c r="K167" s="77">
        <v>0</v>
      </c>
      <c r="L167" s="79">
        <f t="shared" si="42"/>
        <v>1</v>
      </c>
      <c r="M167" s="94">
        <f t="shared" si="42"/>
        <v>0.5025136071712456</v>
      </c>
      <c r="N167" s="82">
        <f t="shared" si="43"/>
        <v>0</v>
      </c>
      <c r="S167" s="95"/>
    </row>
    <row r="168" spans="1:19">
      <c r="A168" s="31">
        <f t="shared" si="37"/>
        <v>154</v>
      </c>
      <c r="B168" s="93">
        <v>39902</v>
      </c>
      <c r="C168" s="30" t="s">
        <v>185</v>
      </c>
      <c r="D168" s="77">
        <v>0</v>
      </c>
      <c r="E168" s="82">
        <v>0</v>
      </c>
      <c r="F168" s="82">
        <f t="shared" si="38"/>
        <v>0</v>
      </c>
      <c r="G168" s="79">
        <f t="shared" si="39"/>
        <v>1</v>
      </c>
      <c r="H168" s="94">
        <f t="shared" si="40"/>
        <v>0.5025136071712456</v>
      </c>
      <c r="I168" s="82">
        <f t="shared" si="41"/>
        <v>0</v>
      </c>
      <c r="K168" s="77">
        <v>0</v>
      </c>
      <c r="L168" s="79">
        <f t="shared" si="42"/>
        <v>1</v>
      </c>
      <c r="M168" s="94">
        <f t="shared" si="42"/>
        <v>0.5025136071712456</v>
      </c>
      <c r="N168" s="82">
        <f t="shared" si="43"/>
        <v>0</v>
      </c>
      <c r="S168" s="95"/>
    </row>
    <row r="169" spans="1:19">
      <c r="A169" s="31">
        <f t="shared" si="37"/>
        <v>155</v>
      </c>
      <c r="B169" s="93">
        <v>39903</v>
      </c>
      <c r="C169" s="30" t="s">
        <v>168</v>
      </c>
      <c r="D169" s="77">
        <v>0</v>
      </c>
      <c r="E169" s="82">
        <v>0</v>
      </c>
      <c r="F169" s="82">
        <f t="shared" si="38"/>
        <v>0</v>
      </c>
      <c r="G169" s="79">
        <f t="shared" si="39"/>
        <v>1</v>
      </c>
      <c r="H169" s="94">
        <f t="shared" si="40"/>
        <v>0.5025136071712456</v>
      </c>
      <c r="I169" s="82">
        <f t="shared" si="41"/>
        <v>0</v>
      </c>
      <c r="K169" s="77">
        <v>0</v>
      </c>
      <c r="L169" s="79">
        <f t="shared" si="42"/>
        <v>1</v>
      </c>
      <c r="M169" s="94">
        <f t="shared" si="42"/>
        <v>0.5025136071712456</v>
      </c>
      <c r="N169" s="82">
        <f t="shared" si="43"/>
        <v>0</v>
      </c>
      <c r="S169" s="95"/>
    </row>
    <row r="170" spans="1:19">
      <c r="A170" s="31">
        <f t="shared" si="37"/>
        <v>156</v>
      </c>
      <c r="B170" s="93">
        <v>39906</v>
      </c>
      <c r="C170" s="30" t="s">
        <v>169</v>
      </c>
      <c r="D170" s="77">
        <v>74189.619999999966</v>
      </c>
      <c r="E170" s="82">
        <v>0</v>
      </c>
      <c r="F170" s="82">
        <f t="shared" si="38"/>
        <v>74189.619999999966</v>
      </c>
      <c r="G170" s="79">
        <f t="shared" si="39"/>
        <v>1</v>
      </c>
      <c r="H170" s="94">
        <f t="shared" si="40"/>
        <v>0.5025136071712456</v>
      </c>
      <c r="I170" s="82">
        <f t="shared" si="41"/>
        <v>37281.293560863967</v>
      </c>
      <c r="K170" s="77">
        <v>74189.619999999981</v>
      </c>
      <c r="L170" s="79">
        <f t="shared" si="42"/>
        <v>1</v>
      </c>
      <c r="M170" s="94">
        <f t="shared" si="42"/>
        <v>0.5025136071712456</v>
      </c>
      <c r="N170" s="82">
        <f t="shared" si="43"/>
        <v>37281.293560863975</v>
      </c>
      <c r="S170" s="95"/>
    </row>
    <row r="171" spans="1:19">
      <c r="A171" s="31">
        <f t="shared" si="37"/>
        <v>157</v>
      </c>
      <c r="B171" s="93">
        <v>39907</v>
      </c>
      <c r="C171" s="30" t="s">
        <v>170</v>
      </c>
      <c r="D171" s="77">
        <v>35063.769999999997</v>
      </c>
      <c r="E171" s="82">
        <v>0</v>
      </c>
      <c r="F171" s="82">
        <f t="shared" si="38"/>
        <v>35063.769999999997</v>
      </c>
      <c r="G171" s="79">
        <f t="shared" si="39"/>
        <v>1</v>
      </c>
      <c r="H171" s="94">
        <f t="shared" si="40"/>
        <v>0.5025136071712456</v>
      </c>
      <c r="I171" s="82">
        <f t="shared" si="41"/>
        <v>17620.021543722905</v>
      </c>
      <c r="K171" s="77">
        <v>35063.770000000004</v>
      </c>
      <c r="L171" s="79">
        <f t="shared" si="42"/>
        <v>1</v>
      </c>
      <c r="M171" s="94">
        <f t="shared" si="42"/>
        <v>0.5025136071712456</v>
      </c>
      <c r="N171" s="82">
        <f t="shared" si="43"/>
        <v>17620.021543722909</v>
      </c>
      <c r="S171" s="95"/>
    </row>
    <row r="172" spans="1:19">
      <c r="A172" s="31">
        <f t="shared" si="37"/>
        <v>158</v>
      </c>
      <c r="B172" s="93">
        <v>39908</v>
      </c>
      <c r="C172" s="30" t="s">
        <v>171</v>
      </c>
      <c r="D172" s="77">
        <v>828509.36</v>
      </c>
      <c r="E172" s="82">
        <v>0</v>
      </c>
      <c r="F172" s="82">
        <f t="shared" si="38"/>
        <v>828509.36</v>
      </c>
      <c r="G172" s="79">
        <f t="shared" si="39"/>
        <v>1</v>
      </c>
      <c r="H172" s="94">
        <f t="shared" si="40"/>
        <v>0.5025136071712456</v>
      </c>
      <c r="I172" s="82">
        <f t="shared" si="41"/>
        <v>416337.22706874012</v>
      </c>
      <c r="K172" s="77">
        <v>828509.36</v>
      </c>
      <c r="L172" s="79">
        <f t="shared" si="42"/>
        <v>1</v>
      </c>
      <c r="M172" s="94">
        <f t="shared" si="42"/>
        <v>0.5025136071712456</v>
      </c>
      <c r="N172" s="82">
        <f t="shared" si="43"/>
        <v>416337.22706874012</v>
      </c>
      <c r="S172" s="95"/>
    </row>
    <row r="173" spans="1:19">
      <c r="A173" s="31">
        <f t="shared" si="37"/>
        <v>159</v>
      </c>
      <c r="B173" s="83"/>
      <c r="C173" s="30"/>
      <c r="D173" s="84"/>
      <c r="E173" s="84"/>
      <c r="F173" s="84"/>
      <c r="I173" s="84"/>
      <c r="K173" s="84"/>
      <c r="N173" s="84"/>
    </row>
    <row r="174" spans="1:19">
      <c r="A174" s="31">
        <f t="shared" si="37"/>
        <v>160</v>
      </c>
      <c r="B174" s="83"/>
      <c r="C174" s="30" t="s">
        <v>172</v>
      </c>
      <c r="D174" s="85">
        <f>SUM(D152:D173)</f>
        <v>2327390.73</v>
      </c>
      <c r="E174" s="80">
        <f>SUM(E152:E173)</f>
        <v>0</v>
      </c>
      <c r="F174" s="85">
        <f>SUM(F152:F173)</f>
        <v>2327390.73</v>
      </c>
      <c r="I174" s="85">
        <f>SUM(I152:I173)</f>
        <v>1169545.5110292186</v>
      </c>
      <c r="K174" s="85">
        <f>SUM(K152:K173)</f>
        <v>2310764.3823076924</v>
      </c>
      <c r="N174" s="85">
        <f>SUM(N152:N173)</f>
        <v>1161190.5450762736</v>
      </c>
    </row>
    <row r="175" spans="1:19">
      <c r="A175" s="31">
        <f t="shared" si="37"/>
        <v>161</v>
      </c>
      <c r="B175" s="83"/>
      <c r="C175" s="30"/>
    </row>
    <row r="176" spans="1:19" ht="15.75" thickBot="1">
      <c r="A176" s="31">
        <f t="shared" si="37"/>
        <v>162</v>
      </c>
      <c r="B176" s="83"/>
      <c r="C176" s="30" t="s">
        <v>186</v>
      </c>
      <c r="D176" s="88">
        <f>D124+D149+D174</f>
        <v>3622251.6799999997</v>
      </c>
      <c r="E176" s="89">
        <f>E124+E149+E174</f>
        <v>0</v>
      </c>
      <c r="F176" s="88">
        <f>F124+F149+F174</f>
        <v>3622251.6799999997</v>
      </c>
      <c r="I176" s="88">
        <f>I124+I149+I174</f>
        <v>1820230.7577989046</v>
      </c>
      <c r="K176" s="88">
        <f>K124+K149+K174</f>
        <v>3605625.3323076926</v>
      </c>
      <c r="N176" s="88">
        <f>N124+N149+N174</f>
        <v>1811875.7918459596</v>
      </c>
    </row>
    <row r="177" spans="1:19" ht="15.75" thickTop="1">
      <c r="A177" s="31">
        <f t="shared" si="37"/>
        <v>163</v>
      </c>
      <c r="B177" s="83"/>
      <c r="C177" s="30"/>
      <c r="D177" s="77"/>
      <c r="E177" s="90"/>
      <c r="F177" s="90"/>
      <c r="I177" s="90"/>
    </row>
    <row r="178" spans="1:19">
      <c r="A178" s="31">
        <f t="shared" si="37"/>
        <v>164</v>
      </c>
      <c r="B178" s="83"/>
      <c r="C178" s="4" t="s">
        <v>174</v>
      </c>
      <c r="D178" s="77">
        <v>-10502.07</v>
      </c>
      <c r="E178" s="90">
        <v>0</v>
      </c>
      <c r="F178" s="90">
        <f>D178+E178</f>
        <v>-10502.07</v>
      </c>
      <c r="G178" s="79">
        <f>$G$16</f>
        <v>1</v>
      </c>
      <c r="H178" s="94">
        <f>$H$121</f>
        <v>0.5025136071712456</v>
      </c>
      <c r="I178" s="90">
        <f>F178*G178*H178</f>
        <v>-5277.4330784649228</v>
      </c>
      <c r="K178" s="77">
        <v>-10502.070000000003</v>
      </c>
      <c r="L178" s="79">
        <f>G178</f>
        <v>1</v>
      </c>
      <c r="M178" s="94">
        <f>H178</f>
        <v>0.5025136071712456</v>
      </c>
      <c r="N178" s="90">
        <f>K178*L178*M178</f>
        <v>-5277.4330784649246</v>
      </c>
    </row>
    <row r="179" spans="1:19">
      <c r="A179" s="31">
        <f t="shared" si="37"/>
        <v>165</v>
      </c>
      <c r="B179" s="83"/>
    </row>
    <row r="180" spans="1:19" ht="15.75">
      <c r="A180" s="31">
        <f t="shared" si="37"/>
        <v>166</v>
      </c>
      <c r="B180" s="92" t="s">
        <v>187</v>
      </c>
    </row>
    <row r="181" spans="1:19">
      <c r="A181" s="31">
        <f t="shared" si="37"/>
        <v>167</v>
      </c>
      <c r="B181" s="83"/>
    </row>
    <row r="182" spans="1:19">
      <c r="A182" s="31">
        <f t="shared" si="37"/>
        <v>168</v>
      </c>
      <c r="B182" s="83"/>
      <c r="C182" s="75" t="s">
        <v>150</v>
      </c>
    </row>
    <row r="183" spans="1:19">
      <c r="A183" s="31">
        <f t="shared" si="37"/>
        <v>169</v>
      </c>
      <c r="B183" s="93">
        <v>39000</v>
      </c>
      <c r="C183" s="30" t="s">
        <v>127</v>
      </c>
      <c r="D183" s="77">
        <v>1411508.0726851968</v>
      </c>
      <c r="E183" s="80">
        <v>0</v>
      </c>
      <c r="F183" s="80">
        <f t="shared" ref="F183" si="44">D183+E183</f>
        <v>1411508.0726851968</v>
      </c>
      <c r="G183" s="94">
        <v>0.10349999999999999</v>
      </c>
      <c r="H183" s="94">
        <v>0.5025136071712456</v>
      </c>
      <c r="I183" s="80">
        <f t="shared" ref="I183:I220" si="45">F183*G183*H183</f>
        <v>73412.758361684391</v>
      </c>
      <c r="K183" s="77">
        <v>1411473.2213790265</v>
      </c>
      <c r="L183" s="94">
        <f t="shared" ref="L183:M210" si="46">G183</f>
        <v>0.10349999999999999</v>
      </c>
      <c r="M183" s="94">
        <f t="shared" si="46"/>
        <v>0.5025136071712456</v>
      </c>
      <c r="N183" s="80">
        <f t="shared" ref="N183" si="47">K183*L183*M183</f>
        <v>73410.945739732051</v>
      </c>
      <c r="P183" s="98"/>
      <c r="S183" s="95"/>
    </row>
    <row r="184" spans="1:19">
      <c r="A184" s="31">
        <f t="shared" si="37"/>
        <v>170</v>
      </c>
      <c r="B184" s="93">
        <v>39005</v>
      </c>
      <c r="C184" s="30" t="s">
        <v>188</v>
      </c>
      <c r="D184" s="77">
        <v>9133014.5899999999</v>
      </c>
      <c r="E184" s="99">
        <v>0</v>
      </c>
      <c r="F184" s="82">
        <f>D184+E184</f>
        <v>9133014.5899999999</v>
      </c>
      <c r="G184" s="94">
        <v>1</v>
      </c>
      <c r="H184" s="94">
        <v>1.550753E-2</v>
      </c>
      <c r="I184" s="82">
        <f>F184*G184*H184</f>
        <v>141630.49774486269</v>
      </c>
      <c r="K184" s="77">
        <v>9133014.5900000017</v>
      </c>
      <c r="L184" s="94">
        <f>G184</f>
        <v>1</v>
      </c>
      <c r="M184" s="94">
        <f t="shared" si="46"/>
        <v>1.550753E-2</v>
      </c>
      <c r="N184" s="82">
        <f>K184*L184*M184</f>
        <v>141630.49774486272</v>
      </c>
      <c r="P184" s="98"/>
      <c r="S184" s="95"/>
    </row>
    <row r="185" spans="1:19">
      <c r="A185" s="31">
        <f t="shared" si="37"/>
        <v>171</v>
      </c>
      <c r="B185" s="93">
        <v>39009</v>
      </c>
      <c r="C185" s="30" t="s">
        <v>153</v>
      </c>
      <c r="D185" s="77">
        <v>9981070.070771154</v>
      </c>
      <c r="E185" s="99">
        <v>0</v>
      </c>
      <c r="F185" s="82">
        <f t="shared" ref="F185:F220" si="48">D185+E185</f>
        <v>9981070.070771154</v>
      </c>
      <c r="G185" s="94">
        <f t="shared" ref="G185:G215" si="49">$G$183</f>
        <v>0.10349999999999999</v>
      </c>
      <c r="H185" s="94">
        <f>$H$183</f>
        <v>0.5025136071712456</v>
      </c>
      <c r="I185" s="82">
        <f t="shared" si="45"/>
        <v>519117.03480563982</v>
      </c>
      <c r="K185" s="77">
        <v>9784879.1724686306</v>
      </c>
      <c r="L185" s="94">
        <f t="shared" si="46"/>
        <v>0.10349999999999999</v>
      </c>
      <c r="M185" s="94">
        <f t="shared" si="46"/>
        <v>0.5025136071712456</v>
      </c>
      <c r="N185" s="82">
        <f t="shared" ref="N185:N220" si="50">K185*L185*M185</f>
        <v>508913.11511962238</v>
      </c>
      <c r="P185" s="98"/>
      <c r="S185" s="95"/>
    </row>
    <row r="186" spans="1:19">
      <c r="A186" s="31">
        <f t="shared" si="37"/>
        <v>172</v>
      </c>
      <c r="B186" s="93">
        <v>39020</v>
      </c>
      <c r="C186" s="30" t="s">
        <v>189</v>
      </c>
      <c r="D186" s="77">
        <v>0</v>
      </c>
      <c r="E186" s="99">
        <v>0</v>
      </c>
      <c r="F186" s="82">
        <f t="shared" si="48"/>
        <v>0</v>
      </c>
      <c r="G186" s="94">
        <v>1</v>
      </c>
      <c r="H186" s="94">
        <v>6.437198999999999E-2</v>
      </c>
      <c r="I186" s="82">
        <f t="shared" si="45"/>
        <v>0</v>
      </c>
      <c r="K186" s="77">
        <v>0</v>
      </c>
      <c r="L186" s="94">
        <v>1</v>
      </c>
      <c r="M186" s="94">
        <f t="shared" si="46"/>
        <v>6.437198999999999E-2</v>
      </c>
      <c r="N186" s="82">
        <f t="shared" si="50"/>
        <v>0</v>
      </c>
      <c r="P186" s="98"/>
      <c r="S186" s="95"/>
    </row>
    <row r="187" spans="1:19">
      <c r="A187" s="31">
        <f t="shared" si="37"/>
        <v>173</v>
      </c>
      <c r="B187" s="93">
        <v>39029</v>
      </c>
      <c r="C187" s="30" t="s">
        <v>190</v>
      </c>
      <c r="D187" s="77">
        <v>0</v>
      </c>
      <c r="E187" s="99">
        <v>0</v>
      </c>
      <c r="F187" s="82">
        <f t="shared" si="48"/>
        <v>0</v>
      </c>
      <c r="G187" s="94">
        <v>1</v>
      </c>
      <c r="H187" s="94">
        <f>H186</f>
        <v>6.437198999999999E-2</v>
      </c>
      <c r="I187" s="82">
        <f t="shared" si="45"/>
        <v>0</v>
      </c>
      <c r="K187" s="77">
        <v>0</v>
      </c>
      <c r="L187" s="94">
        <v>1</v>
      </c>
      <c r="M187" s="94">
        <f t="shared" si="46"/>
        <v>6.437198999999999E-2</v>
      </c>
      <c r="N187" s="82">
        <f t="shared" si="50"/>
        <v>0</v>
      </c>
      <c r="P187" s="98"/>
      <c r="S187" s="95"/>
    </row>
    <row r="188" spans="1:19">
      <c r="A188" s="31">
        <f t="shared" si="37"/>
        <v>174</v>
      </c>
      <c r="B188" s="93">
        <v>39100</v>
      </c>
      <c r="C188" s="30" t="s">
        <v>154</v>
      </c>
      <c r="D188" s="77">
        <v>5149733.3547435291</v>
      </c>
      <c r="E188" s="99">
        <v>0</v>
      </c>
      <c r="F188" s="82">
        <f t="shared" si="48"/>
        <v>5149733.3547435291</v>
      </c>
      <c r="G188" s="94">
        <f t="shared" si="49"/>
        <v>0.10349999999999999</v>
      </c>
      <c r="H188" s="94">
        <f>$H$183</f>
        <v>0.5025136071712456</v>
      </c>
      <c r="I188" s="82">
        <f t="shared" si="45"/>
        <v>267838.4472004429</v>
      </c>
      <c r="K188" s="77">
        <v>5126892.7352932561</v>
      </c>
      <c r="L188" s="94">
        <f t="shared" si="46"/>
        <v>0.10349999999999999</v>
      </c>
      <c r="M188" s="94">
        <f t="shared" si="46"/>
        <v>0.5025136071712456</v>
      </c>
      <c r="N188" s="82">
        <f t="shared" si="50"/>
        <v>266650.50296619971</v>
      </c>
      <c r="P188" s="98"/>
      <c r="S188" s="95"/>
    </row>
    <row r="189" spans="1:19">
      <c r="A189" s="31">
        <f t="shared" si="37"/>
        <v>175</v>
      </c>
      <c r="B189" s="93">
        <v>39102</v>
      </c>
      <c r="C189" s="30" t="s">
        <v>191</v>
      </c>
      <c r="D189" s="77">
        <v>0</v>
      </c>
      <c r="E189" s="99">
        <v>0</v>
      </c>
      <c r="F189" s="82">
        <f t="shared" si="48"/>
        <v>0</v>
      </c>
      <c r="G189" s="94">
        <f t="shared" si="49"/>
        <v>0.10349999999999999</v>
      </c>
      <c r="H189" s="94">
        <f>$H$183</f>
        <v>0.5025136071712456</v>
      </c>
      <c r="I189" s="82">
        <f t="shared" si="45"/>
        <v>0</v>
      </c>
      <c r="K189" s="77">
        <v>0</v>
      </c>
      <c r="L189" s="94">
        <f t="shared" si="46"/>
        <v>0.10349999999999999</v>
      </c>
      <c r="M189" s="94">
        <f t="shared" si="46"/>
        <v>0.5025136071712456</v>
      </c>
      <c r="N189" s="82">
        <f t="shared" si="50"/>
        <v>0</v>
      </c>
      <c r="P189" s="98"/>
      <c r="S189" s="95"/>
    </row>
    <row r="190" spans="1:19">
      <c r="A190" s="31">
        <f t="shared" si="37"/>
        <v>176</v>
      </c>
      <c r="B190" s="93">
        <v>39103</v>
      </c>
      <c r="C190" s="30" t="s">
        <v>155</v>
      </c>
      <c r="D190" s="77">
        <v>0</v>
      </c>
      <c r="E190" s="99">
        <v>0</v>
      </c>
      <c r="F190" s="82">
        <f t="shared" si="48"/>
        <v>0</v>
      </c>
      <c r="G190" s="94">
        <f t="shared" si="49"/>
        <v>0.10349999999999999</v>
      </c>
      <c r="H190" s="94">
        <f>$H$183</f>
        <v>0.5025136071712456</v>
      </c>
      <c r="I190" s="82">
        <f t="shared" si="45"/>
        <v>0</v>
      </c>
      <c r="K190" s="77">
        <v>0</v>
      </c>
      <c r="L190" s="94">
        <f t="shared" si="46"/>
        <v>0.10349999999999999</v>
      </c>
      <c r="M190" s="94">
        <f t="shared" si="46"/>
        <v>0.5025136071712456</v>
      </c>
      <c r="N190" s="82">
        <f t="shared" si="50"/>
        <v>0</v>
      </c>
      <c r="P190" s="98"/>
      <c r="S190" s="95"/>
    </row>
    <row r="191" spans="1:19">
      <c r="A191" s="31">
        <f t="shared" si="37"/>
        <v>177</v>
      </c>
      <c r="B191" s="93">
        <v>39104</v>
      </c>
      <c r="C191" s="30" t="s">
        <v>192</v>
      </c>
      <c r="D191" s="77">
        <v>63740.85</v>
      </c>
      <c r="E191" s="99">
        <v>0</v>
      </c>
      <c r="F191" s="82">
        <f t="shared" si="48"/>
        <v>63740.85</v>
      </c>
      <c r="G191" s="94">
        <v>1</v>
      </c>
      <c r="H191" s="94">
        <f>$H$184</f>
        <v>1.550753E-2</v>
      </c>
      <c r="I191" s="82">
        <f t="shared" si="45"/>
        <v>988.46314360049996</v>
      </c>
      <c r="K191" s="77">
        <v>63740.849999999984</v>
      </c>
      <c r="L191" s="94">
        <f>G191</f>
        <v>1</v>
      </c>
      <c r="M191" s="94">
        <f t="shared" si="46"/>
        <v>1.550753E-2</v>
      </c>
      <c r="N191" s="82">
        <f t="shared" si="50"/>
        <v>988.46314360049973</v>
      </c>
      <c r="P191" s="98"/>
      <c r="S191" s="95"/>
    </row>
    <row r="192" spans="1:19">
      <c r="A192" s="31">
        <f t="shared" si="37"/>
        <v>178</v>
      </c>
      <c r="B192" s="93">
        <v>39120</v>
      </c>
      <c r="C192" s="30" t="s">
        <v>193</v>
      </c>
      <c r="D192" s="77">
        <v>263337.89</v>
      </c>
      <c r="E192" s="99">
        <v>0</v>
      </c>
      <c r="F192" s="82">
        <f t="shared" si="48"/>
        <v>263337.89</v>
      </c>
      <c r="G192" s="94">
        <v>1</v>
      </c>
      <c r="H192" s="94">
        <f>H187</f>
        <v>6.437198999999999E-2</v>
      </c>
      <c r="I192" s="82">
        <f t="shared" si="45"/>
        <v>16951.584021701099</v>
      </c>
      <c r="K192" s="77">
        <v>263337.89000000007</v>
      </c>
      <c r="L192" s="94">
        <v>1</v>
      </c>
      <c r="M192" s="94">
        <f t="shared" si="46"/>
        <v>6.437198999999999E-2</v>
      </c>
      <c r="N192" s="82">
        <f t="shared" si="50"/>
        <v>16951.584021701103</v>
      </c>
      <c r="P192" s="98"/>
      <c r="S192" s="95"/>
    </row>
    <row r="193" spans="1:19">
      <c r="A193" s="31">
        <f t="shared" si="37"/>
        <v>179</v>
      </c>
      <c r="B193" s="93">
        <v>39200</v>
      </c>
      <c r="C193" s="30" t="s">
        <v>156</v>
      </c>
      <c r="D193" s="77">
        <v>7125.41</v>
      </c>
      <c r="E193" s="99">
        <v>0</v>
      </c>
      <c r="F193" s="82">
        <f t="shared" si="48"/>
        <v>7125.41</v>
      </c>
      <c r="G193" s="94">
        <f t="shared" si="49"/>
        <v>0.10349999999999999</v>
      </c>
      <c r="H193" s="94">
        <f t="shared" ref="H193:H215" si="51">$H$183</f>
        <v>0.5025136071712456</v>
      </c>
      <c r="I193" s="82">
        <f t="shared" si="45"/>
        <v>370.59370235326571</v>
      </c>
      <c r="K193" s="77">
        <v>7125.4100000000026</v>
      </c>
      <c r="L193" s="94">
        <f t="shared" si="46"/>
        <v>0.10349999999999999</v>
      </c>
      <c r="M193" s="94">
        <f t="shared" si="46"/>
        <v>0.5025136071712456</v>
      </c>
      <c r="N193" s="82">
        <f t="shared" si="50"/>
        <v>370.59370235326583</v>
      </c>
      <c r="P193" s="98"/>
      <c r="S193" s="95"/>
    </row>
    <row r="194" spans="1:19">
      <c r="A194" s="31">
        <f t="shared" si="37"/>
        <v>180</v>
      </c>
      <c r="B194" s="93">
        <v>39300</v>
      </c>
      <c r="C194" s="30" t="s">
        <v>181</v>
      </c>
      <c r="D194" s="77">
        <v>0</v>
      </c>
      <c r="E194" s="99">
        <v>0</v>
      </c>
      <c r="F194" s="82">
        <f t="shared" si="48"/>
        <v>0</v>
      </c>
      <c r="G194" s="94">
        <f t="shared" si="49"/>
        <v>0.10349999999999999</v>
      </c>
      <c r="H194" s="94">
        <f t="shared" si="51"/>
        <v>0.5025136071712456</v>
      </c>
      <c r="I194" s="82">
        <f t="shared" si="45"/>
        <v>0</v>
      </c>
      <c r="K194" s="77">
        <v>0</v>
      </c>
      <c r="L194" s="94">
        <f t="shared" si="46"/>
        <v>0.10349999999999999</v>
      </c>
      <c r="M194" s="94">
        <f t="shared" si="46"/>
        <v>0.5025136071712456</v>
      </c>
      <c r="N194" s="82">
        <f t="shared" si="50"/>
        <v>0</v>
      </c>
      <c r="P194" s="98"/>
      <c r="S194" s="95"/>
    </row>
    <row r="195" spans="1:19">
      <c r="A195" s="31">
        <f t="shared" si="37"/>
        <v>181</v>
      </c>
      <c r="B195" s="93">
        <v>39400</v>
      </c>
      <c r="C195" s="30" t="s">
        <v>158</v>
      </c>
      <c r="D195" s="77">
        <v>138022.84980381257</v>
      </c>
      <c r="E195" s="99">
        <v>0</v>
      </c>
      <c r="F195" s="82">
        <f t="shared" si="48"/>
        <v>138022.84980381257</v>
      </c>
      <c r="G195" s="94">
        <f t="shared" si="49"/>
        <v>0.10349999999999999</v>
      </c>
      <c r="H195" s="94">
        <f t="shared" si="51"/>
        <v>0.5025136071712456</v>
      </c>
      <c r="I195" s="82">
        <f t="shared" si="45"/>
        <v>7178.5902731412807</v>
      </c>
      <c r="K195" s="77">
        <v>121415.95157857971</v>
      </c>
      <c r="L195" s="94">
        <f t="shared" si="46"/>
        <v>0.10349999999999999</v>
      </c>
      <c r="M195" s="94">
        <f t="shared" si="46"/>
        <v>0.5025136071712456</v>
      </c>
      <c r="N195" s="82">
        <f t="shared" si="50"/>
        <v>6314.8628668737229</v>
      </c>
      <c r="P195" s="98"/>
      <c r="S195" s="95"/>
    </row>
    <row r="196" spans="1:19">
      <c r="A196" s="31">
        <f t="shared" si="37"/>
        <v>182</v>
      </c>
      <c r="B196" s="93">
        <v>39420</v>
      </c>
      <c r="C196" s="30" t="s">
        <v>194</v>
      </c>
      <c r="D196" s="77">
        <v>536386.80548380211</v>
      </c>
      <c r="E196" s="99">
        <v>0</v>
      </c>
      <c r="F196" s="82">
        <f t="shared" si="48"/>
        <v>536386.80548380211</v>
      </c>
      <c r="G196" s="94">
        <v>1</v>
      </c>
      <c r="H196" s="94">
        <f>H192</f>
        <v>6.437198999999999E-2</v>
      </c>
      <c r="I196" s="82">
        <f t="shared" si="45"/>
        <v>34528.286078735247</v>
      </c>
      <c r="K196" s="77">
        <v>392536.13587012351</v>
      </c>
      <c r="L196" s="94">
        <v>1</v>
      </c>
      <c r="M196" s="94">
        <f t="shared" si="46"/>
        <v>6.437198999999999E-2</v>
      </c>
      <c r="N196" s="82">
        <f t="shared" si="50"/>
        <v>25268.332212870228</v>
      </c>
      <c r="P196" s="98"/>
      <c r="S196" s="95"/>
    </row>
    <row r="197" spans="1:19">
      <c r="A197" s="31">
        <f t="shared" si="37"/>
        <v>183</v>
      </c>
      <c r="B197" s="93">
        <v>39500</v>
      </c>
      <c r="C197" s="30" t="s">
        <v>195</v>
      </c>
      <c r="D197" s="77">
        <v>0</v>
      </c>
      <c r="E197" s="99">
        <v>0</v>
      </c>
      <c r="F197" s="82">
        <f t="shared" si="48"/>
        <v>0</v>
      </c>
      <c r="G197" s="94">
        <f t="shared" si="49"/>
        <v>0.10349999999999999</v>
      </c>
      <c r="H197" s="94">
        <f t="shared" si="51"/>
        <v>0.5025136071712456</v>
      </c>
      <c r="I197" s="82">
        <f t="shared" si="45"/>
        <v>0</v>
      </c>
      <c r="K197" s="77">
        <v>0</v>
      </c>
      <c r="L197" s="94">
        <f t="shared" si="46"/>
        <v>0.10349999999999999</v>
      </c>
      <c r="M197" s="94">
        <f t="shared" si="46"/>
        <v>0.5025136071712456</v>
      </c>
      <c r="N197" s="82">
        <f t="shared" si="50"/>
        <v>0</v>
      </c>
      <c r="P197" s="98"/>
      <c r="S197" s="95"/>
    </row>
    <row r="198" spans="1:19">
      <c r="A198" s="31">
        <f t="shared" si="37"/>
        <v>184</v>
      </c>
      <c r="B198" s="93">
        <v>39700</v>
      </c>
      <c r="C198" s="30" t="s">
        <v>162</v>
      </c>
      <c r="D198" s="77">
        <v>1788308.12</v>
      </c>
      <c r="E198" s="99">
        <v>0</v>
      </c>
      <c r="F198" s="82">
        <f t="shared" si="48"/>
        <v>1788308.12</v>
      </c>
      <c r="G198" s="94">
        <f t="shared" si="49"/>
        <v>0.10349999999999999</v>
      </c>
      <c r="H198" s="94">
        <f t="shared" si="51"/>
        <v>0.5025136071712456</v>
      </c>
      <c r="I198" s="82">
        <f t="shared" si="45"/>
        <v>93010.188485884777</v>
      </c>
      <c r="K198" s="77">
        <v>1788308.1200000008</v>
      </c>
      <c r="L198" s="94">
        <f t="shared" si="46"/>
        <v>0.10349999999999999</v>
      </c>
      <c r="M198" s="94">
        <f t="shared" si="46"/>
        <v>0.5025136071712456</v>
      </c>
      <c r="N198" s="82">
        <f t="shared" si="50"/>
        <v>93010.188485884806</v>
      </c>
      <c r="P198" s="98"/>
      <c r="S198" s="95"/>
    </row>
    <row r="199" spans="1:19">
      <c r="A199" s="31">
        <f t="shared" si="37"/>
        <v>185</v>
      </c>
      <c r="B199" s="93">
        <v>39720</v>
      </c>
      <c r="C199" s="30" t="s">
        <v>196</v>
      </c>
      <c r="D199" s="77">
        <v>8824.34</v>
      </c>
      <c r="E199" s="99">
        <v>0</v>
      </c>
      <c r="F199" s="82">
        <f t="shared" si="48"/>
        <v>8824.34</v>
      </c>
      <c r="G199" s="94">
        <v>1</v>
      </c>
      <c r="H199" s="94">
        <f>H196</f>
        <v>6.437198999999999E-2</v>
      </c>
      <c r="I199" s="82">
        <f t="shared" si="45"/>
        <v>568.04032623659987</v>
      </c>
      <c r="K199" s="77">
        <v>8824.3399999999983</v>
      </c>
      <c r="L199" s="94">
        <v>1</v>
      </c>
      <c r="M199" s="94">
        <f t="shared" si="46"/>
        <v>6.437198999999999E-2</v>
      </c>
      <c r="N199" s="82">
        <f t="shared" si="50"/>
        <v>568.04032623659975</v>
      </c>
      <c r="P199" s="98"/>
      <c r="S199" s="95"/>
    </row>
    <row r="200" spans="1:19">
      <c r="A200" s="31">
        <f t="shared" si="37"/>
        <v>186</v>
      </c>
      <c r="B200" s="93">
        <v>39800</v>
      </c>
      <c r="C200" s="30" t="s">
        <v>165</v>
      </c>
      <c r="D200" s="77">
        <v>136509.51999999999</v>
      </c>
      <c r="E200" s="99">
        <v>0</v>
      </c>
      <c r="F200" s="82">
        <f t="shared" si="48"/>
        <v>136509.51999999999</v>
      </c>
      <c r="G200" s="94">
        <f t="shared" si="49"/>
        <v>0.10349999999999999</v>
      </c>
      <c r="H200" s="94">
        <f t="shared" si="51"/>
        <v>0.5025136071712456</v>
      </c>
      <c r="I200" s="82">
        <f t="shared" si="45"/>
        <v>7099.8817504209819</v>
      </c>
      <c r="K200" s="77">
        <v>136509.51999999999</v>
      </c>
      <c r="L200" s="94">
        <f t="shared" si="46"/>
        <v>0.10349999999999999</v>
      </c>
      <c r="M200" s="94">
        <f t="shared" si="46"/>
        <v>0.5025136071712456</v>
      </c>
      <c r="N200" s="82">
        <f t="shared" si="50"/>
        <v>7099.8817504209819</v>
      </c>
      <c r="P200" s="98"/>
      <c r="S200" s="95"/>
    </row>
    <row r="201" spans="1:19">
      <c r="A201" s="31">
        <f t="shared" si="37"/>
        <v>187</v>
      </c>
      <c r="B201" s="93">
        <v>39820</v>
      </c>
      <c r="C201" s="30" t="s">
        <v>197</v>
      </c>
      <c r="D201" s="77">
        <v>7388.39</v>
      </c>
      <c r="E201" s="99">
        <v>0</v>
      </c>
      <c r="F201" s="82">
        <f t="shared" si="48"/>
        <v>7388.39</v>
      </c>
      <c r="G201" s="94">
        <v>1</v>
      </c>
      <c r="H201" s="94">
        <f>H199</f>
        <v>6.437198999999999E-2</v>
      </c>
      <c r="I201" s="82">
        <f t="shared" si="45"/>
        <v>475.60536719609996</v>
      </c>
      <c r="K201" s="77">
        <v>7388.39</v>
      </c>
      <c r="L201" s="94">
        <v>1</v>
      </c>
      <c r="M201" s="94">
        <f t="shared" si="46"/>
        <v>6.437198999999999E-2</v>
      </c>
      <c r="N201" s="82">
        <f t="shared" si="50"/>
        <v>475.60536719609996</v>
      </c>
      <c r="P201" s="98"/>
      <c r="S201" s="95"/>
    </row>
    <row r="202" spans="1:19">
      <c r="A202" s="31">
        <f t="shared" si="37"/>
        <v>188</v>
      </c>
      <c r="B202" s="93">
        <v>39900</v>
      </c>
      <c r="C202" s="30" t="s">
        <v>183</v>
      </c>
      <c r="D202" s="77">
        <v>162267.97</v>
      </c>
      <c r="E202" s="99">
        <v>0</v>
      </c>
      <c r="F202" s="82">
        <f t="shared" si="48"/>
        <v>162267.97</v>
      </c>
      <c r="G202" s="94">
        <f t="shared" si="49"/>
        <v>0.10349999999999999</v>
      </c>
      <c r="H202" s="94">
        <f t="shared" si="51"/>
        <v>0.5025136071712456</v>
      </c>
      <c r="I202" s="82">
        <f t="shared" si="45"/>
        <v>8439.58281357124</v>
      </c>
      <c r="K202" s="77">
        <v>162267.97</v>
      </c>
      <c r="L202" s="94">
        <f t="shared" si="46"/>
        <v>0.10349999999999999</v>
      </c>
      <c r="M202" s="94">
        <f t="shared" si="46"/>
        <v>0.5025136071712456</v>
      </c>
      <c r="N202" s="82">
        <f t="shared" si="50"/>
        <v>8439.58281357124</v>
      </c>
      <c r="P202" s="98"/>
      <c r="S202" s="95"/>
    </row>
    <row r="203" spans="1:19">
      <c r="A203" s="31">
        <f t="shared" si="37"/>
        <v>189</v>
      </c>
      <c r="B203" s="93">
        <v>39901</v>
      </c>
      <c r="C203" s="30" t="s">
        <v>184</v>
      </c>
      <c r="D203" s="77">
        <v>36506045.984288201</v>
      </c>
      <c r="E203" s="99">
        <v>0</v>
      </c>
      <c r="F203" s="82">
        <f t="shared" si="48"/>
        <v>36506045.984288201</v>
      </c>
      <c r="G203" s="94">
        <f t="shared" si="49"/>
        <v>0.10349999999999999</v>
      </c>
      <c r="H203" s="94">
        <f t="shared" si="51"/>
        <v>0.5025136071712456</v>
      </c>
      <c r="I203" s="82">
        <f t="shared" si="45"/>
        <v>1898685.232091337</v>
      </c>
      <c r="K203" s="77">
        <v>35932078.376975782</v>
      </c>
      <c r="L203" s="94">
        <f t="shared" si="46"/>
        <v>0.10349999999999999</v>
      </c>
      <c r="M203" s="94">
        <f t="shared" si="46"/>
        <v>0.5025136071712456</v>
      </c>
      <c r="N203" s="82">
        <f t="shared" si="50"/>
        <v>1868833.0859517106</v>
      </c>
      <c r="P203" s="98"/>
      <c r="S203" s="95"/>
    </row>
    <row r="204" spans="1:19">
      <c r="A204" s="31">
        <f t="shared" si="37"/>
        <v>190</v>
      </c>
      <c r="B204" s="93">
        <v>39902</v>
      </c>
      <c r="C204" s="30" t="s">
        <v>185</v>
      </c>
      <c r="D204" s="77">
        <v>19005572.419999998</v>
      </c>
      <c r="E204" s="99">
        <v>0</v>
      </c>
      <c r="F204" s="82">
        <f t="shared" si="48"/>
        <v>19005572.419999998</v>
      </c>
      <c r="G204" s="94">
        <f t="shared" si="49"/>
        <v>0.10349999999999999</v>
      </c>
      <c r="H204" s="94">
        <f t="shared" si="51"/>
        <v>0.5025136071712456</v>
      </c>
      <c r="I204" s="82">
        <f t="shared" si="45"/>
        <v>988482.83094880369</v>
      </c>
      <c r="K204" s="77">
        <v>19005572.419999994</v>
      </c>
      <c r="L204" s="94">
        <f t="shared" si="46"/>
        <v>0.10349999999999999</v>
      </c>
      <c r="M204" s="94">
        <f t="shared" si="46"/>
        <v>0.5025136071712456</v>
      </c>
      <c r="N204" s="82">
        <f t="shared" si="50"/>
        <v>988482.83094880346</v>
      </c>
      <c r="P204" s="98"/>
      <c r="S204" s="95"/>
    </row>
    <row r="205" spans="1:19">
      <c r="A205" s="31">
        <f t="shared" si="37"/>
        <v>191</v>
      </c>
      <c r="B205" s="93">
        <v>39903</v>
      </c>
      <c r="C205" s="30" t="s">
        <v>168</v>
      </c>
      <c r="D205" s="77">
        <v>3548953.23</v>
      </c>
      <c r="E205" s="99">
        <v>0</v>
      </c>
      <c r="F205" s="82">
        <f t="shared" si="48"/>
        <v>3548953.23</v>
      </c>
      <c r="G205" s="94">
        <f t="shared" si="49"/>
        <v>0.10349999999999999</v>
      </c>
      <c r="H205" s="94">
        <f t="shared" si="51"/>
        <v>0.5025136071712456</v>
      </c>
      <c r="I205" s="82">
        <f t="shared" si="45"/>
        <v>184581.61944144702</v>
      </c>
      <c r="K205" s="77">
        <v>3548953.2299999991</v>
      </c>
      <c r="L205" s="94">
        <f t="shared" si="46"/>
        <v>0.10349999999999999</v>
      </c>
      <c r="M205" s="94">
        <f t="shared" si="46"/>
        <v>0.5025136071712456</v>
      </c>
      <c r="N205" s="82">
        <f t="shared" si="50"/>
        <v>184581.61944144696</v>
      </c>
      <c r="P205" s="98"/>
      <c r="S205" s="95"/>
    </row>
    <row r="206" spans="1:19">
      <c r="A206" s="31">
        <f t="shared" si="37"/>
        <v>192</v>
      </c>
      <c r="B206" s="93">
        <v>39904</v>
      </c>
      <c r="C206" s="30" t="s">
        <v>198</v>
      </c>
      <c r="D206" s="77">
        <v>0</v>
      </c>
      <c r="E206" s="99">
        <v>0</v>
      </c>
      <c r="F206" s="82">
        <f t="shared" si="48"/>
        <v>0</v>
      </c>
      <c r="G206" s="94">
        <f t="shared" si="49"/>
        <v>0.10349999999999999</v>
      </c>
      <c r="H206" s="94">
        <f t="shared" si="51"/>
        <v>0.5025136071712456</v>
      </c>
      <c r="I206" s="82">
        <f t="shared" si="45"/>
        <v>0</v>
      </c>
      <c r="K206" s="77">
        <v>0</v>
      </c>
      <c r="L206" s="94">
        <f t="shared" si="46"/>
        <v>0.10349999999999999</v>
      </c>
      <c r="M206" s="94">
        <f t="shared" si="46"/>
        <v>0.5025136071712456</v>
      </c>
      <c r="N206" s="82">
        <f t="shared" si="50"/>
        <v>0</v>
      </c>
      <c r="P206" s="98"/>
      <c r="S206" s="95"/>
    </row>
    <row r="207" spans="1:19">
      <c r="A207" s="31">
        <f t="shared" si="37"/>
        <v>193</v>
      </c>
      <c r="B207" s="93">
        <v>39905</v>
      </c>
      <c r="C207" s="30" t="s">
        <v>199</v>
      </c>
      <c r="D207" s="77">
        <v>0</v>
      </c>
      <c r="E207" s="99">
        <v>0</v>
      </c>
      <c r="F207" s="82">
        <f t="shared" si="48"/>
        <v>0</v>
      </c>
      <c r="G207" s="94">
        <f t="shared" si="49"/>
        <v>0.10349999999999999</v>
      </c>
      <c r="H207" s="94">
        <f t="shared" si="51"/>
        <v>0.5025136071712456</v>
      </c>
      <c r="I207" s="82">
        <f t="shared" si="45"/>
        <v>0</v>
      </c>
      <c r="K207" s="77">
        <v>0</v>
      </c>
      <c r="L207" s="94">
        <f t="shared" si="46"/>
        <v>0.10349999999999999</v>
      </c>
      <c r="M207" s="94">
        <f t="shared" si="46"/>
        <v>0.5025136071712456</v>
      </c>
      <c r="N207" s="82">
        <f t="shared" si="50"/>
        <v>0</v>
      </c>
      <c r="P207" s="98"/>
      <c r="S207" s="95"/>
    </row>
    <row r="208" spans="1:19">
      <c r="A208" s="31">
        <f t="shared" si="37"/>
        <v>194</v>
      </c>
      <c r="B208" s="93">
        <v>39906</v>
      </c>
      <c r="C208" s="30" t="s">
        <v>169</v>
      </c>
      <c r="D208" s="77">
        <v>1911063.9687941358</v>
      </c>
      <c r="E208" s="99">
        <v>0</v>
      </c>
      <c r="F208" s="82">
        <f t="shared" si="48"/>
        <v>1911063.9687941358</v>
      </c>
      <c r="G208" s="94">
        <f t="shared" si="49"/>
        <v>0.10349999999999999</v>
      </c>
      <c r="H208" s="94">
        <f t="shared" si="51"/>
        <v>0.5025136071712456</v>
      </c>
      <c r="I208" s="82">
        <f t="shared" si="45"/>
        <v>99394.739619101878</v>
      </c>
      <c r="K208" s="77">
        <v>1879606.2532307121</v>
      </c>
      <c r="L208" s="94">
        <f t="shared" si="46"/>
        <v>0.10349999999999999</v>
      </c>
      <c r="M208" s="94">
        <f t="shared" si="46"/>
        <v>0.5025136071712456</v>
      </c>
      <c r="N208" s="82">
        <f t="shared" si="50"/>
        <v>97758.618851563559</v>
      </c>
      <c r="P208" s="98"/>
      <c r="S208" s="95"/>
    </row>
    <row r="209" spans="1:19">
      <c r="A209" s="31">
        <f t="shared" ref="A209:A270" si="52">A208+1</f>
        <v>195</v>
      </c>
      <c r="B209" s="93">
        <v>39907</v>
      </c>
      <c r="C209" s="30" t="s">
        <v>170</v>
      </c>
      <c r="D209" s="77">
        <v>1470383.1587847839</v>
      </c>
      <c r="E209" s="99">
        <v>0</v>
      </c>
      <c r="F209" s="82">
        <f t="shared" si="48"/>
        <v>1470383.1587847839</v>
      </c>
      <c r="G209" s="94">
        <f t="shared" si="49"/>
        <v>0.10349999999999999</v>
      </c>
      <c r="H209" s="94">
        <f t="shared" si="51"/>
        <v>0.5025136071712456</v>
      </c>
      <c r="I209" s="82">
        <f t="shared" si="45"/>
        <v>76474.860912135977</v>
      </c>
      <c r="K209" s="77">
        <v>1471233.2827713727</v>
      </c>
      <c r="L209" s="94">
        <f t="shared" si="46"/>
        <v>0.10349999999999999</v>
      </c>
      <c r="M209" s="94">
        <f t="shared" si="46"/>
        <v>0.5025136071712456</v>
      </c>
      <c r="N209" s="82">
        <f t="shared" si="50"/>
        <v>76519.075995288993</v>
      </c>
      <c r="P209" s="98"/>
      <c r="S209" s="95"/>
    </row>
    <row r="210" spans="1:19">
      <c r="A210" s="31">
        <f t="shared" si="52"/>
        <v>196</v>
      </c>
      <c r="B210" s="93">
        <v>39908</v>
      </c>
      <c r="C210" s="30" t="s">
        <v>171</v>
      </c>
      <c r="D210" s="77">
        <v>78490635.955212444</v>
      </c>
      <c r="E210" s="99">
        <v>0</v>
      </c>
      <c r="F210" s="82">
        <f t="shared" si="48"/>
        <v>78490635.955212444</v>
      </c>
      <c r="G210" s="94">
        <f t="shared" si="49"/>
        <v>0.10349999999999999</v>
      </c>
      <c r="H210" s="94">
        <f t="shared" si="51"/>
        <v>0.5025136071712456</v>
      </c>
      <c r="I210" s="82">
        <f t="shared" si="45"/>
        <v>4082310.4044124531</v>
      </c>
      <c r="K210" s="77">
        <v>73682455.560015619</v>
      </c>
      <c r="L210" s="94">
        <f t="shared" si="46"/>
        <v>0.10349999999999999</v>
      </c>
      <c r="M210" s="94">
        <f t="shared" si="46"/>
        <v>0.5025136071712456</v>
      </c>
      <c r="N210" s="82">
        <f t="shared" si="50"/>
        <v>3832236.1807202892</v>
      </c>
      <c r="P210" s="98"/>
      <c r="S210" s="95"/>
    </row>
    <row r="211" spans="1:19">
      <c r="A211" s="31">
        <f t="shared" si="52"/>
        <v>197</v>
      </c>
      <c r="B211" s="93">
        <v>39909</v>
      </c>
      <c r="C211" s="30" t="s">
        <v>200</v>
      </c>
      <c r="D211" s="77">
        <v>39251.620000000003</v>
      </c>
      <c r="E211" s="99">
        <v>0</v>
      </c>
      <c r="F211" s="82">
        <f t="shared" si="48"/>
        <v>39251.620000000003</v>
      </c>
      <c r="G211" s="94">
        <f t="shared" si="49"/>
        <v>0.10349999999999999</v>
      </c>
      <c r="H211" s="94">
        <f t="shared" si="51"/>
        <v>0.5025136071712456</v>
      </c>
      <c r="I211" s="82">
        <f t="shared" si="45"/>
        <v>2041.4829713888034</v>
      </c>
      <c r="K211" s="77">
        <v>39251.620000000003</v>
      </c>
      <c r="L211" s="94">
        <f t="shared" ref="L211:M220" si="53">G211</f>
        <v>0.10349999999999999</v>
      </c>
      <c r="M211" s="94">
        <f t="shared" si="53"/>
        <v>0.5025136071712456</v>
      </c>
      <c r="N211" s="82">
        <f t="shared" si="50"/>
        <v>2041.4829713888034</v>
      </c>
      <c r="P211" s="98"/>
      <c r="S211" s="95"/>
    </row>
    <row r="212" spans="1:19">
      <c r="A212" s="31">
        <f t="shared" si="52"/>
        <v>198</v>
      </c>
      <c r="B212" s="93">
        <v>39921</v>
      </c>
      <c r="C212" s="30" t="s">
        <v>201</v>
      </c>
      <c r="D212" s="77">
        <v>1628899.91</v>
      </c>
      <c r="E212" s="99">
        <v>0</v>
      </c>
      <c r="F212" s="82">
        <f t="shared" si="48"/>
        <v>1628899.91</v>
      </c>
      <c r="G212" s="94">
        <v>1</v>
      </c>
      <c r="H212" s="94">
        <f>$H$201</f>
        <v>6.437198999999999E-2</v>
      </c>
      <c r="I212" s="82">
        <f t="shared" si="45"/>
        <v>104855.52871752088</v>
      </c>
      <c r="K212" s="77">
        <v>1628899.91</v>
      </c>
      <c r="L212" s="94">
        <v>1</v>
      </c>
      <c r="M212" s="94">
        <f t="shared" si="53"/>
        <v>6.437198999999999E-2</v>
      </c>
      <c r="N212" s="82">
        <f t="shared" si="50"/>
        <v>104855.52871752088</v>
      </c>
      <c r="P212" s="98"/>
      <c r="S212" s="95"/>
    </row>
    <row r="213" spans="1:19">
      <c r="A213" s="31">
        <f t="shared" si="52"/>
        <v>199</v>
      </c>
      <c r="B213" s="93">
        <v>39922</v>
      </c>
      <c r="C213" s="30" t="s">
        <v>202</v>
      </c>
      <c r="D213" s="77">
        <v>961255.64</v>
      </c>
      <c r="E213" s="99">
        <v>0</v>
      </c>
      <c r="F213" s="82">
        <f t="shared" si="48"/>
        <v>961255.64</v>
      </c>
      <c r="G213" s="94">
        <v>1</v>
      </c>
      <c r="H213" s="94">
        <f t="shared" ref="H213:H214" si="54">$H$201</f>
        <v>6.437198999999999E-2</v>
      </c>
      <c r="I213" s="82">
        <f t="shared" si="45"/>
        <v>61877.938445523592</v>
      </c>
      <c r="K213" s="77">
        <v>961255.64000000013</v>
      </c>
      <c r="L213" s="94">
        <v>1</v>
      </c>
      <c r="M213" s="94">
        <f t="shared" si="53"/>
        <v>6.437198999999999E-2</v>
      </c>
      <c r="N213" s="82">
        <f t="shared" si="50"/>
        <v>61877.9384455236</v>
      </c>
      <c r="P213" s="98"/>
      <c r="S213" s="95"/>
    </row>
    <row r="214" spans="1:19">
      <c r="A214" s="31">
        <f t="shared" si="52"/>
        <v>200</v>
      </c>
      <c r="B214" s="93">
        <v>39923</v>
      </c>
      <c r="C214" s="30" t="s">
        <v>203</v>
      </c>
      <c r="D214" s="77">
        <v>60170.36</v>
      </c>
      <c r="E214" s="99">
        <v>0</v>
      </c>
      <c r="F214" s="82">
        <f t="shared" si="48"/>
        <v>60170.36</v>
      </c>
      <c r="G214" s="94">
        <v>1</v>
      </c>
      <c r="H214" s="94">
        <f t="shared" si="54"/>
        <v>6.437198999999999E-2</v>
      </c>
      <c r="I214" s="82">
        <f t="shared" si="45"/>
        <v>3873.2858122163993</v>
      </c>
      <c r="K214" s="77">
        <v>60170.359999999993</v>
      </c>
      <c r="L214" s="94">
        <v>1</v>
      </c>
      <c r="M214" s="94">
        <f t="shared" si="53"/>
        <v>6.437198999999999E-2</v>
      </c>
      <c r="N214" s="82">
        <f t="shared" si="50"/>
        <v>3873.2858122163989</v>
      </c>
      <c r="P214" s="98"/>
      <c r="S214" s="95"/>
    </row>
    <row r="215" spans="1:19">
      <c r="A215" s="31">
        <f t="shared" si="52"/>
        <v>201</v>
      </c>
      <c r="B215" s="93">
        <v>39924</v>
      </c>
      <c r="C215" s="30" t="s">
        <v>204</v>
      </c>
      <c r="D215" s="77">
        <v>0</v>
      </c>
      <c r="E215" s="99">
        <v>0</v>
      </c>
      <c r="F215" s="82">
        <f t="shared" si="48"/>
        <v>0</v>
      </c>
      <c r="G215" s="94">
        <f t="shared" si="49"/>
        <v>0.10349999999999999</v>
      </c>
      <c r="H215" s="94">
        <f t="shared" si="51"/>
        <v>0.5025136071712456</v>
      </c>
      <c r="I215" s="82">
        <f t="shared" si="45"/>
        <v>0</v>
      </c>
      <c r="K215" s="77">
        <v>0</v>
      </c>
      <c r="L215" s="94">
        <f t="shared" si="53"/>
        <v>0.10349999999999999</v>
      </c>
      <c r="M215" s="94">
        <f t="shared" si="53"/>
        <v>0.5025136071712456</v>
      </c>
      <c r="N215" s="82">
        <f t="shared" si="50"/>
        <v>0</v>
      </c>
      <c r="P215" s="98"/>
      <c r="S215" s="95"/>
    </row>
    <row r="216" spans="1:19">
      <c r="A216" s="31">
        <f t="shared" si="52"/>
        <v>202</v>
      </c>
      <c r="B216" s="93">
        <v>39926</v>
      </c>
      <c r="C216" s="30" t="s">
        <v>205</v>
      </c>
      <c r="D216" s="77">
        <v>426127.28551092511</v>
      </c>
      <c r="E216" s="99">
        <v>0</v>
      </c>
      <c r="F216" s="82">
        <f t="shared" si="48"/>
        <v>426127.28551092511</v>
      </c>
      <c r="G216" s="94">
        <v>1</v>
      </c>
      <c r="H216" s="94">
        <f>$H$201</f>
        <v>6.437198999999999E-2</v>
      </c>
      <c r="I216" s="82">
        <f t="shared" si="45"/>
        <v>27430.661361636412</v>
      </c>
      <c r="K216" s="77">
        <v>396158.23124392692</v>
      </c>
      <c r="L216" s="94">
        <v>1</v>
      </c>
      <c r="M216" s="94">
        <f t="shared" si="53"/>
        <v>6.437198999999999E-2</v>
      </c>
      <c r="N216" s="82">
        <f t="shared" si="50"/>
        <v>25501.493700051746</v>
      </c>
      <c r="P216" s="98"/>
      <c r="S216" s="95"/>
    </row>
    <row r="217" spans="1:19">
      <c r="A217" s="31">
        <f t="shared" si="52"/>
        <v>203</v>
      </c>
      <c r="B217" s="93">
        <v>39928</v>
      </c>
      <c r="C217" s="30" t="s">
        <v>206</v>
      </c>
      <c r="D217" s="77">
        <v>19396382.179999996</v>
      </c>
      <c r="E217" s="99">
        <v>0</v>
      </c>
      <c r="F217" s="82">
        <f t="shared" si="48"/>
        <v>19396382.179999996</v>
      </c>
      <c r="G217" s="94">
        <v>1</v>
      </c>
      <c r="H217" s="94">
        <f t="shared" ref="H217" si="55">$H$201</f>
        <v>6.437198999999999E-2</v>
      </c>
      <c r="I217" s="82">
        <f t="shared" si="45"/>
        <v>1248583.7197271378</v>
      </c>
      <c r="K217" s="77">
        <v>19396382.18</v>
      </c>
      <c r="L217" s="94">
        <v>1</v>
      </c>
      <c r="M217" s="94">
        <f t="shared" si="53"/>
        <v>6.437198999999999E-2</v>
      </c>
      <c r="N217" s="82">
        <f t="shared" si="50"/>
        <v>1248583.7197271381</v>
      </c>
      <c r="P217" s="98"/>
      <c r="S217" s="95"/>
    </row>
    <row r="218" spans="1:19">
      <c r="A218" s="31">
        <f t="shared" si="52"/>
        <v>204</v>
      </c>
      <c r="B218" s="93">
        <v>39931</v>
      </c>
      <c r="C218" s="30" t="s">
        <v>207</v>
      </c>
      <c r="D218" s="77">
        <v>305486.17974761716</v>
      </c>
      <c r="E218" s="99">
        <v>0</v>
      </c>
      <c r="F218" s="82">
        <f t="shared" si="48"/>
        <v>305486.17974761716</v>
      </c>
      <c r="G218" s="94">
        <v>1</v>
      </c>
      <c r="H218" s="94">
        <v>0</v>
      </c>
      <c r="I218" s="82">
        <f t="shared" si="45"/>
        <v>0</v>
      </c>
      <c r="K218" s="77">
        <v>303061.46135404526</v>
      </c>
      <c r="L218" s="94">
        <v>1</v>
      </c>
      <c r="M218" s="94">
        <f t="shared" si="53"/>
        <v>0</v>
      </c>
      <c r="N218" s="82">
        <f t="shared" si="50"/>
        <v>0</v>
      </c>
      <c r="P218" s="98"/>
      <c r="S218" s="95"/>
    </row>
    <row r="219" spans="1:19">
      <c r="A219" s="31">
        <f t="shared" si="52"/>
        <v>205</v>
      </c>
      <c r="B219" s="93">
        <v>39932</v>
      </c>
      <c r="C219" s="30" t="s">
        <v>208</v>
      </c>
      <c r="D219" s="77">
        <v>356087.68238222011</v>
      </c>
      <c r="E219" s="99">
        <v>0</v>
      </c>
      <c r="F219" s="82">
        <f t="shared" si="48"/>
        <v>356087.68238222011</v>
      </c>
      <c r="G219" s="94">
        <v>1</v>
      </c>
      <c r="H219" s="94">
        <v>0</v>
      </c>
      <c r="I219" s="82">
        <f t="shared" si="45"/>
        <v>0</v>
      </c>
      <c r="K219" s="77">
        <v>353032.12878796458</v>
      </c>
      <c r="L219" s="94">
        <v>1</v>
      </c>
      <c r="M219" s="94">
        <f t="shared" si="53"/>
        <v>0</v>
      </c>
      <c r="N219" s="82">
        <f t="shared" si="50"/>
        <v>0</v>
      </c>
      <c r="P219" s="98"/>
      <c r="S219" s="95"/>
    </row>
    <row r="220" spans="1:19">
      <c r="A220" s="31">
        <f t="shared" si="52"/>
        <v>206</v>
      </c>
      <c r="B220" s="93">
        <v>39938</v>
      </c>
      <c r="C220" s="30" t="s">
        <v>209</v>
      </c>
      <c r="D220" s="77">
        <v>18166787.221792232</v>
      </c>
      <c r="E220" s="99">
        <v>0</v>
      </c>
      <c r="F220" s="82">
        <f t="shared" si="48"/>
        <v>18166787.221792232</v>
      </c>
      <c r="G220" s="94">
        <v>1</v>
      </c>
      <c r="H220" s="94">
        <v>0</v>
      </c>
      <c r="I220" s="82">
        <f t="shared" si="45"/>
        <v>0</v>
      </c>
      <c r="K220" s="77">
        <v>17975135.079030987</v>
      </c>
      <c r="L220" s="94">
        <v>1</v>
      </c>
      <c r="M220" s="94">
        <f t="shared" si="53"/>
        <v>0</v>
      </c>
      <c r="N220" s="82">
        <f t="shared" si="50"/>
        <v>0</v>
      </c>
      <c r="P220" s="98"/>
      <c r="S220" s="95"/>
    </row>
    <row r="221" spans="1:19">
      <c r="A221" s="31">
        <f t="shared" si="52"/>
        <v>207</v>
      </c>
      <c r="B221" s="100"/>
      <c r="C221" s="101"/>
      <c r="D221" s="84"/>
      <c r="E221" s="84"/>
      <c r="F221" s="84"/>
      <c r="I221" s="84"/>
      <c r="K221" s="84"/>
      <c r="N221" s="84"/>
    </row>
    <row r="222" spans="1:19" ht="15.75" thickBot="1">
      <c r="A222" s="31">
        <f t="shared" si="52"/>
        <v>208</v>
      </c>
      <c r="B222" s="83"/>
      <c r="C222" s="30" t="s">
        <v>210</v>
      </c>
      <c r="D222" s="102">
        <f>SUM(D183:D220)</f>
        <v>211060341.03000006</v>
      </c>
      <c r="E222" s="102">
        <f>SUM(E183:E220)</f>
        <v>0</v>
      </c>
      <c r="F222" s="102">
        <f>SUM(F183:F220)</f>
        <v>211060341.03000006</v>
      </c>
      <c r="G222" s="52"/>
      <c r="H222" s="52"/>
      <c r="I222" s="102">
        <f>SUM(I183:I220)</f>
        <v>9950201.8585361745</v>
      </c>
      <c r="J222" s="103"/>
      <c r="K222" s="102">
        <f>SUM(K183:K220)</f>
        <v>205040960.03000006</v>
      </c>
      <c r="L222" s="52"/>
      <c r="M222" s="52"/>
      <c r="N222" s="102">
        <f>SUM(N183:N220)</f>
        <v>9645237.0575440675</v>
      </c>
    </row>
    <row r="223" spans="1:19" ht="15.75" thickTop="1">
      <c r="A223" s="31">
        <f t="shared" si="52"/>
        <v>209</v>
      </c>
      <c r="B223" s="83"/>
      <c r="C223" s="30"/>
      <c r="D223" s="77"/>
      <c r="E223" s="90"/>
      <c r="F223" s="90"/>
      <c r="I223" s="90"/>
    </row>
    <row r="224" spans="1:19">
      <c r="A224" s="31">
        <f t="shared" si="52"/>
        <v>210</v>
      </c>
      <c r="B224" s="83"/>
      <c r="C224" s="4" t="s">
        <v>174</v>
      </c>
      <c r="D224" s="77">
        <v>8866626.7499999981</v>
      </c>
      <c r="E224" s="90">
        <v>0</v>
      </c>
      <c r="F224" s="90">
        <f>D224+E224</f>
        <v>8866626.7499999981</v>
      </c>
      <c r="G224" s="94">
        <f>$G$183</f>
        <v>0.10349999999999999</v>
      </c>
      <c r="H224" s="94">
        <f>$H$183</f>
        <v>0.5025136071712456</v>
      </c>
      <c r="I224" s="90">
        <f>F224*G224*H224</f>
        <v>461154.66122889816</v>
      </c>
      <c r="K224" s="77">
        <v>8866626.7499999981</v>
      </c>
      <c r="L224" s="94">
        <f>G224</f>
        <v>0.10349999999999999</v>
      </c>
      <c r="M224" s="94">
        <f>H224</f>
        <v>0.5025136071712456</v>
      </c>
      <c r="N224" s="90">
        <f>K224*L224*M224</f>
        <v>461154.66122889816</v>
      </c>
    </row>
    <row r="225" spans="1:19">
      <c r="A225" s="31">
        <f t="shared" si="52"/>
        <v>211</v>
      </c>
      <c r="B225" s="83"/>
    </row>
    <row r="226" spans="1:19" ht="15.75">
      <c r="A226" s="31">
        <f t="shared" si="52"/>
        <v>212</v>
      </c>
      <c r="B226" s="92" t="s">
        <v>211</v>
      </c>
    </row>
    <row r="227" spans="1:19">
      <c r="A227" s="31">
        <f t="shared" si="52"/>
        <v>213</v>
      </c>
      <c r="B227" s="83"/>
    </row>
    <row r="228" spans="1:19">
      <c r="A228" s="31">
        <f t="shared" si="52"/>
        <v>214</v>
      </c>
      <c r="B228" s="83"/>
      <c r="C228" s="75" t="s">
        <v>150</v>
      </c>
    </row>
    <row r="229" spans="1:19">
      <c r="A229" s="31">
        <f t="shared" si="52"/>
        <v>215</v>
      </c>
      <c r="B229" s="93">
        <v>38900</v>
      </c>
      <c r="C229" s="30" t="s">
        <v>109</v>
      </c>
      <c r="D229" s="77">
        <v>2874239.86</v>
      </c>
      <c r="E229" s="80">
        <v>0</v>
      </c>
      <c r="F229" s="80">
        <f t="shared" ref="F229:F257" si="56">D229+E229</f>
        <v>2874239.86</v>
      </c>
      <c r="G229" s="94">
        <v>0.10929999999999999</v>
      </c>
      <c r="H229" s="94">
        <v>0.51883860656465508</v>
      </c>
      <c r="I229" s="80">
        <f t="shared" ref="I229:I232" si="57">F229*G229*H229</f>
        <v>162995.43980572233</v>
      </c>
      <c r="K229" s="77">
        <v>2874239.86</v>
      </c>
      <c r="L229" s="94">
        <f t="shared" ref="L229:M252" si="58">G229</f>
        <v>0.10929999999999999</v>
      </c>
      <c r="M229" s="94">
        <f t="shared" si="58"/>
        <v>0.51883860656465508</v>
      </c>
      <c r="N229" s="80">
        <f t="shared" ref="N229:N257" si="59">K229*L229*M229</f>
        <v>162995.43980572233</v>
      </c>
      <c r="P229" s="98"/>
      <c r="S229" s="95"/>
    </row>
    <row r="230" spans="1:19">
      <c r="A230" s="31">
        <f t="shared" si="52"/>
        <v>216</v>
      </c>
      <c r="B230" s="93">
        <v>38910</v>
      </c>
      <c r="C230" s="30" t="s">
        <v>212</v>
      </c>
      <c r="D230" s="77">
        <v>1887122.88</v>
      </c>
      <c r="E230" s="82">
        <v>0</v>
      </c>
      <c r="F230" s="29">
        <f>D230+E230</f>
        <v>1887122.88</v>
      </c>
      <c r="G230" s="94">
        <v>1</v>
      </c>
      <c r="H230" s="94">
        <v>2.3324339999999999E-2</v>
      </c>
      <c r="I230" s="82">
        <f>F230*G230*H230</f>
        <v>44015.895674899199</v>
      </c>
      <c r="K230" s="77">
        <v>1887122.8799999992</v>
      </c>
      <c r="L230" s="94">
        <f>G230</f>
        <v>1</v>
      </c>
      <c r="M230" s="94">
        <f>H230</f>
        <v>2.3324339999999999E-2</v>
      </c>
      <c r="N230" s="82">
        <f>K230*L230*M230</f>
        <v>44015.895674899177</v>
      </c>
      <c r="P230" s="98"/>
      <c r="S230" s="95"/>
    </row>
    <row r="231" spans="1:19">
      <c r="A231" s="31">
        <f t="shared" si="52"/>
        <v>217</v>
      </c>
      <c r="B231" s="93">
        <v>39000</v>
      </c>
      <c r="C231" s="30" t="s">
        <v>127</v>
      </c>
      <c r="D231" s="77">
        <v>12620665.26</v>
      </c>
      <c r="E231" s="82">
        <v>0</v>
      </c>
      <c r="F231" s="29">
        <f t="shared" si="56"/>
        <v>12620665.26</v>
      </c>
      <c r="G231" s="94">
        <f>$G$229</f>
        <v>0.10929999999999999</v>
      </c>
      <c r="H231" s="94">
        <f>$H$229</f>
        <v>0.51883860656465508</v>
      </c>
      <c r="I231" s="82">
        <f t="shared" si="57"/>
        <v>715706.05965171626</v>
      </c>
      <c r="K231" s="77">
        <v>12620665.26</v>
      </c>
      <c r="L231" s="94">
        <f t="shared" si="58"/>
        <v>0.10929999999999999</v>
      </c>
      <c r="M231" s="94">
        <f t="shared" si="58"/>
        <v>0.51883860656465508</v>
      </c>
      <c r="N231" s="82">
        <f t="shared" si="59"/>
        <v>715706.05965171626</v>
      </c>
      <c r="P231" s="98"/>
      <c r="S231" s="95"/>
    </row>
    <row r="232" spans="1:19">
      <c r="A232" s="31">
        <f t="shared" si="52"/>
        <v>218</v>
      </c>
      <c r="B232" s="93">
        <v>39009</v>
      </c>
      <c r="C232" s="30" t="s">
        <v>153</v>
      </c>
      <c r="D232" s="77">
        <v>2820613.55</v>
      </c>
      <c r="E232" s="82">
        <v>0</v>
      </c>
      <c r="F232" s="29">
        <f t="shared" si="56"/>
        <v>2820613.55</v>
      </c>
      <c r="G232" s="94">
        <f>$G$229</f>
        <v>0.10929999999999999</v>
      </c>
      <c r="H232" s="94">
        <f>$H$229</f>
        <v>0.51883860656465508</v>
      </c>
      <c r="I232" s="82">
        <f t="shared" si="57"/>
        <v>159954.34219057477</v>
      </c>
      <c r="K232" s="77">
        <v>2820613.55</v>
      </c>
      <c r="L232" s="94">
        <f t="shared" si="58"/>
        <v>0.10929999999999999</v>
      </c>
      <c r="M232" s="94">
        <f t="shared" si="58"/>
        <v>0.51883860656465508</v>
      </c>
      <c r="N232" s="82">
        <f t="shared" si="59"/>
        <v>159954.34219057477</v>
      </c>
      <c r="P232" s="98"/>
      <c r="S232" s="95"/>
    </row>
    <row r="233" spans="1:19">
      <c r="A233" s="31">
        <f t="shared" si="52"/>
        <v>219</v>
      </c>
      <c r="B233" s="93">
        <v>39010</v>
      </c>
      <c r="C233" s="30" t="s">
        <v>213</v>
      </c>
      <c r="D233" s="77">
        <v>24615279.027610719</v>
      </c>
      <c r="E233" s="82">
        <v>0</v>
      </c>
      <c r="F233" s="29">
        <f>D233+E233</f>
        <v>24615279.027610719</v>
      </c>
      <c r="G233" s="94">
        <v>1</v>
      </c>
      <c r="H233" s="94">
        <f>$H$230</f>
        <v>2.3324339999999999E-2</v>
      </c>
      <c r="I233" s="82">
        <f>F233*G233*H233</f>
        <v>574135.13723486173</v>
      </c>
      <c r="K233" s="77">
        <v>20859932.702454388</v>
      </c>
      <c r="L233" s="94">
        <f>G233</f>
        <v>1</v>
      </c>
      <c r="M233" s="94">
        <f>H233</f>
        <v>2.3324339999999999E-2</v>
      </c>
      <c r="N233" s="82">
        <f>K233*L233*M233</f>
        <v>486544.16272916493</v>
      </c>
      <c r="P233" s="98"/>
      <c r="S233" s="95"/>
    </row>
    <row r="234" spans="1:19">
      <c r="A234" s="31">
        <f t="shared" si="52"/>
        <v>220</v>
      </c>
      <c r="B234" s="93">
        <v>39100</v>
      </c>
      <c r="C234" s="30" t="s">
        <v>154</v>
      </c>
      <c r="D234" s="77">
        <v>2468502.5878986544</v>
      </c>
      <c r="E234" s="82">
        <v>0</v>
      </c>
      <c r="F234" s="29">
        <f t="shared" si="56"/>
        <v>2468502.5878986544</v>
      </c>
      <c r="G234" s="94">
        <f>$G$229</f>
        <v>0.10929999999999999</v>
      </c>
      <c r="H234" s="94">
        <f>$H$229</f>
        <v>0.51883860656465508</v>
      </c>
      <c r="I234" s="82">
        <f t="shared" ref="I234:I257" si="60">F234*G234*H234</f>
        <v>139986.4606206195</v>
      </c>
      <c r="K234" s="77">
        <v>2438351.7380636302</v>
      </c>
      <c r="L234" s="94">
        <f t="shared" si="58"/>
        <v>0.10929999999999999</v>
      </c>
      <c r="M234" s="94">
        <f t="shared" si="58"/>
        <v>0.51883860656465508</v>
      </c>
      <c r="N234" s="82">
        <f t="shared" si="59"/>
        <v>138276.63427739425</v>
      </c>
      <c r="P234" s="98"/>
      <c r="S234" s="95"/>
    </row>
    <row r="235" spans="1:19">
      <c r="A235" s="31">
        <f t="shared" si="52"/>
        <v>221</v>
      </c>
      <c r="B235" s="93">
        <v>39101</v>
      </c>
      <c r="C235" s="30" t="s">
        <v>180</v>
      </c>
      <c r="D235" s="77">
        <v>0</v>
      </c>
      <c r="E235" s="82">
        <v>0</v>
      </c>
      <c r="F235" s="29">
        <f t="shared" si="56"/>
        <v>0</v>
      </c>
      <c r="G235" s="94">
        <v>0.10929999999999999</v>
      </c>
      <c r="H235" s="94">
        <v>0.51883860656465508</v>
      </c>
      <c r="I235" s="82">
        <f t="shared" si="60"/>
        <v>0</v>
      </c>
      <c r="K235" s="77">
        <v>0</v>
      </c>
      <c r="L235" s="94">
        <v>0.10929999999999999</v>
      </c>
      <c r="M235" s="94">
        <v>0.51883860656465508</v>
      </c>
      <c r="N235" s="82">
        <f t="shared" si="59"/>
        <v>0</v>
      </c>
      <c r="P235" s="98"/>
      <c r="S235" s="95"/>
    </row>
    <row r="236" spans="1:19">
      <c r="A236" s="31">
        <f t="shared" si="52"/>
        <v>222</v>
      </c>
      <c r="B236" s="93">
        <v>39102</v>
      </c>
      <c r="C236" s="30" t="s">
        <v>214</v>
      </c>
      <c r="D236" s="77">
        <v>0</v>
      </c>
      <c r="E236" s="82">
        <v>0</v>
      </c>
      <c r="F236" s="29">
        <f t="shared" si="56"/>
        <v>0</v>
      </c>
      <c r="G236" s="94">
        <v>0.10929999999999999</v>
      </c>
      <c r="H236" s="94">
        <v>0.51883860656465508</v>
      </c>
      <c r="I236" s="82">
        <f t="shared" si="60"/>
        <v>0</v>
      </c>
      <c r="K236" s="77">
        <v>0</v>
      </c>
      <c r="L236" s="94">
        <v>0.10929999999999999</v>
      </c>
      <c r="M236" s="94">
        <v>0.51883860656465508</v>
      </c>
      <c r="N236" s="82">
        <f t="shared" si="59"/>
        <v>0</v>
      </c>
      <c r="P236" s="98"/>
      <c r="S236" s="95"/>
    </row>
    <row r="237" spans="1:19">
      <c r="A237" s="31">
        <f t="shared" si="52"/>
        <v>223</v>
      </c>
      <c r="B237" s="93">
        <v>39103</v>
      </c>
      <c r="C237" s="30" t="s">
        <v>215</v>
      </c>
      <c r="D237" s="77">
        <v>0</v>
      </c>
      <c r="E237" s="82">
        <v>0</v>
      </c>
      <c r="F237" s="29">
        <f t="shared" si="56"/>
        <v>0</v>
      </c>
      <c r="G237" s="94">
        <f>$G$229</f>
        <v>0.10929999999999999</v>
      </c>
      <c r="H237" s="94">
        <f>$H$229</f>
        <v>0.51883860656465508</v>
      </c>
      <c r="I237" s="82">
        <f t="shared" si="60"/>
        <v>0</v>
      </c>
      <c r="K237" s="77">
        <v>0</v>
      </c>
      <c r="L237" s="94">
        <f t="shared" ref="L237:M241" si="61">G237</f>
        <v>0.10929999999999999</v>
      </c>
      <c r="M237" s="94">
        <f t="shared" si="61"/>
        <v>0.51883860656465508</v>
      </c>
      <c r="N237" s="82">
        <f t="shared" si="59"/>
        <v>0</v>
      </c>
      <c r="P237" s="98"/>
      <c r="S237" s="95"/>
    </row>
    <row r="238" spans="1:19">
      <c r="A238" s="31">
        <f t="shared" si="52"/>
        <v>224</v>
      </c>
      <c r="B238" s="93">
        <v>39110</v>
      </c>
      <c r="C238" s="30" t="s">
        <v>216</v>
      </c>
      <c r="D238" s="77">
        <v>2747979.3174940771</v>
      </c>
      <c r="E238" s="82">
        <v>0</v>
      </c>
      <c r="F238" s="29">
        <f t="shared" si="56"/>
        <v>2747979.3174940771</v>
      </c>
      <c r="G238" s="94">
        <v>1</v>
      </c>
      <c r="H238" s="94">
        <v>2.3324339999999999E-2</v>
      </c>
      <c r="I238" s="82">
        <f t="shared" si="60"/>
        <v>64094.803914199802</v>
      </c>
      <c r="K238" s="77">
        <v>2006914.2984162667</v>
      </c>
      <c r="L238" s="94">
        <f t="shared" si="61"/>
        <v>1</v>
      </c>
      <c r="M238" s="94">
        <f t="shared" si="61"/>
        <v>2.3324339999999999E-2</v>
      </c>
      <c r="N238" s="82">
        <f t="shared" si="59"/>
        <v>46809.951447122461</v>
      </c>
      <c r="P238" s="98"/>
      <c r="S238" s="95"/>
    </row>
    <row r="239" spans="1:19">
      <c r="A239" s="31">
        <f t="shared" si="52"/>
        <v>225</v>
      </c>
      <c r="B239" s="93">
        <v>39210</v>
      </c>
      <c r="C239" s="30" t="s">
        <v>217</v>
      </c>
      <c r="D239" s="77">
        <v>96290.22</v>
      </c>
      <c r="E239" s="82">
        <v>0</v>
      </c>
      <c r="F239" s="29">
        <f t="shared" si="56"/>
        <v>96290.22</v>
      </c>
      <c r="G239" s="94">
        <v>1</v>
      </c>
      <c r="H239" s="94">
        <v>2.3324339999999999E-2</v>
      </c>
      <c r="I239" s="82">
        <f t="shared" si="60"/>
        <v>2245.9058299548001</v>
      </c>
      <c r="K239" s="77">
        <v>96290.219999999987</v>
      </c>
      <c r="L239" s="94">
        <f t="shared" si="61"/>
        <v>1</v>
      </c>
      <c r="M239" s="94">
        <f t="shared" si="61"/>
        <v>2.3324339999999999E-2</v>
      </c>
      <c r="N239" s="82">
        <f t="shared" si="59"/>
        <v>2245.9058299547996</v>
      </c>
      <c r="P239" s="98"/>
      <c r="S239" s="95"/>
    </row>
    <row r="240" spans="1:19">
      <c r="A240" s="31">
        <f t="shared" si="52"/>
        <v>226</v>
      </c>
      <c r="B240" s="93">
        <v>39410</v>
      </c>
      <c r="C240" s="30" t="s">
        <v>218</v>
      </c>
      <c r="D240" s="77">
        <v>347774.5</v>
      </c>
      <c r="E240" s="82">
        <v>0</v>
      </c>
      <c r="F240" s="29">
        <f t="shared" si="56"/>
        <v>347774.5</v>
      </c>
      <c r="G240" s="94">
        <v>1</v>
      </c>
      <c r="H240" s="94">
        <v>2.3324339999999999E-2</v>
      </c>
      <c r="I240" s="82">
        <f t="shared" si="60"/>
        <v>8111.6106813299994</v>
      </c>
      <c r="K240" s="77">
        <v>347774.5</v>
      </c>
      <c r="L240" s="94">
        <f t="shared" si="61"/>
        <v>1</v>
      </c>
      <c r="M240" s="94">
        <f t="shared" si="61"/>
        <v>2.3324339999999999E-2</v>
      </c>
      <c r="N240" s="82">
        <f t="shared" si="59"/>
        <v>8111.6106813299994</v>
      </c>
      <c r="P240" s="98"/>
      <c r="S240" s="95"/>
    </row>
    <row r="241" spans="1:19">
      <c r="A241" s="31">
        <f t="shared" si="52"/>
        <v>227</v>
      </c>
      <c r="B241" s="93">
        <v>39510</v>
      </c>
      <c r="C241" s="30" t="s">
        <v>219</v>
      </c>
      <c r="D241" s="77">
        <v>23632.07</v>
      </c>
      <c r="E241" s="82">
        <v>0</v>
      </c>
      <c r="F241" s="29">
        <f t="shared" si="56"/>
        <v>23632.07</v>
      </c>
      <c r="G241" s="94">
        <v>1</v>
      </c>
      <c r="H241" s="94">
        <v>2.3324339999999999E-2</v>
      </c>
      <c r="I241" s="82">
        <f t="shared" si="60"/>
        <v>551.20243558380002</v>
      </c>
      <c r="K241" s="77">
        <v>23632.070000000003</v>
      </c>
      <c r="L241" s="94">
        <f t="shared" si="61"/>
        <v>1</v>
      </c>
      <c r="M241" s="94">
        <f t="shared" si="61"/>
        <v>2.3324339999999999E-2</v>
      </c>
      <c r="N241" s="82">
        <f t="shared" si="59"/>
        <v>551.20243558380002</v>
      </c>
      <c r="P241" s="98"/>
      <c r="S241" s="95"/>
    </row>
    <row r="242" spans="1:19">
      <c r="A242" s="31">
        <f t="shared" si="52"/>
        <v>228</v>
      </c>
      <c r="B242" s="93">
        <v>39700</v>
      </c>
      <c r="C242" s="30" t="s">
        <v>162</v>
      </c>
      <c r="D242" s="77">
        <v>1913117.11</v>
      </c>
      <c r="E242" s="82">
        <v>0</v>
      </c>
      <c r="F242" s="29">
        <f t="shared" si="56"/>
        <v>1913117.11</v>
      </c>
      <c r="G242" s="94">
        <f>$G$229</f>
        <v>0.10929999999999999</v>
      </c>
      <c r="H242" s="94">
        <f>$H$229</f>
        <v>0.51883860656465508</v>
      </c>
      <c r="I242" s="82">
        <f t="shared" si="60"/>
        <v>108491.07239933081</v>
      </c>
      <c r="K242" s="77">
        <v>1913117.1099999996</v>
      </c>
      <c r="L242" s="94">
        <f t="shared" si="58"/>
        <v>0.10929999999999999</v>
      </c>
      <c r="M242" s="94">
        <f t="shared" si="58"/>
        <v>0.51883860656465508</v>
      </c>
      <c r="N242" s="82">
        <f t="shared" si="59"/>
        <v>108491.07239933079</v>
      </c>
      <c r="P242" s="98"/>
      <c r="S242" s="95"/>
    </row>
    <row r="243" spans="1:19">
      <c r="A243" s="31">
        <f t="shared" si="52"/>
        <v>229</v>
      </c>
      <c r="B243" s="93">
        <v>39710</v>
      </c>
      <c r="C243" s="30" t="s">
        <v>220</v>
      </c>
      <c r="D243" s="77">
        <v>294319.45</v>
      </c>
      <c r="E243" s="82">
        <v>0</v>
      </c>
      <c r="F243" s="29">
        <f t="shared" si="56"/>
        <v>294319.45</v>
      </c>
      <c r="G243" s="94">
        <v>1</v>
      </c>
      <c r="H243" s="94">
        <f>$H$230</f>
        <v>2.3324339999999999E-2</v>
      </c>
      <c r="I243" s="82">
        <f t="shared" si="60"/>
        <v>6864.8069204129997</v>
      </c>
      <c r="K243" s="77">
        <v>294319.45000000007</v>
      </c>
      <c r="L243" s="94">
        <f>G243</f>
        <v>1</v>
      </c>
      <c r="M243" s="94">
        <f>H243</f>
        <v>2.3324339999999999E-2</v>
      </c>
      <c r="N243" s="82">
        <f t="shared" si="59"/>
        <v>6864.8069204130015</v>
      </c>
      <c r="P243" s="98"/>
      <c r="S243" s="95"/>
    </row>
    <row r="244" spans="1:19">
      <c r="A244" s="31">
        <f t="shared" si="52"/>
        <v>230</v>
      </c>
      <c r="B244" s="93">
        <v>39800</v>
      </c>
      <c r="C244" s="30" t="s">
        <v>165</v>
      </c>
      <c r="D244" s="77">
        <v>70015.66</v>
      </c>
      <c r="E244" s="82">
        <v>0</v>
      </c>
      <c r="F244" s="29">
        <f t="shared" si="56"/>
        <v>70015.66</v>
      </c>
      <c r="G244" s="94">
        <f t="shared" ref="G244:G252" si="62">$G$229</f>
        <v>0.10929999999999999</v>
      </c>
      <c r="H244" s="94">
        <f t="shared" ref="H244:H252" si="63">$H$229</f>
        <v>0.51883860656465508</v>
      </c>
      <c r="I244" s="82">
        <f t="shared" si="60"/>
        <v>3970.522242701039</v>
      </c>
      <c r="K244" s="77">
        <v>70015.660000000018</v>
      </c>
      <c r="L244" s="94">
        <f t="shared" si="58"/>
        <v>0.10929999999999999</v>
      </c>
      <c r="M244" s="94">
        <f t="shared" si="58"/>
        <v>0.51883860656465508</v>
      </c>
      <c r="N244" s="82">
        <f t="shared" si="59"/>
        <v>3970.5222427010399</v>
      </c>
      <c r="P244" s="98"/>
      <c r="S244" s="95"/>
    </row>
    <row r="245" spans="1:19">
      <c r="A245" s="31">
        <f t="shared" si="52"/>
        <v>231</v>
      </c>
      <c r="B245" s="93">
        <v>39810</v>
      </c>
      <c r="C245" s="30" t="s">
        <v>221</v>
      </c>
      <c r="D245" s="77">
        <v>509282.85</v>
      </c>
      <c r="E245" s="82">
        <v>0</v>
      </c>
      <c r="F245" s="29">
        <f t="shared" si="56"/>
        <v>509282.85</v>
      </c>
      <c r="G245" s="94">
        <v>1</v>
      </c>
      <c r="H245" s="94">
        <v>2.3324339999999999E-2</v>
      </c>
      <c r="I245" s="82">
        <f t="shared" si="60"/>
        <v>11878.686349569</v>
      </c>
      <c r="K245" s="77">
        <v>509282.84999999992</v>
      </c>
      <c r="L245" s="94">
        <f t="shared" si="58"/>
        <v>1</v>
      </c>
      <c r="M245" s="94">
        <f t="shared" si="58"/>
        <v>2.3324339999999999E-2</v>
      </c>
      <c r="N245" s="82">
        <f t="shared" si="59"/>
        <v>11878.686349568998</v>
      </c>
      <c r="P245" s="98"/>
      <c r="S245" s="95"/>
    </row>
    <row r="246" spans="1:19">
      <c r="A246" s="31">
        <f t="shared" si="52"/>
        <v>232</v>
      </c>
      <c r="B246" s="93">
        <v>39900</v>
      </c>
      <c r="C246" s="30" t="s">
        <v>183</v>
      </c>
      <c r="D246" s="77">
        <v>629166.46</v>
      </c>
      <c r="E246" s="82">
        <v>0</v>
      </c>
      <c r="F246" s="29">
        <f t="shared" si="56"/>
        <v>629166.46</v>
      </c>
      <c r="G246" s="94">
        <f t="shared" si="62"/>
        <v>0.10929999999999999</v>
      </c>
      <c r="H246" s="94">
        <f t="shared" si="63"/>
        <v>0.51883860656465508</v>
      </c>
      <c r="I246" s="82">
        <f t="shared" si="60"/>
        <v>35679.438339815315</v>
      </c>
      <c r="K246" s="77">
        <v>629166.46</v>
      </c>
      <c r="L246" s="94">
        <f t="shared" si="58"/>
        <v>0.10929999999999999</v>
      </c>
      <c r="M246" s="94">
        <f t="shared" si="58"/>
        <v>0.51883860656465508</v>
      </c>
      <c r="N246" s="82">
        <f t="shared" si="59"/>
        <v>35679.438339815315</v>
      </c>
      <c r="P246" s="98"/>
      <c r="S246" s="95"/>
    </row>
    <row r="247" spans="1:19">
      <c r="A247" s="31">
        <f t="shared" si="52"/>
        <v>233</v>
      </c>
      <c r="B247" s="93">
        <v>39901</v>
      </c>
      <c r="C247" s="30" t="s">
        <v>184</v>
      </c>
      <c r="D247" s="77">
        <v>9312629.8658036739</v>
      </c>
      <c r="E247" s="82">
        <v>0</v>
      </c>
      <c r="F247" s="29">
        <f t="shared" si="56"/>
        <v>9312629.8658036739</v>
      </c>
      <c r="G247" s="94">
        <f t="shared" si="62"/>
        <v>0.10929999999999999</v>
      </c>
      <c r="H247" s="94">
        <f t="shared" si="63"/>
        <v>0.51883860656465508</v>
      </c>
      <c r="I247" s="82">
        <f t="shared" si="60"/>
        <v>528110.48300073843</v>
      </c>
      <c r="K247" s="77">
        <v>9312040.3817340173</v>
      </c>
      <c r="L247" s="94">
        <f t="shared" si="58"/>
        <v>0.10929999999999999</v>
      </c>
      <c r="M247" s="94">
        <f t="shared" si="58"/>
        <v>0.51883860656465508</v>
      </c>
      <c r="N247" s="82">
        <f t="shared" si="59"/>
        <v>528077.05391344149</v>
      </c>
      <c r="P247" s="98"/>
      <c r="S247" s="95"/>
    </row>
    <row r="248" spans="1:19">
      <c r="A248" s="31">
        <f t="shared" si="52"/>
        <v>234</v>
      </c>
      <c r="B248" s="93">
        <v>39902</v>
      </c>
      <c r="C248" s="30" t="s">
        <v>185</v>
      </c>
      <c r="D248" s="77">
        <v>1891144.7000000002</v>
      </c>
      <c r="E248" s="82">
        <v>0</v>
      </c>
      <c r="F248" s="29">
        <f t="shared" si="56"/>
        <v>1891144.7000000002</v>
      </c>
      <c r="G248" s="94">
        <f t="shared" si="62"/>
        <v>0.10929999999999999</v>
      </c>
      <c r="H248" s="94">
        <f t="shared" si="63"/>
        <v>0.51883860656465508</v>
      </c>
      <c r="I248" s="82">
        <f t="shared" si="60"/>
        <v>107245.03768894251</v>
      </c>
      <c r="K248" s="77">
        <v>1891144.6999999995</v>
      </c>
      <c r="L248" s="94">
        <f t="shared" si="58"/>
        <v>0.10929999999999999</v>
      </c>
      <c r="M248" s="94">
        <f t="shared" si="58"/>
        <v>0.51883860656465508</v>
      </c>
      <c r="N248" s="82">
        <f t="shared" si="59"/>
        <v>107245.03768894247</v>
      </c>
      <c r="P248" s="98"/>
      <c r="S248" s="95"/>
    </row>
    <row r="249" spans="1:19">
      <c r="A249" s="31">
        <f t="shared" si="52"/>
        <v>235</v>
      </c>
      <c r="B249" s="93">
        <v>39903</v>
      </c>
      <c r="C249" s="30" t="s">
        <v>168</v>
      </c>
      <c r="D249" s="77">
        <v>629225.62</v>
      </c>
      <c r="E249" s="82">
        <v>0</v>
      </c>
      <c r="F249" s="29">
        <f t="shared" si="56"/>
        <v>629225.62</v>
      </c>
      <c r="G249" s="94">
        <f t="shared" si="62"/>
        <v>0.10929999999999999</v>
      </c>
      <c r="H249" s="94">
        <f t="shared" si="63"/>
        <v>0.51883860656465508</v>
      </c>
      <c r="I249" s="82">
        <f t="shared" si="60"/>
        <v>35682.793247787013</v>
      </c>
      <c r="K249" s="77">
        <v>629225.62</v>
      </c>
      <c r="L249" s="94">
        <f t="shared" si="58"/>
        <v>0.10929999999999999</v>
      </c>
      <c r="M249" s="94">
        <f t="shared" si="58"/>
        <v>0.51883860656465508</v>
      </c>
      <c r="N249" s="82">
        <f t="shared" si="59"/>
        <v>35682.793247787013</v>
      </c>
      <c r="P249" s="98"/>
      <c r="S249" s="95"/>
    </row>
    <row r="250" spans="1:19">
      <c r="A250" s="31">
        <f t="shared" si="52"/>
        <v>236</v>
      </c>
      <c r="B250" s="93">
        <v>39906</v>
      </c>
      <c r="C250" s="30" t="s">
        <v>169</v>
      </c>
      <c r="D250" s="77">
        <v>954590.21881777409</v>
      </c>
      <c r="E250" s="82">
        <v>0</v>
      </c>
      <c r="F250" s="29">
        <f t="shared" si="56"/>
        <v>954590.21881777409</v>
      </c>
      <c r="G250" s="94">
        <f t="shared" si="62"/>
        <v>0.10929999999999999</v>
      </c>
      <c r="H250" s="94">
        <f t="shared" si="63"/>
        <v>0.51883860656465508</v>
      </c>
      <c r="I250" s="82">
        <f t="shared" si="60"/>
        <v>54133.913705602768</v>
      </c>
      <c r="K250" s="77">
        <v>926170.69767124567</v>
      </c>
      <c r="L250" s="94">
        <f t="shared" si="58"/>
        <v>0.10929999999999999</v>
      </c>
      <c r="M250" s="94">
        <f t="shared" si="58"/>
        <v>0.51883860656465508</v>
      </c>
      <c r="N250" s="82">
        <f t="shared" si="59"/>
        <v>52522.269384329455</v>
      </c>
      <c r="P250" s="98"/>
      <c r="S250" s="95"/>
    </row>
    <row r="251" spans="1:19">
      <c r="A251" s="31">
        <f t="shared" si="52"/>
        <v>237</v>
      </c>
      <c r="B251" s="93">
        <v>39907</v>
      </c>
      <c r="C251" s="30" t="s">
        <v>170</v>
      </c>
      <c r="D251" s="77">
        <v>190246.97</v>
      </c>
      <c r="E251" s="82">
        <v>0</v>
      </c>
      <c r="F251" s="29">
        <f t="shared" si="56"/>
        <v>190246.97</v>
      </c>
      <c r="G251" s="94">
        <f t="shared" si="62"/>
        <v>0.10929999999999999</v>
      </c>
      <c r="H251" s="94">
        <f t="shared" si="63"/>
        <v>0.51883860656465508</v>
      </c>
      <c r="I251" s="82">
        <f t="shared" si="60"/>
        <v>10788.726779001689</v>
      </c>
      <c r="K251" s="77">
        <v>190246.97000000003</v>
      </c>
      <c r="L251" s="94">
        <f t="shared" si="58"/>
        <v>0.10929999999999999</v>
      </c>
      <c r="M251" s="94">
        <f t="shared" si="58"/>
        <v>0.51883860656465508</v>
      </c>
      <c r="N251" s="82">
        <f t="shared" si="59"/>
        <v>10788.72677900169</v>
      </c>
      <c r="P251" s="98"/>
      <c r="S251" s="95"/>
    </row>
    <row r="252" spans="1:19">
      <c r="A252" s="31">
        <f t="shared" si="52"/>
        <v>238</v>
      </c>
      <c r="B252" s="93">
        <v>39908</v>
      </c>
      <c r="C252" s="30" t="s">
        <v>171</v>
      </c>
      <c r="D252" s="77">
        <v>90725191.515431374</v>
      </c>
      <c r="E252" s="82">
        <v>0</v>
      </c>
      <c r="F252" s="29">
        <f t="shared" si="56"/>
        <v>90725191.515431374</v>
      </c>
      <c r="G252" s="94">
        <f t="shared" si="62"/>
        <v>0.10929999999999999</v>
      </c>
      <c r="H252" s="94">
        <f t="shared" si="63"/>
        <v>0.51883860656465508</v>
      </c>
      <c r="I252" s="82">
        <f t="shared" si="60"/>
        <v>5144940.3017172422</v>
      </c>
      <c r="K252" s="77">
        <v>90020744.762595102</v>
      </c>
      <c r="L252" s="94">
        <f t="shared" si="58"/>
        <v>0.10929999999999999</v>
      </c>
      <c r="M252" s="94">
        <f t="shared" si="58"/>
        <v>0.51883860656465508</v>
      </c>
      <c r="N252" s="82">
        <f t="shared" si="59"/>
        <v>5104991.7887569275</v>
      </c>
      <c r="P252" s="98"/>
      <c r="S252" s="95"/>
    </row>
    <row r="253" spans="1:19">
      <c r="A253" s="31">
        <f t="shared" si="52"/>
        <v>239</v>
      </c>
      <c r="B253" s="93">
        <v>39910</v>
      </c>
      <c r="C253" s="30" t="s">
        <v>222</v>
      </c>
      <c r="D253" s="77">
        <v>320517.96818500827</v>
      </c>
      <c r="E253" s="82">
        <v>0</v>
      </c>
      <c r="F253" s="29">
        <f t="shared" si="56"/>
        <v>320517.96818500827</v>
      </c>
      <c r="G253" s="94">
        <v>1</v>
      </c>
      <c r="H253" s="94">
        <f>$H$230</f>
        <v>2.3324339999999999E-2</v>
      </c>
      <c r="I253" s="82">
        <f t="shared" si="60"/>
        <v>7475.8700660563154</v>
      </c>
      <c r="K253" s="77">
        <v>260294.75824396341</v>
      </c>
      <c r="L253" s="94">
        <f t="shared" ref="L253:M256" si="64">G253</f>
        <v>1</v>
      </c>
      <c r="M253" s="94">
        <f t="shared" si="64"/>
        <v>2.3324339999999999E-2</v>
      </c>
      <c r="N253" s="82">
        <f t="shared" si="59"/>
        <v>6071.2034415000053</v>
      </c>
      <c r="P253" s="98"/>
      <c r="S253" s="95"/>
    </row>
    <row r="254" spans="1:19">
      <c r="A254" s="31">
        <f t="shared" si="52"/>
        <v>240</v>
      </c>
      <c r="B254" s="93">
        <v>39916</v>
      </c>
      <c r="C254" s="41" t="s">
        <v>223</v>
      </c>
      <c r="D254" s="77">
        <v>312289.64031858783</v>
      </c>
      <c r="E254" s="82">
        <v>0</v>
      </c>
      <c r="F254" s="29">
        <f t="shared" si="56"/>
        <v>312289.64031858783</v>
      </c>
      <c r="G254" s="94">
        <v>1</v>
      </c>
      <c r="H254" s="94">
        <f>$H$230</f>
        <v>2.3324339999999999E-2</v>
      </c>
      <c r="I254" s="82">
        <f t="shared" si="60"/>
        <v>7283.9497492684504</v>
      </c>
      <c r="K254" s="77">
        <v>290739.59266415105</v>
      </c>
      <c r="L254" s="94">
        <f t="shared" si="64"/>
        <v>1</v>
      </c>
      <c r="M254" s="94">
        <f t="shared" si="64"/>
        <v>2.3324339999999999E-2</v>
      </c>
      <c r="N254" s="82">
        <f t="shared" si="59"/>
        <v>6781.3091107601649</v>
      </c>
      <c r="P254" s="98"/>
      <c r="S254" s="95"/>
    </row>
    <row r="255" spans="1:19">
      <c r="A255" s="31">
        <f t="shared" si="52"/>
        <v>241</v>
      </c>
      <c r="B255" s="93">
        <v>39917</v>
      </c>
      <c r="C255" s="41" t="s">
        <v>224</v>
      </c>
      <c r="D255" s="77">
        <v>130748.76844009206</v>
      </c>
      <c r="E255" s="82">
        <v>0</v>
      </c>
      <c r="F255" s="29">
        <f t="shared" si="56"/>
        <v>130748.76844009206</v>
      </c>
      <c r="G255" s="94">
        <v>1</v>
      </c>
      <c r="H255" s="94">
        <f>$H$230</f>
        <v>2.3324339999999999E-2</v>
      </c>
      <c r="I255" s="82">
        <f t="shared" si="60"/>
        <v>3049.6287296779765</v>
      </c>
      <c r="K255" s="77">
        <v>122539.97815722387</v>
      </c>
      <c r="L255" s="94">
        <f t="shared" si="64"/>
        <v>1</v>
      </c>
      <c r="M255" s="94">
        <f t="shared" si="64"/>
        <v>2.3324339999999999E-2</v>
      </c>
      <c r="N255" s="82">
        <f t="shared" si="59"/>
        <v>2858.1641141316627</v>
      </c>
      <c r="P255" s="98"/>
      <c r="S255" s="95"/>
    </row>
    <row r="256" spans="1:19">
      <c r="A256" s="31">
        <f t="shared" si="52"/>
        <v>242</v>
      </c>
      <c r="B256" s="93">
        <v>39918</v>
      </c>
      <c r="C256" s="41" t="s">
        <v>225</v>
      </c>
      <c r="D256" s="77">
        <v>20560.16</v>
      </c>
      <c r="E256" s="82">
        <v>0</v>
      </c>
      <c r="F256" s="29">
        <f t="shared" si="56"/>
        <v>20560.16</v>
      </c>
      <c r="G256" s="94">
        <v>1</v>
      </c>
      <c r="H256" s="94">
        <v>2.3324339999999999E-2</v>
      </c>
      <c r="I256" s="82">
        <f t="shared" si="60"/>
        <v>479.55216229439998</v>
      </c>
      <c r="K256" s="77">
        <v>20560.16</v>
      </c>
      <c r="L256" s="94">
        <f t="shared" si="64"/>
        <v>1</v>
      </c>
      <c r="M256" s="94">
        <f t="shared" si="64"/>
        <v>2.3324339999999999E-2</v>
      </c>
      <c r="N256" s="82">
        <f t="shared" si="59"/>
        <v>479.55216229439998</v>
      </c>
      <c r="P256" s="98"/>
      <c r="S256" s="95"/>
    </row>
    <row r="257" spans="1:19">
      <c r="A257" s="31">
        <f t="shared" si="52"/>
        <v>243</v>
      </c>
      <c r="B257" s="93">
        <v>39924</v>
      </c>
      <c r="C257" s="41" t="s">
        <v>226</v>
      </c>
      <c r="D257" s="77">
        <v>0</v>
      </c>
      <c r="E257" s="82">
        <v>0</v>
      </c>
      <c r="F257" s="29">
        <f t="shared" si="56"/>
        <v>0</v>
      </c>
      <c r="G257" s="94">
        <v>0.10929999999999999</v>
      </c>
      <c r="H257" s="94">
        <v>0.51883860656465508</v>
      </c>
      <c r="I257" s="82">
        <f t="shared" si="60"/>
        <v>0</v>
      </c>
      <c r="K257" s="77">
        <v>0</v>
      </c>
      <c r="L257" s="94">
        <v>0.10929999999999999</v>
      </c>
      <c r="M257" s="94">
        <v>0.51883860656465508</v>
      </c>
      <c r="N257" s="82">
        <f t="shared" si="59"/>
        <v>0</v>
      </c>
      <c r="P257" s="98"/>
      <c r="S257" s="95"/>
    </row>
    <row r="258" spans="1:19">
      <c r="A258" s="31">
        <f t="shared" si="52"/>
        <v>244</v>
      </c>
      <c r="B258" s="4"/>
      <c r="C258" s="30"/>
      <c r="D258" s="84"/>
      <c r="E258" s="84"/>
      <c r="F258" s="84"/>
      <c r="I258" s="84"/>
      <c r="K258" s="84"/>
      <c r="N258" s="84"/>
    </row>
    <row r="259" spans="1:19" ht="15.75" thickBot="1">
      <c r="A259" s="31">
        <f t="shared" si="52"/>
        <v>245</v>
      </c>
      <c r="B259" s="4"/>
      <c r="C259" s="30" t="s">
        <v>227</v>
      </c>
      <c r="D259" s="102">
        <f>SUM(D229:D257)</f>
        <v>158405146.22999999</v>
      </c>
      <c r="E259" s="102">
        <f>SUM(E229:E257)</f>
        <v>0</v>
      </c>
      <c r="F259" s="102">
        <f>SUM(F229:F257)</f>
        <v>158405146.22999999</v>
      </c>
      <c r="G259" s="52"/>
      <c r="H259" s="52"/>
      <c r="I259" s="102">
        <f>SUM(I229:I257)</f>
        <v>7937871.6411379026</v>
      </c>
      <c r="J259" s="103"/>
      <c r="K259" s="102">
        <f>SUM(K229:K257)</f>
        <v>153055146.22999999</v>
      </c>
      <c r="L259" s="52"/>
      <c r="M259" s="52"/>
      <c r="N259" s="102">
        <f>SUM(N229:N257)</f>
        <v>7787593.6295744069</v>
      </c>
    </row>
    <row r="260" spans="1:19" ht="15.75" thickTop="1">
      <c r="A260" s="31">
        <f t="shared" si="52"/>
        <v>246</v>
      </c>
      <c r="B260" s="4"/>
      <c r="C260" s="30"/>
      <c r="D260" s="90"/>
      <c r="E260" s="90"/>
      <c r="F260" s="90"/>
      <c r="I260" s="90"/>
      <c r="K260" s="90"/>
      <c r="N260" s="90"/>
    </row>
    <row r="261" spans="1:19">
      <c r="A261" s="31">
        <f t="shared" si="52"/>
        <v>247</v>
      </c>
      <c r="B261" s="4"/>
      <c r="C261" s="4" t="s">
        <v>174</v>
      </c>
      <c r="D261" s="77">
        <v>3382555.21</v>
      </c>
      <c r="E261" s="90">
        <v>0</v>
      </c>
      <c r="F261" s="90">
        <f>D261+E261</f>
        <v>3382555.21</v>
      </c>
      <c r="G261" s="94">
        <f>$G$229</f>
        <v>0.10929999999999999</v>
      </c>
      <c r="H261" s="94">
        <f>$H$229</f>
        <v>0.51883860656465508</v>
      </c>
      <c r="I261" s="90">
        <f>F261*G261*H261</f>
        <v>191821.52533403647</v>
      </c>
      <c r="K261" s="77">
        <v>3382555.2100000004</v>
      </c>
      <c r="L261" s="94">
        <f>G261</f>
        <v>0.10929999999999999</v>
      </c>
      <c r="M261" s="94">
        <f>H261</f>
        <v>0.51883860656465508</v>
      </c>
      <c r="N261" s="90">
        <f>K261*L261*M261</f>
        <v>191821.52533403647</v>
      </c>
    </row>
    <row r="262" spans="1:19">
      <c r="A262" s="31">
        <f t="shared" si="52"/>
        <v>248</v>
      </c>
    </row>
    <row r="263" spans="1:19" ht="15.75" thickBot="1">
      <c r="A263" s="31">
        <f t="shared" si="52"/>
        <v>249</v>
      </c>
      <c r="C263" s="30" t="s">
        <v>228</v>
      </c>
      <c r="D263" s="104">
        <f>D259+D222+D176+D114</f>
        <v>1032511027.5829306</v>
      </c>
      <c r="E263" s="104">
        <f>E259+E222+E176+E114</f>
        <v>0</v>
      </c>
      <c r="F263" s="104">
        <f>F259+F222+F176+F114</f>
        <v>1032511027.5829306</v>
      </c>
      <c r="I263" s="104">
        <f>I259+I222+I176+I114</f>
        <v>679131592.9004035</v>
      </c>
      <c r="K263" s="104">
        <f>K259+K222+K176+K114</f>
        <v>999904154.46902418</v>
      </c>
      <c r="N263" s="104">
        <f>N259+N222+N176+N114</f>
        <v>657447129.35568082</v>
      </c>
      <c r="P263" s="27"/>
    </row>
    <row r="264" spans="1:19" ht="15.75" thickTop="1">
      <c r="A264" s="31">
        <f t="shared" si="52"/>
        <v>250</v>
      </c>
    </row>
    <row r="265" spans="1:19" ht="30.75" thickBot="1">
      <c r="A265" s="31">
        <f t="shared" si="52"/>
        <v>251</v>
      </c>
      <c r="C265" s="105" t="s">
        <v>229</v>
      </c>
      <c r="D265" s="104">
        <f>D261+D224+D178+D116</f>
        <v>39084184.399999991</v>
      </c>
      <c r="E265" s="106"/>
      <c r="F265" s="104">
        <f>F261+F224+F178+F116</f>
        <v>39084184.399999991</v>
      </c>
      <c r="I265" s="104">
        <f>I261+I224+I178+I116</f>
        <v>27493203.263484463</v>
      </c>
      <c r="K265" s="104">
        <f>K261+K224+K178+K116</f>
        <v>39084184.399999991</v>
      </c>
      <c r="N265" s="104">
        <f>N261+N224+N178+N116</f>
        <v>27493203.263484463</v>
      </c>
    </row>
    <row r="266" spans="1:19" ht="15.75" thickTop="1">
      <c r="A266" s="31">
        <f t="shared" si="52"/>
        <v>252</v>
      </c>
    </row>
    <row r="267" spans="1:19">
      <c r="A267" s="31">
        <f t="shared" si="52"/>
        <v>253</v>
      </c>
    </row>
    <row r="268" spans="1:19">
      <c r="A268" s="31">
        <f t="shared" si="52"/>
        <v>254</v>
      </c>
    </row>
    <row r="269" spans="1:19">
      <c r="A269" s="31">
        <f t="shared" si="52"/>
        <v>255</v>
      </c>
      <c r="C269" s="41" t="s">
        <v>230</v>
      </c>
    </row>
    <row r="270" spans="1:19">
      <c r="A270" s="31">
        <f t="shared" si="52"/>
        <v>256</v>
      </c>
      <c r="C270" s="41" t="s">
        <v>231</v>
      </c>
    </row>
  </sheetData>
  <mergeCells count="4">
    <mergeCell ref="A1:N1"/>
    <mergeCell ref="A2:N2"/>
    <mergeCell ref="A3:N3"/>
    <mergeCell ref="A4:N4"/>
  </mergeCells>
  <pageMargins left="0.52" right="0.34" top="0.96" bottom="1" header="0.5" footer="0.42"/>
  <pageSetup scale="53" orientation="landscape" r:id="rId1"/>
  <headerFooter alignWithMargins="0">
    <oddHeader>&amp;RCASE NO. 2017-00349
FR 16(8)(b)
ATTACHMENT 1</oddHeader>
    <oddFooter>&amp;RSchedule &amp;A
Page &amp;P of &amp;N</oddFooter>
  </headerFooter>
  <rowBreaks count="6" manualBreakCount="6">
    <brk id="47" max="13" man="1"/>
    <brk id="83" max="13" man="1"/>
    <brk id="116" max="13" man="1"/>
    <brk id="149" max="13" man="1"/>
    <brk id="178" max="13" man="1"/>
    <brk id="22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0"/>
  <sheetViews>
    <sheetView view="pageBreakPreview" zoomScale="60" zoomScaleNormal="70" workbookViewId="0">
      <pane ySplit="12" topLeftCell="A13" activePane="bottomLeft" state="frozen"/>
      <selection activeCell="C6" sqref="C6"/>
      <selection pane="bottomLeft" sqref="A1:N1"/>
    </sheetView>
  </sheetViews>
  <sheetFormatPr defaultRowHeight="15"/>
  <cols>
    <col min="1" max="1" width="4.88671875" style="41" customWidth="1"/>
    <col min="2" max="2" width="6.88671875" style="41" customWidth="1"/>
    <col min="3" max="3" width="37" style="41" customWidth="1"/>
    <col min="4" max="4" width="13.5546875" style="41" customWidth="1"/>
    <col min="5" max="5" width="11.109375" style="41" bestFit="1" customWidth="1"/>
    <col min="6" max="6" width="14.33203125" style="41" customWidth="1"/>
    <col min="7" max="7" width="12.77734375" style="45" customWidth="1"/>
    <col min="8" max="8" width="12.6640625" style="45" customWidth="1"/>
    <col min="9" max="9" width="13.77734375" style="41" customWidth="1"/>
    <col min="10" max="10" width="3.21875" style="41" customWidth="1"/>
    <col min="11" max="11" width="15.6640625" style="41" customWidth="1"/>
    <col min="12" max="12" width="12.6640625" style="45" customWidth="1"/>
    <col min="13" max="13" width="9.77734375" style="45" bestFit="1" customWidth="1"/>
    <col min="14" max="14" width="14.21875" style="41" customWidth="1"/>
    <col min="15" max="15" width="5.44140625" style="41" customWidth="1"/>
    <col min="16" max="17" width="12" style="41" bestFit="1" customWidth="1"/>
    <col min="18" max="16384" width="8.88671875" style="41"/>
  </cols>
  <sheetData>
    <row r="1" spans="1:17">
      <c r="A1" s="325" t="s">
        <v>448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1:17">
      <c r="A2" s="325" t="s">
        <v>449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7">
      <c r="A3" s="325" t="s">
        <v>69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7" ht="15.75">
      <c r="A4" s="326" t="str">
        <f>'B.1 B'!A4</f>
        <v>as of December 31, 2017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</row>
    <row r="5" spans="1:17">
      <c r="A5" s="42"/>
      <c r="B5" s="42"/>
      <c r="C5" s="42"/>
      <c r="D5" s="42"/>
      <c r="E5" s="44"/>
      <c r="G5" s="7"/>
      <c r="H5" s="7"/>
      <c r="J5" s="4"/>
      <c r="K5" s="42"/>
    </row>
    <row r="6" spans="1:17" ht="15.75">
      <c r="A6" s="30" t="str">
        <f>'B.1 B'!A6</f>
        <v>Data:__X___Base Period______Forecasted Period</v>
      </c>
      <c r="B6" s="4"/>
      <c r="C6" s="4"/>
      <c r="D6" s="4"/>
      <c r="E6" s="43"/>
      <c r="F6" s="43"/>
      <c r="G6" s="7"/>
      <c r="K6" s="4"/>
      <c r="N6" s="46" t="s">
        <v>70</v>
      </c>
    </row>
    <row r="7" spans="1:17">
      <c r="A7" s="30" t="str">
        <f>'B.1 B'!A7</f>
        <v>Type of Filing:___X____Original________Updated ________Revised</v>
      </c>
      <c r="B7" s="30"/>
      <c r="C7" s="4"/>
      <c r="D7" s="4"/>
      <c r="E7" s="4"/>
      <c r="F7" s="4"/>
      <c r="G7" s="7"/>
      <c r="I7" s="30"/>
      <c r="J7" s="30"/>
      <c r="K7" s="4"/>
      <c r="N7" s="47" t="s">
        <v>232</v>
      </c>
    </row>
    <row r="8" spans="1:17">
      <c r="A8" s="53" t="str">
        <f>'B.1 B'!A8</f>
        <v>Workpaper Reference No(s).</v>
      </c>
      <c r="B8" s="50"/>
      <c r="C8" s="50"/>
      <c r="D8" s="50"/>
      <c r="E8" s="50"/>
      <c r="F8" s="50"/>
      <c r="G8" s="51"/>
      <c r="H8" s="52"/>
      <c r="I8" s="53"/>
      <c r="J8" s="53"/>
      <c r="K8" s="50"/>
      <c r="L8" s="52"/>
      <c r="N8" s="54" t="str">
        <f>'B.1 B'!F8</f>
        <v>Witness:   Waller</v>
      </c>
    </row>
    <row r="9" spans="1:17">
      <c r="A9" s="55"/>
      <c r="B9" s="57"/>
      <c r="C9" s="107"/>
      <c r="D9" s="56"/>
      <c r="E9" s="57"/>
      <c r="F9" s="57"/>
      <c r="G9" s="58"/>
      <c r="H9" s="59"/>
      <c r="I9" s="60"/>
      <c r="J9" s="53"/>
      <c r="K9" s="56"/>
      <c r="L9" s="61"/>
      <c r="M9" s="61"/>
      <c r="N9" s="62"/>
    </row>
    <row r="10" spans="1:17" ht="15.75">
      <c r="A10" s="63"/>
      <c r="B10" s="50"/>
      <c r="C10" s="108"/>
      <c r="D10" s="64">
        <v>43100</v>
      </c>
      <c r="E10" s="50"/>
      <c r="F10" s="50"/>
      <c r="G10" s="51" t="s">
        <v>72</v>
      </c>
      <c r="H10" s="65" t="s">
        <v>73</v>
      </c>
      <c r="I10" s="66"/>
      <c r="J10" s="53"/>
      <c r="K10" s="67"/>
      <c r="L10" s="51" t="s">
        <v>72</v>
      </c>
      <c r="M10" s="65" t="s">
        <v>73</v>
      </c>
      <c r="N10" s="66"/>
    </row>
    <row r="11" spans="1:17" ht="15.75">
      <c r="A11" s="63" t="s">
        <v>32</v>
      </c>
      <c r="B11" s="65" t="s">
        <v>74</v>
      </c>
      <c r="C11" s="68" t="s">
        <v>75</v>
      </c>
      <c r="D11" s="45" t="s">
        <v>76</v>
      </c>
      <c r="E11" s="65"/>
      <c r="F11" s="65" t="s">
        <v>77</v>
      </c>
      <c r="G11" s="65" t="s">
        <v>78</v>
      </c>
      <c r="H11" s="65" t="s">
        <v>79</v>
      </c>
      <c r="I11" s="68" t="s">
        <v>80</v>
      </c>
      <c r="J11" s="65"/>
      <c r="K11" s="69" t="s">
        <v>81</v>
      </c>
      <c r="L11" s="65" t="s">
        <v>78</v>
      </c>
      <c r="M11" s="65" t="s">
        <v>79</v>
      </c>
      <c r="N11" s="68" t="s">
        <v>80</v>
      </c>
    </row>
    <row r="12" spans="1:17">
      <c r="A12" s="70" t="s">
        <v>34</v>
      </c>
      <c r="B12" s="71" t="s">
        <v>34</v>
      </c>
      <c r="C12" s="72" t="s">
        <v>82</v>
      </c>
      <c r="D12" s="70" t="s">
        <v>83</v>
      </c>
      <c r="E12" s="71" t="s">
        <v>84</v>
      </c>
      <c r="F12" s="71" t="s">
        <v>83</v>
      </c>
      <c r="G12" s="71" t="s">
        <v>85</v>
      </c>
      <c r="H12" s="71" t="s">
        <v>85</v>
      </c>
      <c r="I12" s="72" t="s">
        <v>86</v>
      </c>
      <c r="J12" s="65"/>
      <c r="K12" s="70" t="s">
        <v>87</v>
      </c>
      <c r="L12" s="71" t="s">
        <v>85</v>
      </c>
      <c r="M12" s="71" t="s">
        <v>85</v>
      </c>
      <c r="N12" s="72" t="s">
        <v>86</v>
      </c>
      <c r="P12" s="73"/>
      <c r="Q12" s="73"/>
    </row>
    <row r="13" spans="1:17">
      <c r="A13" s="65"/>
      <c r="B13" s="65"/>
      <c r="C13" s="65"/>
      <c r="D13" s="65" t="s">
        <v>88</v>
      </c>
      <c r="E13" s="65" t="s">
        <v>89</v>
      </c>
      <c r="F13" s="65" t="s">
        <v>90</v>
      </c>
      <c r="G13" s="65" t="s">
        <v>91</v>
      </c>
      <c r="H13" s="65" t="s">
        <v>92</v>
      </c>
      <c r="I13" s="65" t="s">
        <v>93</v>
      </c>
      <c r="J13" s="65"/>
      <c r="K13" s="65" t="s">
        <v>94</v>
      </c>
      <c r="L13" s="65" t="s">
        <v>95</v>
      </c>
      <c r="M13" s="65" t="s">
        <v>96</v>
      </c>
      <c r="N13" s="65" t="s">
        <v>97</v>
      </c>
    </row>
    <row r="14" spans="1:17" ht="15.75">
      <c r="B14" s="74" t="s">
        <v>98</v>
      </c>
    </row>
    <row r="15" spans="1:17">
      <c r="A15" s="31">
        <v>1</v>
      </c>
      <c r="B15" s="4"/>
      <c r="C15" s="75" t="s">
        <v>99</v>
      </c>
    </row>
    <row r="16" spans="1:17">
      <c r="A16" s="31">
        <f>A15+1</f>
        <v>2</v>
      </c>
      <c r="B16" s="76">
        <v>30100</v>
      </c>
      <c r="C16" s="30" t="s">
        <v>100</v>
      </c>
      <c r="D16" s="77">
        <v>8329.7199999999993</v>
      </c>
      <c r="E16" s="109">
        <v>0</v>
      </c>
      <c r="F16" s="85">
        <f>D16+E16</f>
        <v>8329.7199999999993</v>
      </c>
      <c r="G16" s="110">
        <v>1</v>
      </c>
      <c r="H16" s="110">
        <f>$G$16</f>
        <v>1</v>
      </c>
      <c r="I16" s="85">
        <f>F16*G16*H16</f>
        <v>8329.7199999999993</v>
      </c>
      <c r="J16" s="111"/>
      <c r="K16" s="77">
        <v>8329.7199999999993</v>
      </c>
      <c r="L16" s="110">
        <f t="shared" ref="L16:M17" si="0">$G$16</f>
        <v>1</v>
      </c>
      <c r="M16" s="110">
        <f t="shared" si="0"/>
        <v>1</v>
      </c>
      <c r="N16" s="85">
        <f>K16*L16*M16</f>
        <v>8329.7199999999993</v>
      </c>
    </row>
    <row r="17" spans="1:14">
      <c r="A17" s="31">
        <f t="shared" ref="A17:A80" si="1">A16+1</f>
        <v>3</v>
      </c>
      <c r="B17" s="76">
        <v>30200</v>
      </c>
      <c r="C17" s="30" t="s">
        <v>101</v>
      </c>
      <c r="D17" s="77">
        <v>119852.69</v>
      </c>
      <c r="E17" s="96">
        <v>0</v>
      </c>
      <c r="F17" s="96">
        <f>D17+E17</f>
        <v>119852.69</v>
      </c>
      <c r="G17" s="110">
        <f>$G$16</f>
        <v>1</v>
      </c>
      <c r="H17" s="110">
        <f>$G$16</f>
        <v>1</v>
      </c>
      <c r="I17" s="96">
        <f>F17*G17*H17</f>
        <v>119852.69</v>
      </c>
      <c r="K17" s="77">
        <v>119852.68999999996</v>
      </c>
      <c r="L17" s="110">
        <f t="shared" si="0"/>
        <v>1</v>
      </c>
      <c r="M17" s="110">
        <f t="shared" si="0"/>
        <v>1</v>
      </c>
      <c r="N17" s="96">
        <f>K17*L17*M17</f>
        <v>119852.68999999996</v>
      </c>
    </row>
    <row r="18" spans="1:14">
      <c r="A18" s="31">
        <f t="shared" si="1"/>
        <v>4</v>
      </c>
      <c r="B18" s="83"/>
      <c r="C18" s="30"/>
      <c r="D18" s="84"/>
      <c r="E18" s="84"/>
      <c r="F18" s="84"/>
      <c r="G18" s="110"/>
      <c r="H18" s="110"/>
      <c r="I18" s="84"/>
      <c r="K18" s="84"/>
      <c r="N18" s="84"/>
    </row>
    <row r="19" spans="1:14">
      <c r="A19" s="31">
        <f t="shared" si="1"/>
        <v>5</v>
      </c>
      <c r="B19" s="83"/>
      <c r="C19" s="30" t="s">
        <v>102</v>
      </c>
      <c r="D19" s="85">
        <f>SUM(D16:D17)</f>
        <v>128182.41</v>
      </c>
      <c r="E19" s="85">
        <f>SUM(E16:E17)</f>
        <v>0</v>
      </c>
      <c r="F19" s="85">
        <f>SUM(F16:F17)</f>
        <v>128182.41</v>
      </c>
      <c r="G19" s="112"/>
      <c r="H19" s="112"/>
      <c r="I19" s="85">
        <f>SUM(I16:I17)</f>
        <v>128182.41</v>
      </c>
      <c r="K19" s="85">
        <f>SUM(K16:K17)</f>
        <v>128182.40999999996</v>
      </c>
      <c r="N19" s="85">
        <f>SUM(N16:N17)</f>
        <v>128182.40999999996</v>
      </c>
    </row>
    <row r="20" spans="1:14">
      <c r="A20" s="31">
        <f t="shared" si="1"/>
        <v>6</v>
      </c>
      <c r="B20" s="83"/>
      <c r="C20" s="4"/>
      <c r="G20" s="110"/>
      <c r="H20" s="110"/>
    </row>
    <row r="21" spans="1:14">
      <c r="A21" s="31">
        <f t="shared" si="1"/>
        <v>7</v>
      </c>
      <c r="B21" s="83"/>
      <c r="C21" s="75" t="s">
        <v>103</v>
      </c>
      <c r="G21" s="110"/>
      <c r="H21" s="110"/>
    </row>
    <row r="22" spans="1:14">
      <c r="A22" s="31">
        <f t="shared" si="1"/>
        <v>8</v>
      </c>
      <c r="B22" s="76">
        <v>32540</v>
      </c>
      <c r="C22" s="30" t="s">
        <v>104</v>
      </c>
      <c r="D22" s="77">
        <v>0</v>
      </c>
      <c r="E22" s="109">
        <v>0</v>
      </c>
      <c r="F22" s="85">
        <f t="shared" ref="F22:F24" si="2">D22+E22</f>
        <v>0</v>
      </c>
      <c r="G22" s="110">
        <f t="shared" ref="G22:H44" si="3">$G$16</f>
        <v>1</v>
      </c>
      <c r="H22" s="110">
        <f t="shared" si="3"/>
        <v>1</v>
      </c>
      <c r="I22" s="85">
        <f t="shared" ref="I22:I24" si="4">F22*G22*H22</f>
        <v>0</v>
      </c>
      <c r="K22" s="77">
        <v>0</v>
      </c>
      <c r="L22" s="110">
        <f t="shared" ref="L22:M24" si="5">$G$16</f>
        <v>1</v>
      </c>
      <c r="M22" s="110">
        <f t="shared" si="5"/>
        <v>1</v>
      </c>
      <c r="N22" s="85">
        <f t="shared" ref="N22:N24" si="6">K22*L22*M22</f>
        <v>0</v>
      </c>
    </row>
    <row r="23" spans="1:14">
      <c r="A23" s="31">
        <f t="shared" si="1"/>
        <v>9</v>
      </c>
      <c r="B23" s="76">
        <v>33202</v>
      </c>
      <c r="C23" s="30" t="s">
        <v>105</v>
      </c>
      <c r="D23" s="77">
        <v>0</v>
      </c>
      <c r="E23" s="96">
        <v>0</v>
      </c>
      <c r="F23" s="96">
        <f t="shared" si="2"/>
        <v>0</v>
      </c>
      <c r="G23" s="110">
        <f t="shared" si="3"/>
        <v>1</v>
      </c>
      <c r="H23" s="110">
        <f t="shared" si="3"/>
        <v>1</v>
      </c>
      <c r="I23" s="96">
        <f t="shared" si="4"/>
        <v>0</v>
      </c>
      <c r="K23" s="77">
        <v>0</v>
      </c>
      <c r="L23" s="110">
        <f t="shared" si="5"/>
        <v>1</v>
      </c>
      <c r="M23" s="110">
        <f t="shared" si="5"/>
        <v>1</v>
      </c>
      <c r="N23" s="96">
        <f t="shared" si="6"/>
        <v>0</v>
      </c>
    </row>
    <row r="24" spans="1:14">
      <c r="A24" s="31">
        <f t="shared" si="1"/>
        <v>10</v>
      </c>
      <c r="B24" s="76">
        <v>33400</v>
      </c>
      <c r="C24" s="30" t="s">
        <v>106</v>
      </c>
      <c r="D24" s="77">
        <v>0</v>
      </c>
      <c r="E24" s="96">
        <v>0</v>
      </c>
      <c r="F24" s="96">
        <f t="shared" si="2"/>
        <v>0</v>
      </c>
      <c r="G24" s="110">
        <f t="shared" si="3"/>
        <v>1</v>
      </c>
      <c r="H24" s="110">
        <f t="shared" si="3"/>
        <v>1</v>
      </c>
      <c r="I24" s="96">
        <f t="shared" si="4"/>
        <v>0</v>
      </c>
      <c r="K24" s="77">
        <v>0</v>
      </c>
      <c r="L24" s="110">
        <f t="shared" si="5"/>
        <v>1</v>
      </c>
      <c r="M24" s="110">
        <f t="shared" si="5"/>
        <v>1</v>
      </c>
      <c r="N24" s="96">
        <f t="shared" si="6"/>
        <v>0</v>
      </c>
    </row>
    <row r="25" spans="1:14">
      <c r="A25" s="31">
        <f t="shared" si="1"/>
        <v>11</v>
      </c>
      <c r="B25" s="83"/>
      <c r="C25" s="4"/>
      <c r="D25" s="84"/>
      <c r="E25" s="84"/>
      <c r="F25" s="84"/>
      <c r="G25" s="110"/>
      <c r="H25" s="110"/>
      <c r="I25" s="84"/>
      <c r="K25" s="84"/>
      <c r="N25" s="84"/>
    </row>
    <row r="26" spans="1:14">
      <c r="A26" s="31">
        <f t="shared" si="1"/>
        <v>12</v>
      </c>
      <c r="B26" s="83"/>
      <c r="C26" s="4" t="s">
        <v>107</v>
      </c>
      <c r="D26" s="85">
        <f>SUM(D22:D25)</f>
        <v>0</v>
      </c>
      <c r="E26" s="85">
        <f>SUM(E22:E25)</f>
        <v>0</v>
      </c>
      <c r="F26" s="85">
        <f>SUM(F22:F25)</f>
        <v>0</v>
      </c>
      <c r="G26" s="110"/>
      <c r="H26" s="110"/>
      <c r="I26" s="85">
        <f>SUM(I22:I25)</f>
        <v>0</v>
      </c>
      <c r="K26" s="85">
        <f>SUM(K22:K25)</f>
        <v>0</v>
      </c>
      <c r="N26" s="85">
        <f>SUM(N22:N25)</f>
        <v>0</v>
      </c>
    </row>
    <row r="27" spans="1:14">
      <c r="A27" s="31">
        <f t="shared" si="1"/>
        <v>13</v>
      </c>
      <c r="B27" s="83"/>
      <c r="C27" s="30"/>
      <c r="G27" s="110"/>
      <c r="H27" s="110"/>
    </row>
    <row r="28" spans="1:14">
      <c r="A28" s="31">
        <f t="shared" si="1"/>
        <v>14</v>
      </c>
      <c r="B28" s="83"/>
      <c r="C28" s="75" t="s">
        <v>108</v>
      </c>
      <c r="G28" s="110"/>
      <c r="H28" s="110"/>
    </row>
    <row r="29" spans="1:14">
      <c r="A29" s="31">
        <f t="shared" si="1"/>
        <v>15</v>
      </c>
      <c r="B29" s="76">
        <v>35010</v>
      </c>
      <c r="C29" s="30" t="s">
        <v>109</v>
      </c>
      <c r="D29" s="77">
        <v>261126.69</v>
      </c>
      <c r="E29" s="109">
        <v>0</v>
      </c>
      <c r="F29" s="85">
        <f>D29+E29</f>
        <v>261126.69</v>
      </c>
      <c r="G29" s="110">
        <f t="shared" si="3"/>
        <v>1</v>
      </c>
      <c r="H29" s="110">
        <f t="shared" si="3"/>
        <v>1</v>
      </c>
      <c r="I29" s="85">
        <f>F29*G29*H29</f>
        <v>261126.69</v>
      </c>
      <c r="K29" s="77">
        <v>261126.68999999997</v>
      </c>
      <c r="L29" s="110">
        <f t="shared" ref="L29:M45" si="7">$G$16</f>
        <v>1</v>
      </c>
      <c r="M29" s="110">
        <f t="shared" si="7"/>
        <v>1</v>
      </c>
      <c r="N29" s="85">
        <f>K29*L29*M29</f>
        <v>261126.68999999997</v>
      </c>
    </row>
    <row r="30" spans="1:14">
      <c r="A30" s="31">
        <f t="shared" si="1"/>
        <v>16</v>
      </c>
      <c r="B30" s="76">
        <v>35020</v>
      </c>
      <c r="C30" s="30" t="s">
        <v>110</v>
      </c>
      <c r="D30" s="77">
        <v>4681.58</v>
      </c>
      <c r="E30" s="96">
        <v>0</v>
      </c>
      <c r="F30" s="96">
        <f>D30+E30</f>
        <v>4681.58</v>
      </c>
      <c r="G30" s="110">
        <f t="shared" si="3"/>
        <v>1</v>
      </c>
      <c r="H30" s="110">
        <f t="shared" si="3"/>
        <v>1</v>
      </c>
      <c r="I30" s="96">
        <f t="shared" ref="I30:I45" si="8">F30*G30*H30</f>
        <v>4681.58</v>
      </c>
      <c r="K30" s="77">
        <v>4681.5800000000008</v>
      </c>
      <c r="L30" s="110">
        <f t="shared" si="7"/>
        <v>1</v>
      </c>
      <c r="M30" s="110">
        <f t="shared" si="7"/>
        <v>1</v>
      </c>
      <c r="N30" s="96">
        <f t="shared" ref="N30:N45" si="9">K30*L30*M30</f>
        <v>4681.5800000000008</v>
      </c>
    </row>
    <row r="31" spans="1:14">
      <c r="A31" s="31">
        <f t="shared" si="1"/>
        <v>17</v>
      </c>
      <c r="B31" s="76">
        <v>35100</v>
      </c>
      <c r="C31" s="30" t="s">
        <v>111</v>
      </c>
      <c r="D31" s="77">
        <v>17916.189999999999</v>
      </c>
      <c r="E31" s="96">
        <v>0</v>
      </c>
      <c r="F31" s="96">
        <f t="shared" ref="F31:F45" si="10">D31+E31</f>
        <v>17916.189999999999</v>
      </c>
      <c r="G31" s="110">
        <f t="shared" si="3"/>
        <v>1</v>
      </c>
      <c r="H31" s="110">
        <f t="shared" si="3"/>
        <v>1</v>
      </c>
      <c r="I31" s="96">
        <f t="shared" si="8"/>
        <v>17916.189999999999</v>
      </c>
      <c r="K31" s="77">
        <v>17916.189999999999</v>
      </c>
      <c r="L31" s="110">
        <f t="shared" si="7"/>
        <v>1</v>
      </c>
      <c r="M31" s="110">
        <f t="shared" si="7"/>
        <v>1</v>
      </c>
      <c r="N31" s="96">
        <f t="shared" si="9"/>
        <v>17916.189999999999</v>
      </c>
    </row>
    <row r="32" spans="1:14">
      <c r="A32" s="31">
        <f t="shared" si="1"/>
        <v>18</v>
      </c>
      <c r="B32" s="76">
        <v>35102</v>
      </c>
      <c r="C32" s="30" t="s">
        <v>112</v>
      </c>
      <c r="D32" s="77">
        <v>153261.29999999999</v>
      </c>
      <c r="E32" s="96">
        <v>0</v>
      </c>
      <c r="F32" s="96">
        <f t="shared" si="10"/>
        <v>153261.29999999999</v>
      </c>
      <c r="G32" s="110">
        <f t="shared" si="3"/>
        <v>1</v>
      </c>
      <c r="H32" s="110">
        <f t="shared" si="3"/>
        <v>1</v>
      </c>
      <c r="I32" s="96">
        <f t="shared" si="8"/>
        <v>153261.29999999999</v>
      </c>
      <c r="K32" s="77">
        <v>153261.30000000002</v>
      </c>
      <c r="L32" s="110">
        <f t="shared" si="7"/>
        <v>1</v>
      </c>
      <c r="M32" s="110">
        <f t="shared" si="7"/>
        <v>1</v>
      </c>
      <c r="N32" s="96">
        <f t="shared" si="9"/>
        <v>153261.30000000002</v>
      </c>
    </row>
    <row r="33" spans="1:15">
      <c r="A33" s="31">
        <f t="shared" si="1"/>
        <v>19</v>
      </c>
      <c r="B33" s="76">
        <v>35103</v>
      </c>
      <c r="C33" s="30" t="s">
        <v>113</v>
      </c>
      <c r="D33" s="77">
        <v>23138.38</v>
      </c>
      <c r="E33" s="96">
        <v>0</v>
      </c>
      <c r="F33" s="96">
        <f t="shared" si="10"/>
        <v>23138.38</v>
      </c>
      <c r="G33" s="110">
        <f t="shared" si="3"/>
        <v>1</v>
      </c>
      <c r="H33" s="110">
        <f t="shared" si="3"/>
        <v>1</v>
      </c>
      <c r="I33" s="96">
        <f t="shared" si="8"/>
        <v>23138.38</v>
      </c>
      <c r="K33" s="77">
        <v>23138.38</v>
      </c>
      <c r="L33" s="110">
        <f t="shared" si="7"/>
        <v>1</v>
      </c>
      <c r="M33" s="110">
        <f t="shared" si="7"/>
        <v>1</v>
      </c>
      <c r="N33" s="96">
        <f t="shared" si="9"/>
        <v>23138.38</v>
      </c>
    </row>
    <row r="34" spans="1:15">
      <c r="A34" s="31">
        <f t="shared" si="1"/>
        <v>20</v>
      </c>
      <c r="B34" s="76">
        <v>35104</v>
      </c>
      <c r="C34" s="30" t="s">
        <v>114</v>
      </c>
      <c r="D34" s="77">
        <v>137442.53</v>
      </c>
      <c r="E34" s="96">
        <v>0</v>
      </c>
      <c r="F34" s="96">
        <f t="shared" si="10"/>
        <v>137442.53</v>
      </c>
      <c r="G34" s="110">
        <f t="shared" si="3"/>
        <v>1</v>
      </c>
      <c r="H34" s="110">
        <f t="shared" si="3"/>
        <v>1</v>
      </c>
      <c r="I34" s="96">
        <f t="shared" si="8"/>
        <v>137442.53</v>
      </c>
      <c r="K34" s="77">
        <v>137442.53</v>
      </c>
      <c r="L34" s="110">
        <f t="shared" si="7"/>
        <v>1</v>
      </c>
      <c r="M34" s="110">
        <f t="shared" si="7"/>
        <v>1</v>
      </c>
      <c r="N34" s="96">
        <f t="shared" si="9"/>
        <v>137442.53</v>
      </c>
    </row>
    <row r="35" spans="1:15">
      <c r="A35" s="31">
        <f t="shared" si="1"/>
        <v>21</v>
      </c>
      <c r="B35" s="76">
        <v>35200</v>
      </c>
      <c r="C35" s="30" t="s">
        <v>115</v>
      </c>
      <c r="D35" s="77">
        <v>7430333.9400000004</v>
      </c>
      <c r="E35" s="96">
        <v>0</v>
      </c>
      <c r="F35" s="96">
        <f t="shared" si="10"/>
        <v>7430333.9400000004</v>
      </c>
      <c r="G35" s="110">
        <f t="shared" si="3"/>
        <v>1</v>
      </c>
      <c r="H35" s="110">
        <f t="shared" si="3"/>
        <v>1</v>
      </c>
      <c r="I35" s="96">
        <f t="shared" si="8"/>
        <v>7430333.9400000004</v>
      </c>
      <c r="K35" s="77">
        <v>7464274.1830769219</v>
      </c>
      <c r="L35" s="110">
        <f t="shared" si="7"/>
        <v>1</v>
      </c>
      <c r="M35" s="110">
        <f t="shared" si="7"/>
        <v>1</v>
      </c>
      <c r="N35" s="96">
        <f t="shared" si="9"/>
        <v>7464274.1830769219</v>
      </c>
    </row>
    <row r="36" spans="1:15">
      <c r="A36" s="31">
        <f t="shared" si="1"/>
        <v>22</v>
      </c>
      <c r="B36" s="76">
        <v>35201</v>
      </c>
      <c r="C36" s="30" t="s">
        <v>116</v>
      </c>
      <c r="D36" s="77">
        <v>1699998.54</v>
      </c>
      <c r="E36" s="96">
        <v>0</v>
      </c>
      <c r="F36" s="96">
        <f t="shared" si="10"/>
        <v>1699998.54</v>
      </c>
      <c r="G36" s="110">
        <f t="shared" si="3"/>
        <v>1</v>
      </c>
      <c r="H36" s="110">
        <f t="shared" si="3"/>
        <v>1</v>
      </c>
      <c r="I36" s="96">
        <f t="shared" si="8"/>
        <v>1699998.54</v>
      </c>
      <c r="K36" s="77">
        <v>1699998.5399999993</v>
      </c>
      <c r="L36" s="110">
        <f t="shared" si="7"/>
        <v>1</v>
      </c>
      <c r="M36" s="110">
        <f t="shared" si="7"/>
        <v>1</v>
      </c>
      <c r="N36" s="96">
        <f t="shared" si="9"/>
        <v>1699998.5399999993</v>
      </c>
    </row>
    <row r="37" spans="1:15">
      <c r="A37" s="31">
        <f t="shared" si="1"/>
        <v>23</v>
      </c>
      <c r="B37" s="76">
        <v>35202</v>
      </c>
      <c r="C37" s="30" t="s">
        <v>117</v>
      </c>
      <c r="D37" s="77">
        <v>415818.86</v>
      </c>
      <c r="E37" s="96">
        <v>0</v>
      </c>
      <c r="F37" s="96">
        <f t="shared" si="10"/>
        <v>415818.86</v>
      </c>
      <c r="G37" s="110">
        <f t="shared" si="3"/>
        <v>1</v>
      </c>
      <c r="H37" s="110">
        <f t="shared" si="3"/>
        <v>1</v>
      </c>
      <c r="I37" s="96">
        <f t="shared" si="8"/>
        <v>415818.86</v>
      </c>
      <c r="K37" s="77">
        <v>415818.86</v>
      </c>
      <c r="L37" s="110">
        <f t="shared" si="7"/>
        <v>1</v>
      </c>
      <c r="M37" s="110">
        <f t="shared" si="7"/>
        <v>1</v>
      </c>
      <c r="N37" s="96">
        <f t="shared" si="9"/>
        <v>415818.86</v>
      </c>
    </row>
    <row r="38" spans="1:15">
      <c r="A38" s="31">
        <f t="shared" si="1"/>
        <v>24</v>
      </c>
      <c r="B38" s="76">
        <v>35203</v>
      </c>
      <c r="C38" s="30" t="s">
        <v>118</v>
      </c>
      <c r="D38" s="77">
        <v>1694832.96</v>
      </c>
      <c r="E38" s="96">
        <v>0</v>
      </c>
      <c r="F38" s="96">
        <f t="shared" si="10"/>
        <v>1694832.96</v>
      </c>
      <c r="G38" s="110">
        <f t="shared" si="3"/>
        <v>1</v>
      </c>
      <c r="H38" s="110">
        <f t="shared" si="3"/>
        <v>1</v>
      </c>
      <c r="I38" s="96">
        <f t="shared" si="8"/>
        <v>1694832.96</v>
      </c>
      <c r="K38" s="77">
        <v>1694832.9600000007</v>
      </c>
      <c r="L38" s="110">
        <f t="shared" si="7"/>
        <v>1</v>
      </c>
      <c r="M38" s="110">
        <f t="shared" si="7"/>
        <v>1</v>
      </c>
      <c r="N38" s="96">
        <f t="shared" si="9"/>
        <v>1694832.9600000007</v>
      </c>
    </row>
    <row r="39" spans="1:15">
      <c r="A39" s="31">
        <f t="shared" si="1"/>
        <v>25</v>
      </c>
      <c r="B39" s="76">
        <v>35210</v>
      </c>
      <c r="C39" s="30" t="s">
        <v>119</v>
      </c>
      <c r="D39" s="77">
        <v>178530.09</v>
      </c>
      <c r="E39" s="96">
        <v>0</v>
      </c>
      <c r="F39" s="96">
        <f t="shared" si="10"/>
        <v>178530.09</v>
      </c>
      <c r="G39" s="110">
        <f t="shared" si="3"/>
        <v>1</v>
      </c>
      <c r="H39" s="110">
        <f t="shared" si="3"/>
        <v>1</v>
      </c>
      <c r="I39" s="96">
        <f t="shared" si="8"/>
        <v>178530.09</v>
      </c>
      <c r="K39" s="77">
        <v>178530.09000000003</v>
      </c>
      <c r="L39" s="110">
        <f t="shared" si="7"/>
        <v>1</v>
      </c>
      <c r="M39" s="110">
        <f t="shared" si="7"/>
        <v>1</v>
      </c>
      <c r="N39" s="96">
        <f t="shared" si="9"/>
        <v>178530.09000000003</v>
      </c>
    </row>
    <row r="40" spans="1:15">
      <c r="A40" s="31">
        <f t="shared" si="1"/>
        <v>26</v>
      </c>
      <c r="B40" s="76">
        <v>35211</v>
      </c>
      <c r="C40" s="30" t="s">
        <v>120</v>
      </c>
      <c r="D40" s="77">
        <v>54614.27</v>
      </c>
      <c r="E40" s="96">
        <v>0</v>
      </c>
      <c r="F40" s="96">
        <f t="shared" si="10"/>
        <v>54614.27</v>
      </c>
      <c r="G40" s="110">
        <f t="shared" si="3"/>
        <v>1</v>
      </c>
      <c r="H40" s="110">
        <f t="shared" si="3"/>
        <v>1</v>
      </c>
      <c r="I40" s="96">
        <f t="shared" si="8"/>
        <v>54614.27</v>
      </c>
      <c r="K40" s="77">
        <v>54614.270000000011</v>
      </c>
      <c r="L40" s="110">
        <f t="shared" si="7"/>
        <v>1</v>
      </c>
      <c r="M40" s="110">
        <f t="shared" si="7"/>
        <v>1</v>
      </c>
      <c r="N40" s="96">
        <f t="shared" si="9"/>
        <v>54614.270000000011</v>
      </c>
    </row>
    <row r="41" spans="1:15">
      <c r="A41" s="31">
        <f t="shared" si="1"/>
        <v>27</v>
      </c>
      <c r="B41" s="76">
        <v>35301</v>
      </c>
      <c r="C41" s="4" t="s">
        <v>121</v>
      </c>
      <c r="D41" s="77">
        <v>178496.9</v>
      </c>
      <c r="E41" s="96">
        <v>0</v>
      </c>
      <c r="F41" s="96">
        <f t="shared" si="10"/>
        <v>178496.9</v>
      </c>
      <c r="G41" s="110">
        <f t="shared" si="3"/>
        <v>1</v>
      </c>
      <c r="H41" s="110">
        <f t="shared" si="3"/>
        <v>1</v>
      </c>
      <c r="I41" s="96">
        <f t="shared" si="8"/>
        <v>178496.9</v>
      </c>
      <c r="K41" s="77">
        <v>178496.89999999994</v>
      </c>
      <c r="L41" s="110">
        <f t="shared" si="7"/>
        <v>1</v>
      </c>
      <c r="M41" s="110">
        <f t="shared" si="7"/>
        <v>1</v>
      </c>
      <c r="N41" s="96">
        <f t="shared" si="9"/>
        <v>178496.89999999994</v>
      </c>
    </row>
    <row r="42" spans="1:15">
      <c r="A42" s="31">
        <f t="shared" si="1"/>
        <v>28</v>
      </c>
      <c r="B42" s="76">
        <v>35302</v>
      </c>
      <c r="C42" s="30" t="s">
        <v>105</v>
      </c>
      <c r="D42" s="77">
        <v>209458.21</v>
      </c>
      <c r="E42" s="96">
        <v>0</v>
      </c>
      <c r="F42" s="96">
        <f t="shared" si="10"/>
        <v>209458.21</v>
      </c>
      <c r="G42" s="110">
        <f t="shared" si="3"/>
        <v>1</v>
      </c>
      <c r="H42" s="110">
        <f t="shared" si="3"/>
        <v>1</v>
      </c>
      <c r="I42" s="96">
        <f t="shared" si="8"/>
        <v>209458.21</v>
      </c>
      <c r="K42" s="77">
        <v>209458.21</v>
      </c>
      <c r="L42" s="110">
        <f t="shared" si="7"/>
        <v>1</v>
      </c>
      <c r="M42" s="110">
        <f t="shared" si="7"/>
        <v>1</v>
      </c>
      <c r="N42" s="96">
        <f t="shared" si="9"/>
        <v>209458.21</v>
      </c>
    </row>
    <row r="43" spans="1:15">
      <c r="A43" s="31">
        <f t="shared" si="1"/>
        <v>29</v>
      </c>
      <c r="B43" s="76">
        <v>35400</v>
      </c>
      <c r="C43" s="30" t="s">
        <v>122</v>
      </c>
      <c r="D43" s="77">
        <v>923446.05</v>
      </c>
      <c r="E43" s="96">
        <v>0</v>
      </c>
      <c r="F43" s="96">
        <f t="shared" si="10"/>
        <v>923446.05</v>
      </c>
      <c r="G43" s="110">
        <f t="shared" si="3"/>
        <v>1</v>
      </c>
      <c r="H43" s="110">
        <f t="shared" si="3"/>
        <v>1</v>
      </c>
      <c r="I43" s="96">
        <f t="shared" si="8"/>
        <v>923446.05</v>
      </c>
      <c r="K43" s="77">
        <v>923446.05000000016</v>
      </c>
      <c r="L43" s="110">
        <f t="shared" si="7"/>
        <v>1</v>
      </c>
      <c r="M43" s="110">
        <f t="shared" si="7"/>
        <v>1</v>
      </c>
      <c r="N43" s="96">
        <f t="shared" si="9"/>
        <v>923446.05000000016</v>
      </c>
    </row>
    <row r="44" spans="1:15">
      <c r="A44" s="31">
        <f t="shared" si="1"/>
        <v>30</v>
      </c>
      <c r="B44" s="76">
        <v>35500</v>
      </c>
      <c r="C44" s="30" t="s">
        <v>123</v>
      </c>
      <c r="D44" s="77">
        <v>343935.49271612481</v>
      </c>
      <c r="E44" s="96">
        <v>0</v>
      </c>
      <c r="F44" s="96">
        <f t="shared" si="10"/>
        <v>343935.49271612481</v>
      </c>
      <c r="G44" s="110">
        <f t="shared" si="3"/>
        <v>1</v>
      </c>
      <c r="H44" s="110">
        <f t="shared" si="3"/>
        <v>1</v>
      </c>
      <c r="I44" s="96">
        <f t="shared" si="8"/>
        <v>343935.49271612481</v>
      </c>
      <c r="K44" s="77">
        <v>284401.8336964178</v>
      </c>
      <c r="L44" s="110">
        <f t="shared" si="7"/>
        <v>1</v>
      </c>
      <c r="M44" s="110">
        <f t="shared" si="7"/>
        <v>1</v>
      </c>
      <c r="N44" s="96">
        <f t="shared" si="9"/>
        <v>284401.8336964178</v>
      </c>
    </row>
    <row r="45" spans="1:15">
      <c r="A45" s="31">
        <f t="shared" si="1"/>
        <v>31</v>
      </c>
      <c r="B45" s="76">
        <v>35600</v>
      </c>
      <c r="C45" s="30" t="s">
        <v>124</v>
      </c>
      <c r="D45" s="77">
        <v>414663.45</v>
      </c>
      <c r="E45" s="113">
        <v>0</v>
      </c>
      <c r="F45" s="113">
        <f t="shared" si="10"/>
        <v>414663.45</v>
      </c>
      <c r="G45" s="110">
        <f t="shared" ref="G45:H76" si="11">$G$16</f>
        <v>1</v>
      </c>
      <c r="H45" s="110">
        <f t="shared" si="11"/>
        <v>1</v>
      </c>
      <c r="I45" s="97">
        <f t="shared" si="8"/>
        <v>414663.45</v>
      </c>
      <c r="K45" s="77">
        <v>414663.45000000013</v>
      </c>
      <c r="L45" s="110">
        <f t="shared" si="7"/>
        <v>1</v>
      </c>
      <c r="M45" s="110">
        <f t="shared" si="7"/>
        <v>1</v>
      </c>
      <c r="N45" s="97">
        <f t="shared" si="9"/>
        <v>414663.45000000013</v>
      </c>
    </row>
    <row r="46" spans="1:15">
      <c r="A46" s="31">
        <f t="shared" si="1"/>
        <v>32</v>
      </c>
      <c r="B46" s="83"/>
      <c r="C46" s="30"/>
      <c r="D46" s="84"/>
      <c r="E46" s="84"/>
      <c r="F46" s="84"/>
      <c r="G46" s="110"/>
      <c r="H46" s="110"/>
      <c r="I46" s="114"/>
      <c r="K46" s="84"/>
      <c r="N46" s="84"/>
    </row>
    <row r="47" spans="1:15">
      <c r="A47" s="31">
        <f t="shared" si="1"/>
        <v>33</v>
      </c>
      <c r="B47" s="83"/>
      <c r="C47" s="30" t="s">
        <v>125</v>
      </c>
      <c r="D47" s="85">
        <f>SUM(D29:D46)</f>
        <v>14141695.432716124</v>
      </c>
      <c r="E47" s="85">
        <f>SUM(E29:E46)</f>
        <v>0</v>
      </c>
      <c r="F47" s="85">
        <f>SUM(F29:F46)</f>
        <v>14141695.432716124</v>
      </c>
      <c r="G47" s="110"/>
      <c r="H47" s="110"/>
      <c r="I47" s="85">
        <f>SUM(I29:I46)</f>
        <v>14141695.432716124</v>
      </c>
      <c r="K47" s="85">
        <f>SUM(K29:K46)</f>
        <v>14116102.016773339</v>
      </c>
      <c r="N47" s="85">
        <f>SUM(N29:N46)</f>
        <v>14116102.016773339</v>
      </c>
      <c r="O47" s="27"/>
    </row>
    <row r="48" spans="1:15">
      <c r="A48" s="31">
        <f t="shared" si="1"/>
        <v>34</v>
      </c>
      <c r="B48" s="83"/>
      <c r="C48" s="30"/>
      <c r="G48" s="110"/>
      <c r="H48" s="110"/>
      <c r="I48" s="85"/>
    </row>
    <row r="49" spans="1:14">
      <c r="A49" s="31">
        <f t="shared" si="1"/>
        <v>35</v>
      </c>
      <c r="B49" s="83"/>
      <c r="C49" s="75" t="s">
        <v>126</v>
      </c>
      <c r="G49" s="110"/>
      <c r="H49" s="110"/>
      <c r="I49" s="85"/>
    </row>
    <row r="50" spans="1:14">
      <c r="A50" s="31">
        <f t="shared" si="1"/>
        <v>36</v>
      </c>
      <c r="B50" s="76">
        <v>36510</v>
      </c>
      <c r="C50" s="30" t="s">
        <v>109</v>
      </c>
      <c r="D50" s="77">
        <v>26970.37</v>
      </c>
      <c r="E50" s="109">
        <v>0</v>
      </c>
      <c r="F50" s="85">
        <f>D50+E50</f>
        <v>26970.37</v>
      </c>
      <c r="G50" s="110">
        <f t="shared" si="11"/>
        <v>1</v>
      </c>
      <c r="H50" s="110">
        <f t="shared" si="11"/>
        <v>1</v>
      </c>
      <c r="I50" s="85">
        <f>F50*G50*H50</f>
        <v>26970.37</v>
      </c>
      <c r="K50" s="77">
        <v>26970.37</v>
      </c>
      <c r="L50" s="110">
        <f t="shared" ref="L50:M57" si="12">$G$16</f>
        <v>1</v>
      </c>
      <c r="M50" s="110">
        <f t="shared" si="12"/>
        <v>1</v>
      </c>
      <c r="N50" s="85">
        <f>K50*L50*M50</f>
        <v>26970.37</v>
      </c>
    </row>
    <row r="51" spans="1:14">
      <c r="A51" s="31">
        <f t="shared" si="1"/>
        <v>37</v>
      </c>
      <c r="B51" s="76">
        <v>36520</v>
      </c>
      <c r="C51" s="30" t="s">
        <v>110</v>
      </c>
      <c r="D51" s="77">
        <v>867772</v>
      </c>
      <c r="E51" s="96">
        <v>0</v>
      </c>
      <c r="F51" s="96">
        <f>D51+E51</f>
        <v>867772</v>
      </c>
      <c r="G51" s="110">
        <f t="shared" si="11"/>
        <v>1</v>
      </c>
      <c r="H51" s="110">
        <f t="shared" si="11"/>
        <v>1</v>
      </c>
      <c r="I51" s="96">
        <f t="shared" ref="I51:I57" si="13">F51*G51*H51</f>
        <v>867772</v>
      </c>
      <c r="K51" s="77">
        <v>867772</v>
      </c>
      <c r="L51" s="110">
        <f t="shared" si="12"/>
        <v>1</v>
      </c>
      <c r="M51" s="110">
        <f t="shared" si="12"/>
        <v>1</v>
      </c>
      <c r="N51" s="96">
        <f t="shared" ref="N51:N57" si="14">K51*L51*M51</f>
        <v>867772</v>
      </c>
    </row>
    <row r="52" spans="1:14">
      <c r="A52" s="31">
        <f t="shared" si="1"/>
        <v>38</v>
      </c>
      <c r="B52" s="76">
        <v>36602</v>
      </c>
      <c r="C52" s="30" t="s">
        <v>127</v>
      </c>
      <c r="D52" s="77">
        <v>49001.72</v>
      </c>
      <c r="E52" s="96">
        <v>0</v>
      </c>
      <c r="F52" s="96">
        <f t="shared" ref="F52:F57" si="15">D52+E52</f>
        <v>49001.72</v>
      </c>
      <c r="G52" s="110">
        <f t="shared" si="11"/>
        <v>1</v>
      </c>
      <c r="H52" s="110">
        <f t="shared" si="11"/>
        <v>1</v>
      </c>
      <c r="I52" s="96">
        <f t="shared" si="13"/>
        <v>49001.72</v>
      </c>
      <c r="K52" s="77">
        <v>49001.719999999987</v>
      </c>
      <c r="L52" s="110">
        <f t="shared" si="12"/>
        <v>1</v>
      </c>
      <c r="M52" s="110">
        <f t="shared" si="12"/>
        <v>1</v>
      </c>
      <c r="N52" s="96">
        <f t="shared" si="14"/>
        <v>49001.719999999987</v>
      </c>
    </row>
    <row r="53" spans="1:14">
      <c r="A53" s="31">
        <f t="shared" si="1"/>
        <v>39</v>
      </c>
      <c r="B53" s="76">
        <v>36603</v>
      </c>
      <c r="C53" s="30" t="s">
        <v>128</v>
      </c>
      <c r="D53" s="77">
        <v>60826.29</v>
      </c>
      <c r="E53" s="96">
        <v>0</v>
      </c>
      <c r="F53" s="96">
        <f t="shared" si="15"/>
        <v>60826.29</v>
      </c>
      <c r="G53" s="110">
        <f t="shared" si="11"/>
        <v>1</v>
      </c>
      <c r="H53" s="110">
        <f t="shared" si="11"/>
        <v>1</v>
      </c>
      <c r="I53" s="96">
        <f t="shared" si="13"/>
        <v>60826.29</v>
      </c>
      <c r="K53" s="77">
        <v>60826.290000000008</v>
      </c>
      <c r="L53" s="110">
        <f t="shared" si="12"/>
        <v>1</v>
      </c>
      <c r="M53" s="110">
        <f t="shared" si="12"/>
        <v>1</v>
      </c>
      <c r="N53" s="96">
        <f t="shared" si="14"/>
        <v>60826.290000000008</v>
      </c>
    </row>
    <row r="54" spans="1:14">
      <c r="A54" s="31">
        <f t="shared" si="1"/>
        <v>40</v>
      </c>
      <c r="B54" s="76">
        <v>36700</v>
      </c>
      <c r="C54" s="30" t="s">
        <v>129</v>
      </c>
      <c r="D54" s="77">
        <v>158925.44</v>
      </c>
      <c r="E54" s="96">
        <v>0</v>
      </c>
      <c r="F54" s="96">
        <f t="shared" si="15"/>
        <v>158925.44</v>
      </c>
      <c r="G54" s="110">
        <f t="shared" si="11"/>
        <v>1</v>
      </c>
      <c r="H54" s="110">
        <f t="shared" si="11"/>
        <v>1</v>
      </c>
      <c r="I54" s="96">
        <f t="shared" si="13"/>
        <v>158925.44</v>
      </c>
      <c r="K54" s="77">
        <v>158925.43999999997</v>
      </c>
      <c r="L54" s="110">
        <f t="shared" si="12"/>
        <v>1</v>
      </c>
      <c r="M54" s="110">
        <f t="shared" si="12"/>
        <v>1</v>
      </c>
      <c r="N54" s="96">
        <f t="shared" si="14"/>
        <v>158925.43999999997</v>
      </c>
    </row>
    <row r="55" spans="1:14">
      <c r="A55" s="31">
        <f t="shared" si="1"/>
        <v>41</v>
      </c>
      <c r="B55" s="76">
        <v>36701</v>
      </c>
      <c r="C55" s="30" t="s">
        <v>130</v>
      </c>
      <c r="D55" s="77">
        <v>27643441.630000003</v>
      </c>
      <c r="E55" s="96">
        <v>0</v>
      </c>
      <c r="F55" s="96">
        <f t="shared" si="15"/>
        <v>27643441.630000003</v>
      </c>
      <c r="G55" s="110">
        <f t="shared" si="11"/>
        <v>1</v>
      </c>
      <c r="H55" s="110">
        <f t="shared" si="11"/>
        <v>1</v>
      </c>
      <c r="I55" s="96">
        <f t="shared" si="13"/>
        <v>27643441.630000003</v>
      </c>
      <c r="K55" s="77">
        <v>27644378.737692304</v>
      </c>
      <c r="L55" s="110">
        <f t="shared" si="12"/>
        <v>1</v>
      </c>
      <c r="M55" s="110">
        <f t="shared" si="12"/>
        <v>1</v>
      </c>
      <c r="N55" s="96">
        <f t="shared" si="14"/>
        <v>27644378.737692304</v>
      </c>
    </row>
    <row r="56" spans="1:14">
      <c r="A56" s="31">
        <f t="shared" si="1"/>
        <v>42</v>
      </c>
      <c r="B56" s="76">
        <v>36900</v>
      </c>
      <c r="C56" s="30" t="s">
        <v>131</v>
      </c>
      <c r="D56" s="77">
        <v>731466.64</v>
      </c>
      <c r="E56" s="96">
        <v>0</v>
      </c>
      <c r="F56" s="96">
        <f t="shared" si="15"/>
        <v>731466.64</v>
      </c>
      <c r="G56" s="110">
        <f t="shared" si="11"/>
        <v>1</v>
      </c>
      <c r="H56" s="110">
        <f t="shared" si="11"/>
        <v>1</v>
      </c>
      <c r="I56" s="96">
        <f t="shared" si="13"/>
        <v>731466.64</v>
      </c>
      <c r="K56" s="77">
        <v>731466.6399999999</v>
      </c>
      <c r="L56" s="110">
        <f t="shared" si="12"/>
        <v>1</v>
      </c>
      <c r="M56" s="110">
        <f t="shared" si="12"/>
        <v>1</v>
      </c>
      <c r="N56" s="96">
        <f t="shared" si="14"/>
        <v>731466.6399999999</v>
      </c>
    </row>
    <row r="57" spans="1:14">
      <c r="A57" s="31">
        <f t="shared" si="1"/>
        <v>43</v>
      </c>
      <c r="B57" s="76">
        <v>36901</v>
      </c>
      <c r="C57" s="30" t="s">
        <v>131</v>
      </c>
      <c r="D57" s="77">
        <v>2269555.91</v>
      </c>
      <c r="E57" s="113">
        <v>0</v>
      </c>
      <c r="F57" s="113">
        <f t="shared" si="15"/>
        <v>2269555.91</v>
      </c>
      <c r="G57" s="110">
        <f t="shared" si="11"/>
        <v>1</v>
      </c>
      <c r="H57" s="110">
        <f t="shared" si="11"/>
        <v>1</v>
      </c>
      <c r="I57" s="97">
        <f t="shared" si="13"/>
        <v>2269555.91</v>
      </c>
      <c r="K57" s="77">
        <v>2269555.91</v>
      </c>
      <c r="L57" s="110">
        <f t="shared" si="12"/>
        <v>1</v>
      </c>
      <c r="M57" s="110">
        <f t="shared" si="12"/>
        <v>1</v>
      </c>
      <c r="N57" s="97">
        <f t="shared" si="14"/>
        <v>2269555.91</v>
      </c>
    </row>
    <row r="58" spans="1:14">
      <c r="A58" s="31">
        <f t="shared" si="1"/>
        <v>44</v>
      </c>
      <c r="B58" s="83"/>
      <c r="C58" s="30"/>
      <c r="D58" s="84"/>
      <c r="E58" s="84"/>
      <c r="F58" s="84"/>
      <c r="G58" s="110"/>
      <c r="H58" s="110"/>
      <c r="I58" s="114"/>
      <c r="K58" s="114"/>
      <c r="N58" s="84"/>
    </row>
    <row r="59" spans="1:14">
      <c r="A59" s="31">
        <f t="shared" si="1"/>
        <v>45</v>
      </c>
      <c r="B59" s="83"/>
      <c r="C59" s="30" t="s">
        <v>132</v>
      </c>
      <c r="D59" s="85">
        <f>SUM(D50:D58)</f>
        <v>31807960.000000004</v>
      </c>
      <c r="E59" s="85">
        <f>SUM(E50:E58)</f>
        <v>0</v>
      </c>
      <c r="F59" s="85">
        <f>SUM(F50:F58)</f>
        <v>31807960.000000004</v>
      </c>
      <c r="G59" s="110"/>
      <c r="H59" s="110"/>
      <c r="I59" s="85">
        <f>SUM(I50:I58)</f>
        <v>31807960.000000004</v>
      </c>
      <c r="K59" s="85">
        <f>SUM(K50:K58)</f>
        <v>31808897.107692305</v>
      </c>
      <c r="N59" s="85">
        <f>SUM(N50:N58)</f>
        <v>31808897.107692305</v>
      </c>
    </row>
    <row r="60" spans="1:14">
      <c r="A60" s="31">
        <f t="shared" si="1"/>
        <v>46</v>
      </c>
      <c r="B60" s="83"/>
      <c r="C60" s="4"/>
      <c r="G60" s="110"/>
      <c r="H60" s="110"/>
      <c r="I60" s="85"/>
      <c r="K60" s="85"/>
    </row>
    <row r="61" spans="1:14">
      <c r="A61" s="31">
        <f t="shared" si="1"/>
        <v>47</v>
      </c>
      <c r="B61" s="83"/>
      <c r="C61" s="75" t="s">
        <v>133</v>
      </c>
      <c r="G61" s="110"/>
      <c r="H61" s="110"/>
      <c r="I61" s="85"/>
      <c r="K61" s="85"/>
    </row>
    <row r="62" spans="1:14">
      <c r="A62" s="31">
        <f t="shared" si="1"/>
        <v>48</v>
      </c>
      <c r="B62" s="76">
        <v>37400</v>
      </c>
      <c r="C62" s="30" t="s">
        <v>134</v>
      </c>
      <c r="D62" s="77">
        <v>531166.79</v>
      </c>
      <c r="E62" s="109">
        <v>0</v>
      </c>
      <c r="F62" s="85">
        <f>D62+E62</f>
        <v>531166.79</v>
      </c>
      <c r="G62" s="110">
        <f t="shared" si="11"/>
        <v>1</v>
      </c>
      <c r="H62" s="110">
        <f t="shared" si="11"/>
        <v>1</v>
      </c>
      <c r="I62" s="85">
        <f>F62*G62*H62</f>
        <v>531166.79</v>
      </c>
      <c r="K62" s="77">
        <v>531166.79</v>
      </c>
      <c r="L62" s="110">
        <f t="shared" ref="L62:M81" si="16">$G$16</f>
        <v>1</v>
      </c>
      <c r="M62" s="110">
        <f t="shared" si="16"/>
        <v>1</v>
      </c>
      <c r="N62" s="85">
        <f>K62*L62*M62</f>
        <v>531166.79</v>
      </c>
    </row>
    <row r="63" spans="1:14">
      <c r="A63" s="31">
        <f t="shared" si="1"/>
        <v>49</v>
      </c>
      <c r="B63" s="76">
        <v>37401</v>
      </c>
      <c r="C63" s="30" t="s">
        <v>109</v>
      </c>
      <c r="D63" s="77">
        <v>37326.42</v>
      </c>
      <c r="E63" s="96">
        <v>0</v>
      </c>
      <c r="F63" s="96">
        <f>D63+E63</f>
        <v>37326.42</v>
      </c>
      <c r="G63" s="110">
        <f t="shared" si="11"/>
        <v>1</v>
      </c>
      <c r="H63" s="110">
        <f t="shared" si="11"/>
        <v>1</v>
      </c>
      <c r="I63" s="96">
        <f t="shared" ref="I63:I81" si="17">F63*G63*H63</f>
        <v>37326.42</v>
      </c>
      <c r="J63" s="96"/>
      <c r="K63" s="77">
        <v>37326.419999999991</v>
      </c>
      <c r="L63" s="110">
        <f t="shared" si="16"/>
        <v>1</v>
      </c>
      <c r="M63" s="110">
        <f t="shared" si="16"/>
        <v>1</v>
      </c>
      <c r="N63" s="96">
        <f t="shared" ref="N63:N81" si="18">K63*L63*M63</f>
        <v>37326.419999999991</v>
      </c>
    </row>
    <row r="64" spans="1:14">
      <c r="A64" s="31">
        <f t="shared" si="1"/>
        <v>50</v>
      </c>
      <c r="B64" s="76">
        <v>37402</v>
      </c>
      <c r="C64" s="30" t="s">
        <v>135</v>
      </c>
      <c r="D64" s="77">
        <v>2729252.788302395</v>
      </c>
      <c r="E64" s="96">
        <v>0</v>
      </c>
      <c r="F64" s="96">
        <f t="shared" ref="F64:F81" si="19">D64+E64</f>
        <v>2729252.788302395</v>
      </c>
      <c r="G64" s="110">
        <f t="shared" si="11"/>
        <v>1</v>
      </c>
      <c r="H64" s="110">
        <f t="shared" si="11"/>
        <v>1</v>
      </c>
      <c r="I64" s="96">
        <f t="shared" si="17"/>
        <v>2729252.788302395</v>
      </c>
      <c r="J64" s="96"/>
      <c r="K64" s="77">
        <v>2428380.5264732754</v>
      </c>
      <c r="L64" s="110">
        <f t="shared" si="16"/>
        <v>1</v>
      </c>
      <c r="M64" s="110">
        <f t="shared" si="16"/>
        <v>1</v>
      </c>
      <c r="N64" s="96">
        <f t="shared" si="18"/>
        <v>2428380.5264732754</v>
      </c>
    </row>
    <row r="65" spans="1:17">
      <c r="A65" s="31">
        <f t="shared" si="1"/>
        <v>51</v>
      </c>
      <c r="B65" s="76">
        <v>37403</v>
      </c>
      <c r="C65" s="30" t="s">
        <v>136</v>
      </c>
      <c r="D65" s="77">
        <v>2783.89</v>
      </c>
      <c r="E65" s="96">
        <v>0</v>
      </c>
      <c r="F65" s="96">
        <f t="shared" si="19"/>
        <v>2783.89</v>
      </c>
      <c r="G65" s="110">
        <f t="shared" si="11"/>
        <v>1</v>
      </c>
      <c r="H65" s="110">
        <f t="shared" si="11"/>
        <v>1</v>
      </c>
      <c r="I65" s="96">
        <f t="shared" si="17"/>
        <v>2783.89</v>
      </c>
      <c r="J65" s="96"/>
      <c r="K65" s="77">
        <v>2783.89</v>
      </c>
      <c r="L65" s="110">
        <f t="shared" si="16"/>
        <v>1</v>
      </c>
      <c r="M65" s="110">
        <f t="shared" si="16"/>
        <v>1</v>
      </c>
      <c r="N65" s="96">
        <f t="shared" si="18"/>
        <v>2783.89</v>
      </c>
    </row>
    <row r="66" spans="1:17">
      <c r="A66" s="31">
        <f t="shared" si="1"/>
        <v>52</v>
      </c>
      <c r="B66" s="76">
        <v>37500</v>
      </c>
      <c r="C66" s="30" t="s">
        <v>127</v>
      </c>
      <c r="D66" s="77">
        <v>336167.54</v>
      </c>
      <c r="E66" s="96">
        <v>0</v>
      </c>
      <c r="F66" s="96">
        <f t="shared" si="19"/>
        <v>336167.54</v>
      </c>
      <c r="G66" s="110">
        <f t="shared" si="11"/>
        <v>1</v>
      </c>
      <c r="H66" s="110">
        <f t="shared" si="11"/>
        <v>1</v>
      </c>
      <c r="I66" s="96">
        <f t="shared" si="17"/>
        <v>336167.54</v>
      </c>
      <c r="J66" s="96"/>
      <c r="K66" s="77">
        <v>336167.54</v>
      </c>
      <c r="L66" s="110">
        <f t="shared" si="16"/>
        <v>1</v>
      </c>
      <c r="M66" s="110">
        <f t="shared" si="16"/>
        <v>1</v>
      </c>
      <c r="N66" s="96">
        <f t="shared" si="18"/>
        <v>336167.54</v>
      </c>
    </row>
    <row r="67" spans="1:17">
      <c r="A67" s="31">
        <f t="shared" si="1"/>
        <v>53</v>
      </c>
      <c r="B67" s="76">
        <v>37501</v>
      </c>
      <c r="C67" s="30" t="s">
        <v>137</v>
      </c>
      <c r="D67" s="77">
        <v>99818.13</v>
      </c>
      <c r="E67" s="96">
        <v>0</v>
      </c>
      <c r="F67" s="96">
        <f t="shared" si="19"/>
        <v>99818.13</v>
      </c>
      <c r="G67" s="110">
        <f t="shared" si="11"/>
        <v>1</v>
      </c>
      <c r="H67" s="110">
        <f t="shared" si="11"/>
        <v>1</v>
      </c>
      <c r="I67" s="96">
        <f t="shared" si="17"/>
        <v>99818.13</v>
      </c>
      <c r="J67" s="96"/>
      <c r="K67" s="77">
        <v>99818.12999999999</v>
      </c>
      <c r="L67" s="110">
        <f t="shared" si="16"/>
        <v>1</v>
      </c>
      <c r="M67" s="110">
        <f t="shared" si="16"/>
        <v>1</v>
      </c>
      <c r="N67" s="96">
        <f t="shared" si="18"/>
        <v>99818.12999999999</v>
      </c>
    </row>
    <row r="68" spans="1:17">
      <c r="A68" s="31">
        <f t="shared" si="1"/>
        <v>54</v>
      </c>
      <c r="B68" s="76">
        <v>37502</v>
      </c>
      <c r="C68" s="30" t="s">
        <v>135</v>
      </c>
      <c r="D68" s="77">
        <v>46264.19</v>
      </c>
      <c r="E68" s="96">
        <v>0</v>
      </c>
      <c r="F68" s="96">
        <f t="shared" si="19"/>
        <v>46264.19</v>
      </c>
      <c r="G68" s="110">
        <f t="shared" si="11"/>
        <v>1</v>
      </c>
      <c r="H68" s="110">
        <f t="shared" si="11"/>
        <v>1</v>
      </c>
      <c r="I68" s="96">
        <f t="shared" si="17"/>
        <v>46264.19</v>
      </c>
      <c r="J68" s="96"/>
      <c r="K68" s="77">
        <v>46264.189999999995</v>
      </c>
      <c r="L68" s="110">
        <f t="shared" si="16"/>
        <v>1</v>
      </c>
      <c r="M68" s="110">
        <f t="shared" si="16"/>
        <v>1</v>
      </c>
      <c r="N68" s="96">
        <f t="shared" si="18"/>
        <v>46264.189999999995</v>
      </c>
    </row>
    <row r="69" spans="1:17">
      <c r="A69" s="31">
        <f t="shared" si="1"/>
        <v>55</v>
      </c>
      <c r="B69" s="76">
        <v>37503</v>
      </c>
      <c r="C69" s="30" t="s">
        <v>138</v>
      </c>
      <c r="D69" s="77">
        <v>4005.08</v>
      </c>
      <c r="E69" s="96">
        <v>0</v>
      </c>
      <c r="F69" s="96">
        <f t="shared" si="19"/>
        <v>4005.08</v>
      </c>
      <c r="G69" s="110">
        <f t="shared" si="11"/>
        <v>1</v>
      </c>
      <c r="H69" s="110">
        <f t="shared" si="11"/>
        <v>1</v>
      </c>
      <c r="I69" s="96">
        <f t="shared" si="17"/>
        <v>4005.08</v>
      </c>
      <c r="J69" s="96"/>
      <c r="K69" s="77">
        <v>4005.0800000000013</v>
      </c>
      <c r="L69" s="110">
        <f t="shared" si="16"/>
        <v>1</v>
      </c>
      <c r="M69" s="110">
        <f t="shared" si="16"/>
        <v>1</v>
      </c>
      <c r="N69" s="96">
        <f t="shared" si="18"/>
        <v>4005.0800000000013</v>
      </c>
    </row>
    <row r="70" spans="1:17">
      <c r="A70" s="31">
        <f t="shared" si="1"/>
        <v>56</v>
      </c>
      <c r="B70" s="76">
        <v>37600</v>
      </c>
      <c r="C70" s="30" t="s">
        <v>129</v>
      </c>
      <c r="D70" s="77">
        <v>20839824.191419367</v>
      </c>
      <c r="E70" s="96">
        <v>0</v>
      </c>
      <c r="F70" s="96">
        <f t="shared" si="19"/>
        <v>20839824.191419367</v>
      </c>
      <c r="G70" s="110">
        <f t="shared" si="11"/>
        <v>1</v>
      </c>
      <c r="H70" s="110">
        <f t="shared" si="11"/>
        <v>1</v>
      </c>
      <c r="I70" s="96">
        <f t="shared" si="17"/>
        <v>20839824.191419367</v>
      </c>
      <c r="J70" s="96"/>
      <c r="K70" s="77">
        <v>20931756.50472464</v>
      </c>
      <c r="L70" s="110">
        <f t="shared" si="16"/>
        <v>1</v>
      </c>
      <c r="M70" s="110">
        <f t="shared" si="16"/>
        <v>1</v>
      </c>
      <c r="N70" s="96">
        <f t="shared" si="18"/>
        <v>20931756.50472464</v>
      </c>
    </row>
    <row r="71" spans="1:17">
      <c r="A71" s="31">
        <f t="shared" si="1"/>
        <v>57</v>
      </c>
      <c r="B71" s="76">
        <v>37601</v>
      </c>
      <c r="C71" s="30" t="s">
        <v>130</v>
      </c>
      <c r="D71" s="77">
        <v>139633199.75526756</v>
      </c>
      <c r="E71" s="96">
        <v>0</v>
      </c>
      <c r="F71" s="96">
        <f t="shared" si="19"/>
        <v>139633199.75526756</v>
      </c>
      <c r="G71" s="110">
        <f t="shared" si="11"/>
        <v>1</v>
      </c>
      <c r="H71" s="110">
        <f t="shared" si="11"/>
        <v>1</v>
      </c>
      <c r="I71" s="96">
        <f t="shared" si="17"/>
        <v>139633199.75526756</v>
      </c>
      <c r="J71" s="96"/>
      <c r="K71" s="77">
        <v>139186816.52012223</v>
      </c>
      <c r="L71" s="110">
        <f t="shared" si="16"/>
        <v>1</v>
      </c>
      <c r="M71" s="110">
        <f t="shared" si="16"/>
        <v>1</v>
      </c>
      <c r="N71" s="96">
        <f t="shared" si="18"/>
        <v>139186816.52012223</v>
      </c>
    </row>
    <row r="72" spans="1:17">
      <c r="A72" s="31">
        <f t="shared" si="1"/>
        <v>58</v>
      </c>
      <c r="B72" s="76">
        <v>37602</v>
      </c>
      <c r="C72" s="30" t="s">
        <v>139</v>
      </c>
      <c r="D72" s="77">
        <v>108190082.43696019</v>
      </c>
      <c r="E72" s="96">
        <v>0</v>
      </c>
      <c r="F72" s="96">
        <f t="shared" si="19"/>
        <v>108190082.43696019</v>
      </c>
      <c r="G72" s="110">
        <f t="shared" si="11"/>
        <v>1</v>
      </c>
      <c r="H72" s="110">
        <f t="shared" si="11"/>
        <v>1</v>
      </c>
      <c r="I72" s="96">
        <f t="shared" si="17"/>
        <v>108190082.43696019</v>
      </c>
      <c r="J72" s="96"/>
      <c r="K72" s="77">
        <v>97764861.214369506</v>
      </c>
      <c r="L72" s="110">
        <f t="shared" si="16"/>
        <v>1</v>
      </c>
      <c r="M72" s="110">
        <f t="shared" si="16"/>
        <v>1</v>
      </c>
      <c r="N72" s="96">
        <f t="shared" si="18"/>
        <v>97764861.214369506</v>
      </c>
      <c r="Q72" s="27"/>
    </row>
    <row r="73" spans="1:17">
      <c r="A73" s="31">
        <f t="shared" si="1"/>
        <v>59</v>
      </c>
      <c r="B73" s="76">
        <v>37800</v>
      </c>
      <c r="C73" s="30" t="s">
        <v>140</v>
      </c>
      <c r="D73" s="77">
        <v>11143482.702178247</v>
      </c>
      <c r="E73" s="96">
        <v>0</v>
      </c>
      <c r="F73" s="96">
        <f t="shared" si="19"/>
        <v>11143482.702178247</v>
      </c>
      <c r="G73" s="110">
        <f t="shared" si="11"/>
        <v>1</v>
      </c>
      <c r="H73" s="110">
        <f t="shared" si="11"/>
        <v>1</v>
      </c>
      <c r="I73" s="96">
        <f t="shared" si="17"/>
        <v>11143482.702178247</v>
      </c>
      <c r="J73" s="96"/>
      <c r="K73" s="77">
        <v>9597586.2010076065</v>
      </c>
      <c r="L73" s="110">
        <f t="shared" si="16"/>
        <v>1</v>
      </c>
      <c r="M73" s="110">
        <f t="shared" si="16"/>
        <v>1</v>
      </c>
      <c r="N73" s="96">
        <f t="shared" si="18"/>
        <v>9597586.2010076065</v>
      </c>
    </row>
    <row r="74" spans="1:17">
      <c r="A74" s="31">
        <f t="shared" si="1"/>
        <v>60</v>
      </c>
      <c r="B74" s="76">
        <v>37900</v>
      </c>
      <c r="C74" s="30" t="s">
        <v>141</v>
      </c>
      <c r="D74" s="77">
        <v>4390986.3751828903</v>
      </c>
      <c r="E74" s="96">
        <v>0</v>
      </c>
      <c r="F74" s="96">
        <f t="shared" si="19"/>
        <v>4390986.3751828903</v>
      </c>
      <c r="G74" s="110">
        <f t="shared" si="11"/>
        <v>1</v>
      </c>
      <c r="H74" s="110">
        <f t="shared" si="11"/>
        <v>1</v>
      </c>
      <c r="I74" s="96">
        <f t="shared" si="17"/>
        <v>4390986.3751828903</v>
      </c>
      <c r="J74" s="96"/>
      <c r="K74" s="77">
        <v>4016209.7106458554</v>
      </c>
      <c r="L74" s="110">
        <f t="shared" si="16"/>
        <v>1</v>
      </c>
      <c r="M74" s="110">
        <f t="shared" si="16"/>
        <v>1</v>
      </c>
      <c r="N74" s="96">
        <f t="shared" si="18"/>
        <v>4016209.7106458554</v>
      </c>
    </row>
    <row r="75" spans="1:17">
      <c r="A75" s="31">
        <f t="shared" si="1"/>
        <v>61</v>
      </c>
      <c r="B75" s="76">
        <v>37905</v>
      </c>
      <c r="C75" s="30" t="s">
        <v>142</v>
      </c>
      <c r="D75" s="77">
        <v>2137219.850208587</v>
      </c>
      <c r="E75" s="96">
        <v>0</v>
      </c>
      <c r="F75" s="96">
        <f t="shared" si="19"/>
        <v>2137219.850208587</v>
      </c>
      <c r="G75" s="110">
        <f t="shared" si="11"/>
        <v>1</v>
      </c>
      <c r="H75" s="110">
        <f t="shared" si="11"/>
        <v>1</v>
      </c>
      <c r="I75" s="96">
        <f t="shared" si="17"/>
        <v>2137219.850208587</v>
      </c>
      <c r="J75" s="96"/>
      <c r="K75" s="77">
        <v>1753407.2767088378</v>
      </c>
      <c r="L75" s="110">
        <f t="shared" si="16"/>
        <v>1</v>
      </c>
      <c r="M75" s="110">
        <f t="shared" si="16"/>
        <v>1</v>
      </c>
      <c r="N75" s="96">
        <f t="shared" si="18"/>
        <v>1753407.2767088378</v>
      </c>
    </row>
    <row r="76" spans="1:17">
      <c r="A76" s="31">
        <f t="shared" si="1"/>
        <v>62</v>
      </c>
      <c r="B76" s="76">
        <v>38000</v>
      </c>
      <c r="C76" s="30" t="s">
        <v>143</v>
      </c>
      <c r="D76" s="77">
        <v>125090928.6933367</v>
      </c>
      <c r="E76" s="96">
        <v>0</v>
      </c>
      <c r="F76" s="96">
        <f t="shared" si="19"/>
        <v>125090928.6933367</v>
      </c>
      <c r="G76" s="110">
        <f t="shared" si="11"/>
        <v>1</v>
      </c>
      <c r="H76" s="110">
        <f t="shared" si="11"/>
        <v>1</v>
      </c>
      <c r="I76" s="96">
        <f t="shared" si="17"/>
        <v>125090928.6933367</v>
      </c>
      <c r="J76" s="96"/>
      <c r="K76" s="77">
        <v>115920465.59676665</v>
      </c>
      <c r="L76" s="110">
        <f t="shared" si="16"/>
        <v>1</v>
      </c>
      <c r="M76" s="110">
        <f t="shared" si="16"/>
        <v>1</v>
      </c>
      <c r="N76" s="96">
        <f t="shared" si="18"/>
        <v>115920465.59676665</v>
      </c>
    </row>
    <row r="77" spans="1:17">
      <c r="A77" s="31">
        <f t="shared" si="1"/>
        <v>63</v>
      </c>
      <c r="B77" s="76">
        <v>38100</v>
      </c>
      <c r="C77" s="30" t="s">
        <v>144</v>
      </c>
      <c r="D77" s="77">
        <v>34572059.045847826</v>
      </c>
      <c r="E77" s="96">
        <v>0</v>
      </c>
      <c r="F77" s="96">
        <f t="shared" si="19"/>
        <v>34572059.045847826</v>
      </c>
      <c r="G77" s="110">
        <f t="shared" ref="G77:H110" si="20">$G$16</f>
        <v>1</v>
      </c>
      <c r="H77" s="110">
        <f t="shared" si="20"/>
        <v>1</v>
      </c>
      <c r="I77" s="96">
        <f t="shared" si="17"/>
        <v>34572059.045847826</v>
      </c>
      <c r="J77" s="96"/>
      <c r="K77" s="77">
        <v>30218955.663557205</v>
      </c>
      <c r="L77" s="110">
        <f t="shared" si="16"/>
        <v>1</v>
      </c>
      <c r="M77" s="110">
        <f t="shared" si="16"/>
        <v>1</v>
      </c>
      <c r="N77" s="96">
        <f t="shared" si="18"/>
        <v>30218955.663557205</v>
      </c>
    </row>
    <row r="78" spans="1:17">
      <c r="A78" s="31">
        <f t="shared" si="1"/>
        <v>64</v>
      </c>
      <c r="B78" s="76">
        <v>38200</v>
      </c>
      <c r="C78" s="30" t="s">
        <v>145</v>
      </c>
      <c r="D78" s="77">
        <v>55930896.950776473</v>
      </c>
      <c r="E78" s="96">
        <v>0</v>
      </c>
      <c r="F78" s="96">
        <f t="shared" si="19"/>
        <v>55930896.950776473</v>
      </c>
      <c r="G78" s="110">
        <f t="shared" si="20"/>
        <v>1</v>
      </c>
      <c r="H78" s="110">
        <f t="shared" si="20"/>
        <v>1</v>
      </c>
      <c r="I78" s="96">
        <f t="shared" si="17"/>
        <v>55930896.950776473</v>
      </c>
      <c r="J78" s="96"/>
      <c r="K78" s="77">
        <v>55326917.089017496</v>
      </c>
      <c r="L78" s="110">
        <f t="shared" si="16"/>
        <v>1</v>
      </c>
      <c r="M78" s="110">
        <f t="shared" si="16"/>
        <v>1</v>
      </c>
      <c r="N78" s="96">
        <f t="shared" si="18"/>
        <v>55326917.089017496</v>
      </c>
    </row>
    <row r="79" spans="1:17">
      <c r="A79" s="31">
        <f t="shared" si="1"/>
        <v>65</v>
      </c>
      <c r="B79" s="76">
        <v>38300</v>
      </c>
      <c r="C79" s="30" t="s">
        <v>146</v>
      </c>
      <c r="D79" s="77">
        <v>11066326.556323143</v>
      </c>
      <c r="E79" s="96">
        <v>0</v>
      </c>
      <c r="F79" s="96">
        <f t="shared" si="19"/>
        <v>11066326.556323143</v>
      </c>
      <c r="G79" s="110">
        <f t="shared" si="20"/>
        <v>1</v>
      </c>
      <c r="H79" s="110">
        <f t="shared" si="20"/>
        <v>1</v>
      </c>
      <c r="I79" s="96">
        <f t="shared" si="17"/>
        <v>11066326.556323143</v>
      </c>
      <c r="J79" s="96"/>
      <c r="K79" s="77">
        <v>10650748.706396315</v>
      </c>
      <c r="L79" s="110">
        <f t="shared" si="16"/>
        <v>1</v>
      </c>
      <c r="M79" s="110">
        <f t="shared" si="16"/>
        <v>1</v>
      </c>
      <c r="N79" s="96">
        <f t="shared" si="18"/>
        <v>10650748.706396315</v>
      </c>
    </row>
    <row r="80" spans="1:17">
      <c r="A80" s="31">
        <f t="shared" si="1"/>
        <v>66</v>
      </c>
      <c r="B80" s="76">
        <v>38400</v>
      </c>
      <c r="C80" s="30" t="s">
        <v>147</v>
      </c>
      <c r="D80" s="77">
        <v>218301.06872914961</v>
      </c>
      <c r="E80" s="96">
        <v>0</v>
      </c>
      <c r="F80" s="96">
        <f t="shared" si="19"/>
        <v>218301.06872914961</v>
      </c>
      <c r="G80" s="110">
        <f t="shared" si="20"/>
        <v>1</v>
      </c>
      <c r="H80" s="110">
        <f t="shared" si="20"/>
        <v>1</v>
      </c>
      <c r="I80" s="96">
        <f t="shared" si="17"/>
        <v>218301.06872914961</v>
      </c>
      <c r="J80" s="96"/>
      <c r="K80" s="77">
        <v>199426.48544288758</v>
      </c>
      <c r="L80" s="110">
        <f t="shared" si="16"/>
        <v>1</v>
      </c>
      <c r="M80" s="110">
        <f t="shared" si="16"/>
        <v>1</v>
      </c>
      <c r="N80" s="96">
        <f t="shared" si="18"/>
        <v>199426.48544288758</v>
      </c>
    </row>
    <row r="81" spans="1:15">
      <c r="A81" s="31">
        <f t="shared" ref="A81:A144" si="21">A80+1</f>
        <v>67</v>
      </c>
      <c r="B81" s="76">
        <v>38500</v>
      </c>
      <c r="C81" s="30" t="s">
        <v>148</v>
      </c>
      <c r="D81" s="77">
        <v>5189649.8545054561</v>
      </c>
      <c r="E81" s="96">
        <v>0</v>
      </c>
      <c r="F81" s="96">
        <f t="shared" si="19"/>
        <v>5189649.8545054561</v>
      </c>
      <c r="G81" s="110">
        <f t="shared" si="20"/>
        <v>1</v>
      </c>
      <c r="H81" s="110">
        <f t="shared" si="20"/>
        <v>1</v>
      </c>
      <c r="I81" s="96">
        <f t="shared" si="17"/>
        <v>5189649.8545054561</v>
      </c>
      <c r="J81" s="96"/>
      <c r="K81" s="77">
        <v>5160498.8037676439</v>
      </c>
      <c r="L81" s="110">
        <f t="shared" si="16"/>
        <v>1</v>
      </c>
      <c r="M81" s="110">
        <f t="shared" si="16"/>
        <v>1</v>
      </c>
      <c r="N81" s="96">
        <f t="shared" si="18"/>
        <v>5160498.8037676439</v>
      </c>
    </row>
    <row r="82" spans="1:15">
      <c r="A82" s="31">
        <f t="shared" si="21"/>
        <v>68</v>
      </c>
      <c r="B82" s="83"/>
      <c r="C82" s="30"/>
      <c r="D82" s="84"/>
      <c r="E82" s="84"/>
      <c r="F82" s="84"/>
      <c r="G82" s="110"/>
      <c r="H82" s="110"/>
      <c r="I82" s="84"/>
      <c r="K82" s="114"/>
      <c r="N82" s="84"/>
    </row>
    <row r="83" spans="1:15">
      <c r="A83" s="31">
        <f t="shared" si="21"/>
        <v>69</v>
      </c>
      <c r="B83" s="83"/>
      <c r="C83" s="30" t="s">
        <v>149</v>
      </c>
      <c r="D83" s="85">
        <f>SUM(D62:D82)</f>
        <v>522189742.30903792</v>
      </c>
      <c r="E83" s="85">
        <f>SUM(E62:E82)</f>
        <v>0</v>
      </c>
      <c r="F83" s="85">
        <f>SUM(F62:F82)</f>
        <v>522189742.30903792</v>
      </c>
      <c r="G83" s="110"/>
      <c r="H83" s="110"/>
      <c r="I83" s="85">
        <f>SUM(I62:I82)</f>
        <v>522189742.30903792</v>
      </c>
      <c r="K83" s="85">
        <f>SUM(K62:K82)</f>
        <v>494213562.33900023</v>
      </c>
      <c r="N83" s="85">
        <f>SUM(N62:N82)</f>
        <v>494213562.33900023</v>
      </c>
      <c r="O83" s="27"/>
    </row>
    <row r="84" spans="1:15">
      <c r="A84" s="31">
        <f t="shared" si="21"/>
        <v>70</v>
      </c>
      <c r="B84" s="83"/>
      <c r="C84" s="30"/>
      <c r="G84" s="110"/>
      <c r="H84" s="110"/>
      <c r="K84" s="85"/>
    </row>
    <row r="85" spans="1:15">
      <c r="A85" s="31">
        <f t="shared" si="21"/>
        <v>71</v>
      </c>
      <c r="B85" s="83"/>
      <c r="C85" s="75" t="s">
        <v>178</v>
      </c>
      <c r="G85" s="110"/>
      <c r="H85" s="110"/>
      <c r="K85" s="85"/>
    </row>
    <row r="86" spans="1:15">
      <c r="A86" s="31">
        <f t="shared" si="21"/>
        <v>72</v>
      </c>
      <c r="B86" s="76">
        <v>38900</v>
      </c>
      <c r="C86" s="30" t="s">
        <v>134</v>
      </c>
      <c r="D86" s="77">
        <v>1211697.3</v>
      </c>
      <c r="E86" s="109">
        <v>0</v>
      </c>
      <c r="F86" s="85">
        <f t="shared" ref="F86:F110" si="22">D86+E86</f>
        <v>1211697.3</v>
      </c>
      <c r="G86" s="110">
        <f t="shared" si="20"/>
        <v>1</v>
      </c>
      <c r="H86" s="110">
        <f t="shared" si="20"/>
        <v>1</v>
      </c>
      <c r="I86" s="85">
        <f>F86*G86*H86</f>
        <v>1211697.3</v>
      </c>
      <c r="K86" s="77">
        <v>1211697.3000000003</v>
      </c>
      <c r="L86" s="110">
        <f t="shared" ref="L86:M110" si="23">$G$16</f>
        <v>1</v>
      </c>
      <c r="M86" s="110">
        <f t="shared" si="23"/>
        <v>1</v>
      </c>
      <c r="N86" s="85">
        <f>K86*L86*M86</f>
        <v>1211697.3000000003</v>
      </c>
    </row>
    <row r="87" spans="1:15">
      <c r="A87" s="31">
        <f t="shared" si="21"/>
        <v>73</v>
      </c>
      <c r="B87" s="76">
        <v>39000</v>
      </c>
      <c r="C87" s="30" t="s">
        <v>127</v>
      </c>
      <c r="D87" s="77">
        <v>7144406.4734884454</v>
      </c>
      <c r="E87" s="96">
        <v>0</v>
      </c>
      <c r="F87" s="96">
        <f>D87+E87</f>
        <v>7144406.4734884454</v>
      </c>
      <c r="G87" s="110">
        <f t="shared" si="20"/>
        <v>1</v>
      </c>
      <c r="H87" s="110">
        <f t="shared" si="20"/>
        <v>1</v>
      </c>
      <c r="I87" s="96">
        <f t="shared" ref="I87:I110" si="24">F87*G87*H87</f>
        <v>7144406.4734884454</v>
      </c>
      <c r="K87" s="77">
        <v>7142325.9952791734</v>
      </c>
      <c r="L87" s="110">
        <f t="shared" si="23"/>
        <v>1</v>
      </c>
      <c r="M87" s="110">
        <f t="shared" si="23"/>
        <v>1</v>
      </c>
      <c r="N87" s="96">
        <f t="shared" ref="N87:N110" si="25">K87*L87*M87</f>
        <v>7142325.9952791734</v>
      </c>
    </row>
    <row r="88" spans="1:15">
      <c r="A88" s="31">
        <f t="shared" si="21"/>
        <v>74</v>
      </c>
      <c r="B88" s="76">
        <v>39002</v>
      </c>
      <c r="C88" s="30" t="s">
        <v>151</v>
      </c>
      <c r="D88" s="77">
        <v>173114.85</v>
      </c>
      <c r="E88" s="96">
        <v>0</v>
      </c>
      <c r="F88" s="96">
        <f t="shared" si="22"/>
        <v>173114.85</v>
      </c>
      <c r="G88" s="110">
        <f t="shared" si="20"/>
        <v>1</v>
      </c>
      <c r="H88" s="110">
        <f t="shared" si="20"/>
        <v>1</v>
      </c>
      <c r="I88" s="96">
        <f t="shared" si="24"/>
        <v>173114.85</v>
      </c>
      <c r="K88" s="77">
        <v>173114.85000000003</v>
      </c>
      <c r="L88" s="110">
        <f t="shared" si="23"/>
        <v>1</v>
      </c>
      <c r="M88" s="110">
        <f t="shared" si="23"/>
        <v>1</v>
      </c>
      <c r="N88" s="96">
        <f t="shared" si="25"/>
        <v>173114.85000000003</v>
      </c>
    </row>
    <row r="89" spans="1:15">
      <c r="A89" s="31">
        <f t="shared" si="21"/>
        <v>75</v>
      </c>
      <c r="B89" s="76">
        <v>39003</v>
      </c>
      <c r="C89" s="30" t="s">
        <v>138</v>
      </c>
      <c r="D89" s="77">
        <v>709199.18</v>
      </c>
      <c r="E89" s="96">
        <v>0</v>
      </c>
      <c r="F89" s="96">
        <f t="shared" si="22"/>
        <v>709199.18</v>
      </c>
      <c r="G89" s="110">
        <f t="shared" si="20"/>
        <v>1</v>
      </c>
      <c r="H89" s="110">
        <f t="shared" si="20"/>
        <v>1</v>
      </c>
      <c r="I89" s="96">
        <f t="shared" si="24"/>
        <v>709199.18</v>
      </c>
      <c r="K89" s="77">
        <v>709199.17999999982</v>
      </c>
      <c r="L89" s="110">
        <f t="shared" si="23"/>
        <v>1</v>
      </c>
      <c r="M89" s="110">
        <f t="shared" si="23"/>
        <v>1</v>
      </c>
      <c r="N89" s="96">
        <f t="shared" si="25"/>
        <v>709199.17999999982</v>
      </c>
    </row>
    <row r="90" spans="1:15">
      <c r="A90" s="31">
        <f t="shared" si="21"/>
        <v>76</v>
      </c>
      <c r="B90" s="76">
        <v>39004</v>
      </c>
      <c r="C90" s="30" t="s">
        <v>152</v>
      </c>
      <c r="D90" s="77">
        <v>12954.74</v>
      </c>
      <c r="E90" s="96">
        <v>0</v>
      </c>
      <c r="F90" s="96">
        <f t="shared" si="22"/>
        <v>12954.74</v>
      </c>
      <c r="G90" s="110">
        <f t="shared" si="20"/>
        <v>1</v>
      </c>
      <c r="H90" s="110">
        <f t="shared" si="20"/>
        <v>1</v>
      </c>
      <c r="I90" s="96">
        <f t="shared" si="24"/>
        <v>12954.74</v>
      </c>
      <c r="K90" s="77">
        <v>12954.74</v>
      </c>
      <c r="L90" s="110">
        <f t="shared" si="23"/>
        <v>1</v>
      </c>
      <c r="M90" s="110">
        <f t="shared" si="23"/>
        <v>1</v>
      </c>
      <c r="N90" s="96">
        <f t="shared" si="25"/>
        <v>12954.74</v>
      </c>
    </row>
    <row r="91" spans="1:15">
      <c r="A91" s="31">
        <f t="shared" si="21"/>
        <v>77</v>
      </c>
      <c r="B91" s="76">
        <v>39009</v>
      </c>
      <c r="C91" s="30" t="s">
        <v>153</v>
      </c>
      <c r="D91" s="77">
        <v>1246194.18</v>
      </c>
      <c r="E91" s="96">
        <v>0</v>
      </c>
      <c r="F91" s="96">
        <f t="shared" si="22"/>
        <v>1246194.18</v>
      </c>
      <c r="G91" s="110">
        <f t="shared" si="20"/>
        <v>1</v>
      </c>
      <c r="H91" s="110">
        <f t="shared" si="20"/>
        <v>1</v>
      </c>
      <c r="I91" s="96">
        <f t="shared" si="24"/>
        <v>1246194.18</v>
      </c>
      <c r="K91" s="77">
        <v>1246194.18</v>
      </c>
      <c r="L91" s="110">
        <f t="shared" si="23"/>
        <v>1</v>
      </c>
      <c r="M91" s="110">
        <f t="shared" si="23"/>
        <v>1</v>
      </c>
      <c r="N91" s="96">
        <f t="shared" si="25"/>
        <v>1246194.18</v>
      </c>
    </row>
    <row r="92" spans="1:15">
      <c r="A92" s="31">
        <f t="shared" si="21"/>
        <v>78</v>
      </c>
      <c r="B92" s="76">
        <v>39100</v>
      </c>
      <c r="C92" s="30" t="s">
        <v>154</v>
      </c>
      <c r="D92" s="77">
        <v>1794619.1</v>
      </c>
      <c r="E92" s="96">
        <v>0</v>
      </c>
      <c r="F92" s="96">
        <f t="shared" si="22"/>
        <v>1794619.1</v>
      </c>
      <c r="G92" s="110">
        <f t="shared" si="20"/>
        <v>1</v>
      </c>
      <c r="H92" s="110">
        <f t="shared" si="20"/>
        <v>1</v>
      </c>
      <c r="I92" s="96">
        <f t="shared" si="24"/>
        <v>1794619.1</v>
      </c>
      <c r="K92" s="77">
        <v>1794619.1000000003</v>
      </c>
      <c r="L92" s="110">
        <f t="shared" si="23"/>
        <v>1</v>
      </c>
      <c r="M92" s="110">
        <f t="shared" si="23"/>
        <v>1</v>
      </c>
      <c r="N92" s="96">
        <f t="shared" si="25"/>
        <v>1794619.1000000003</v>
      </c>
    </row>
    <row r="93" spans="1:15">
      <c r="A93" s="31">
        <f t="shared" si="21"/>
        <v>79</v>
      </c>
      <c r="B93" s="76">
        <v>39103</v>
      </c>
      <c r="C93" s="41" t="s">
        <v>155</v>
      </c>
      <c r="D93" s="77">
        <v>0</v>
      </c>
      <c r="E93" s="96">
        <v>0</v>
      </c>
      <c r="F93" s="96">
        <f t="shared" si="22"/>
        <v>0</v>
      </c>
      <c r="G93" s="110">
        <f t="shared" si="20"/>
        <v>1</v>
      </c>
      <c r="H93" s="110">
        <f t="shared" si="20"/>
        <v>1</v>
      </c>
      <c r="I93" s="96">
        <f t="shared" si="24"/>
        <v>0</v>
      </c>
      <c r="K93" s="77">
        <v>0</v>
      </c>
      <c r="L93" s="110">
        <f t="shared" si="23"/>
        <v>1</v>
      </c>
      <c r="M93" s="110">
        <f t="shared" si="23"/>
        <v>1</v>
      </c>
      <c r="N93" s="96">
        <f t="shared" si="25"/>
        <v>0</v>
      </c>
    </row>
    <row r="94" spans="1:15">
      <c r="A94" s="31">
        <f t="shared" si="21"/>
        <v>80</v>
      </c>
      <c r="B94" s="76">
        <v>39200</v>
      </c>
      <c r="C94" s="30" t="s">
        <v>156</v>
      </c>
      <c r="D94" s="77">
        <v>220986.90000000002</v>
      </c>
      <c r="E94" s="96">
        <v>0</v>
      </c>
      <c r="F94" s="96">
        <f t="shared" si="22"/>
        <v>220986.90000000002</v>
      </c>
      <c r="G94" s="110">
        <f t="shared" si="20"/>
        <v>1</v>
      </c>
      <c r="H94" s="110">
        <f t="shared" si="20"/>
        <v>1</v>
      </c>
      <c r="I94" s="96">
        <f t="shared" si="24"/>
        <v>220986.90000000002</v>
      </c>
      <c r="K94" s="77">
        <v>245236.79076923072</v>
      </c>
      <c r="L94" s="110">
        <f t="shared" si="23"/>
        <v>1</v>
      </c>
      <c r="M94" s="110">
        <f t="shared" si="23"/>
        <v>1</v>
      </c>
      <c r="N94" s="96">
        <f t="shared" si="25"/>
        <v>245236.79076923072</v>
      </c>
    </row>
    <row r="95" spans="1:15">
      <c r="A95" s="31">
        <f t="shared" si="21"/>
        <v>81</v>
      </c>
      <c r="B95" s="76">
        <v>39202</v>
      </c>
      <c r="C95" s="30" t="s">
        <v>157</v>
      </c>
      <c r="D95" s="77">
        <v>0</v>
      </c>
      <c r="E95" s="96">
        <v>0</v>
      </c>
      <c r="F95" s="96">
        <f t="shared" si="22"/>
        <v>0</v>
      </c>
      <c r="G95" s="110">
        <f t="shared" si="20"/>
        <v>1</v>
      </c>
      <c r="H95" s="110">
        <f t="shared" si="20"/>
        <v>1</v>
      </c>
      <c r="I95" s="96">
        <f t="shared" si="24"/>
        <v>0</v>
      </c>
      <c r="K95" s="77">
        <v>1322.6838461538462</v>
      </c>
      <c r="L95" s="110">
        <f t="shared" si="23"/>
        <v>1</v>
      </c>
      <c r="M95" s="110">
        <f t="shared" si="23"/>
        <v>1</v>
      </c>
      <c r="N95" s="96">
        <f t="shared" si="25"/>
        <v>1322.6838461538462</v>
      </c>
    </row>
    <row r="96" spans="1:15">
      <c r="A96" s="31">
        <f t="shared" si="21"/>
        <v>82</v>
      </c>
      <c r="B96" s="76">
        <v>39400</v>
      </c>
      <c r="C96" s="30" t="s">
        <v>158</v>
      </c>
      <c r="D96" s="77">
        <v>4189376.1161897252</v>
      </c>
      <c r="E96" s="96">
        <v>0</v>
      </c>
      <c r="F96" s="96">
        <f t="shared" si="22"/>
        <v>4189376.1161897252</v>
      </c>
      <c r="G96" s="110">
        <f t="shared" si="20"/>
        <v>1</v>
      </c>
      <c r="H96" s="110">
        <f t="shared" si="20"/>
        <v>1</v>
      </c>
      <c r="I96" s="96">
        <f t="shared" si="24"/>
        <v>4189376.1161897252</v>
      </c>
      <c r="K96" s="77">
        <v>3457519.0385784637</v>
      </c>
      <c r="L96" s="110">
        <f t="shared" si="23"/>
        <v>1</v>
      </c>
      <c r="M96" s="110">
        <f t="shared" si="23"/>
        <v>1</v>
      </c>
      <c r="N96" s="96">
        <f t="shared" si="25"/>
        <v>3457519.0385784637</v>
      </c>
    </row>
    <row r="97" spans="1:14">
      <c r="A97" s="31">
        <f t="shared" si="21"/>
        <v>83</v>
      </c>
      <c r="B97" s="76">
        <v>39603</v>
      </c>
      <c r="C97" s="30" t="s">
        <v>159</v>
      </c>
      <c r="D97" s="77">
        <v>39610.080000000002</v>
      </c>
      <c r="E97" s="96">
        <v>0</v>
      </c>
      <c r="F97" s="96">
        <f t="shared" si="22"/>
        <v>39610.080000000002</v>
      </c>
      <c r="G97" s="110">
        <f t="shared" si="20"/>
        <v>1</v>
      </c>
      <c r="H97" s="110">
        <f t="shared" si="20"/>
        <v>1</v>
      </c>
      <c r="I97" s="96">
        <f t="shared" si="24"/>
        <v>39610.080000000002</v>
      </c>
      <c r="K97" s="77">
        <v>39610.080000000009</v>
      </c>
      <c r="L97" s="110">
        <f t="shared" si="23"/>
        <v>1</v>
      </c>
      <c r="M97" s="110">
        <f t="shared" si="23"/>
        <v>1</v>
      </c>
      <c r="N97" s="96">
        <f t="shared" si="25"/>
        <v>39610.080000000009</v>
      </c>
    </row>
    <row r="98" spans="1:14">
      <c r="A98" s="31">
        <f t="shared" si="21"/>
        <v>84</v>
      </c>
      <c r="B98" s="76">
        <v>39604</v>
      </c>
      <c r="C98" s="30" t="s">
        <v>160</v>
      </c>
      <c r="D98" s="77">
        <v>62747.29</v>
      </c>
      <c r="E98" s="96">
        <v>0</v>
      </c>
      <c r="F98" s="96">
        <f t="shared" si="22"/>
        <v>62747.29</v>
      </c>
      <c r="G98" s="110">
        <f t="shared" si="20"/>
        <v>1</v>
      </c>
      <c r="H98" s="110">
        <f t="shared" si="20"/>
        <v>1</v>
      </c>
      <c r="I98" s="96">
        <f t="shared" si="24"/>
        <v>62747.29</v>
      </c>
      <c r="K98" s="77">
        <v>62747.290000000008</v>
      </c>
      <c r="L98" s="110">
        <f t="shared" si="23"/>
        <v>1</v>
      </c>
      <c r="M98" s="110">
        <f t="shared" si="23"/>
        <v>1</v>
      </c>
      <c r="N98" s="96">
        <f t="shared" si="25"/>
        <v>62747.290000000008</v>
      </c>
    </row>
    <row r="99" spans="1:14">
      <c r="A99" s="31">
        <f t="shared" si="21"/>
        <v>85</v>
      </c>
      <c r="B99" s="76">
        <v>39605</v>
      </c>
      <c r="C99" s="4" t="s">
        <v>161</v>
      </c>
      <c r="D99" s="77">
        <v>19427.23</v>
      </c>
      <c r="E99" s="96">
        <v>0</v>
      </c>
      <c r="F99" s="96">
        <f t="shared" si="22"/>
        <v>19427.23</v>
      </c>
      <c r="G99" s="110">
        <f t="shared" si="20"/>
        <v>1</v>
      </c>
      <c r="H99" s="110">
        <f t="shared" si="20"/>
        <v>1</v>
      </c>
      <c r="I99" s="96">
        <f t="shared" si="24"/>
        <v>19427.23</v>
      </c>
      <c r="K99" s="77">
        <v>19427.230000000003</v>
      </c>
      <c r="L99" s="110">
        <f t="shared" si="23"/>
        <v>1</v>
      </c>
      <c r="M99" s="110">
        <f t="shared" si="23"/>
        <v>1</v>
      </c>
      <c r="N99" s="96">
        <f t="shared" si="25"/>
        <v>19427.230000000003</v>
      </c>
    </row>
    <row r="100" spans="1:14">
      <c r="A100" s="31">
        <f t="shared" si="21"/>
        <v>86</v>
      </c>
      <c r="B100" s="76">
        <v>39700</v>
      </c>
      <c r="C100" s="30" t="s">
        <v>162</v>
      </c>
      <c r="D100" s="77">
        <v>358964.52</v>
      </c>
      <c r="E100" s="96">
        <v>0</v>
      </c>
      <c r="F100" s="96">
        <f t="shared" si="22"/>
        <v>358964.52</v>
      </c>
      <c r="G100" s="110">
        <f t="shared" si="20"/>
        <v>1</v>
      </c>
      <c r="H100" s="110">
        <f t="shared" si="20"/>
        <v>1</v>
      </c>
      <c r="I100" s="96">
        <f t="shared" si="24"/>
        <v>358964.52</v>
      </c>
      <c r="K100" s="77">
        <v>358964.51999999996</v>
      </c>
      <c r="L100" s="110">
        <f t="shared" si="23"/>
        <v>1</v>
      </c>
      <c r="M100" s="110">
        <f t="shared" si="23"/>
        <v>1</v>
      </c>
      <c r="N100" s="96">
        <f t="shared" si="25"/>
        <v>358964.51999999996</v>
      </c>
    </row>
    <row r="101" spans="1:14">
      <c r="A101" s="31">
        <f t="shared" si="21"/>
        <v>87</v>
      </c>
      <c r="B101" s="76">
        <v>39701</v>
      </c>
      <c r="C101" s="41" t="s">
        <v>163</v>
      </c>
      <c r="D101" s="77">
        <v>0</v>
      </c>
      <c r="E101" s="96">
        <v>0</v>
      </c>
      <c r="F101" s="96">
        <f t="shared" si="22"/>
        <v>0</v>
      </c>
      <c r="G101" s="110">
        <f t="shared" si="20"/>
        <v>1</v>
      </c>
      <c r="H101" s="110">
        <f t="shared" si="20"/>
        <v>1</v>
      </c>
      <c r="I101" s="96">
        <f t="shared" si="24"/>
        <v>0</v>
      </c>
      <c r="K101" s="77">
        <v>0</v>
      </c>
      <c r="L101" s="110">
        <f t="shared" si="23"/>
        <v>1</v>
      </c>
      <c r="M101" s="110">
        <f t="shared" si="23"/>
        <v>1</v>
      </c>
      <c r="N101" s="96">
        <f t="shared" si="25"/>
        <v>0</v>
      </c>
    </row>
    <row r="102" spans="1:14">
      <c r="A102" s="31">
        <f t="shared" si="21"/>
        <v>88</v>
      </c>
      <c r="B102" s="76">
        <v>39702</v>
      </c>
      <c r="C102" s="41" t="s">
        <v>163</v>
      </c>
      <c r="D102" s="77">
        <v>0</v>
      </c>
      <c r="E102" s="96">
        <v>0</v>
      </c>
      <c r="F102" s="96">
        <f t="shared" si="22"/>
        <v>0</v>
      </c>
      <c r="G102" s="110">
        <f t="shared" si="20"/>
        <v>1</v>
      </c>
      <c r="H102" s="110">
        <f t="shared" si="20"/>
        <v>1</v>
      </c>
      <c r="I102" s="96">
        <f t="shared" si="24"/>
        <v>0</v>
      </c>
      <c r="K102" s="77">
        <v>0</v>
      </c>
      <c r="L102" s="110">
        <f t="shared" si="23"/>
        <v>1</v>
      </c>
      <c r="M102" s="110">
        <f t="shared" si="23"/>
        <v>1</v>
      </c>
      <c r="N102" s="96">
        <f t="shared" si="25"/>
        <v>0</v>
      </c>
    </row>
    <row r="103" spans="1:14">
      <c r="A103" s="31">
        <f t="shared" si="21"/>
        <v>89</v>
      </c>
      <c r="B103" s="76">
        <v>39705</v>
      </c>
      <c r="C103" s="30" t="s">
        <v>164</v>
      </c>
      <c r="D103" s="77">
        <v>0</v>
      </c>
      <c r="E103" s="96">
        <v>0</v>
      </c>
      <c r="F103" s="96">
        <f t="shared" si="22"/>
        <v>0</v>
      </c>
      <c r="G103" s="110">
        <f t="shared" si="20"/>
        <v>1</v>
      </c>
      <c r="H103" s="110">
        <f t="shared" si="20"/>
        <v>1</v>
      </c>
      <c r="I103" s="96">
        <f t="shared" si="24"/>
        <v>0</v>
      </c>
      <c r="K103" s="77">
        <v>0</v>
      </c>
      <c r="L103" s="110">
        <f t="shared" si="23"/>
        <v>1</v>
      </c>
      <c r="M103" s="110">
        <f t="shared" si="23"/>
        <v>1</v>
      </c>
      <c r="N103" s="96">
        <f t="shared" si="25"/>
        <v>0</v>
      </c>
    </row>
    <row r="104" spans="1:14">
      <c r="A104" s="31">
        <f t="shared" si="21"/>
        <v>90</v>
      </c>
      <c r="B104" s="76">
        <v>39800</v>
      </c>
      <c r="C104" s="30" t="s">
        <v>165</v>
      </c>
      <c r="D104" s="77">
        <v>3832806.2211540877</v>
      </c>
      <c r="E104" s="96">
        <v>0</v>
      </c>
      <c r="F104" s="96">
        <f t="shared" si="22"/>
        <v>3832806.2211540877</v>
      </c>
      <c r="G104" s="110">
        <f t="shared" si="20"/>
        <v>1</v>
      </c>
      <c r="H104" s="110">
        <f t="shared" si="20"/>
        <v>1</v>
      </c>
      <c r="I104" s="96">
        <f t="shared" si="24"/>
        <v>3832806.2211540877</v>
      </c>
      <c r="K104" s="77">
        <v>3858367.8156924802</v>
      </c>
      <c r="L104" s="110">
        <f t="shared" si="23"/>
        <v>1</v>
      </c>
      <c r="M104" s="110">
        <f t="shared" si="23"/>
        <v>1</v>
      </c>
      <c r="N104" s="96">
        <f t="shared" si="25"/>
        <v>3858367.8156924802</v>
      </c>
    </row>
    <row r="105" spans="1:14">
      <c r="A105" s="31">
        <f t="shared" si="21"/>
        <v>91</v>
      </c>
      <c r="B105" s="76">
        <v>39901</v>
      </c>
      <c r="C105" s="41" t="s">
        <v>166</v>
      </c>
      <c r="D105" s="77">
        <v>14389.76</v>
      </c>
      <c r="E105" s="96">
        <v>0</v>
      </c>
      <c r="F105" s="96">
        <f t="shared" si="22"/>
        <v>14389.76</v>
      </c>
      <c r="G105" s="110">
        <f t="shared" si="20"/>
        <v>1</v>
      </c>
      <c r="H105" s="110">
        <f t="shared" si="20"/>
        <v>1</v>
      </c>
      <c r="I105" s="96">
        <f t="shared" si="24"/>
        <v>14389.76</v>
      </c>
      <c r="K105" s="77">
        <v>0</v>
      </c>
      <c r="L105" s="110">
        <f t="shared" si="23"/>
        <v>1</v>
      </c>
      <c r="M105" s="110">
        <f t="shared" si="23"/>
        <v>1</v>
      </c>
      <c r="N105" s="96">
        <f t="shared" si="25"/>
        <v>0</v>
      </c>
    </row>
    <row r="106" spans="1:14">
      <c r="A106" s="31">
        <f t="shared" si="21"/>
        <v>92</v>
      </c>
      <c r="B106" s="76">
        <v>39902</v>
      </c>
      <c r="C106" s="41" t="s">
        <v>167</v>
      </c>
      <c r="D106" s="77">
        <v>0</v>
      </c>
      <c r="E106" s="96">
        <v>0</v>
      </c>
      <c r="F106" s="96">
        <f t="shared" si="22"/>
        <v>0</v>
      </c>
      <c r="G106" s="110">
        <f t="shared" si="20"/>
        <v>1</v>
      </c>
      <c r="H106" s="110">
        <f t="shared" si="20"/>
        <v>1</v>
      </c>
      <c r="I106" s="96">
        <f t="shared" si="24"/>
        <v>0</v>
      </c>
      <c r="K106" s="77">
        <v>0</v>
      </c>
      <c r="L106" s="110">
        <f t="shared" si="23"/>
        <v>1</v>
      </c>
      <c r="M106" s="110">
        <f t="shared" si="23"/>
        <v>1</v>
      </c>
      <c r="N106" s="96">
        <f t="shared" si="25"/>
        <v>0</v>
      </c>
    </row>
    <row r="107" spans="1:14">
      <c r="A107" s="31">
        <f t="shared" si="21"/>
        <v>93</v>
      </c>
      <c r="B107" s="76">
        <v>39903</v>
      </c>
      <c r="C107" s="30" t="s">
        <v>168</v>
      </c>
      <c r="D107" s="77">
        <v>134598.85999999999</v>
      </c>
      <c r="E107" s="96">
        <v>0</v>
      </c>
      <c r="F107" s="96">
        <f t="shared" si="22"/>
        <v>134598.85999999999</v>
      </c>
      <c r="G107" s="110">
        <f t="shared" si="20"/>
        <v>1</v>
      </c>
      <c r="H107" s="110">
        <f t="shared" si="20"/>
        <v>1</v>
      </c>
      <c r="I107" s="96">
        <f t="shared" si="24"/>
        <v>134598.85999999999</v>
      </c>
      <c r="K107" s="77">
        <v>134598.85999999993</v>
      </c>
      <c r="L107" s="110">
        <f t="shared" si="23"/>
        <v>1</v>
      </c>
      <c r="M107" s="110">
        <f t="shared" si="23"/>
        <v>1</v>
      </c>
      <c r="N107" s="96">
        <f t="shared" si="25"/>
        <v>134598.85999999993</v>
      </c>
    </row>
    <row r="108" spans="1:14">
      <c r="A108" s="31">
        <f t="shared" si="21"/>
        <v>94</v>
      </c>
      <c r="B108" s="76">
        <v>39906</v>
      </c>
      <c r="C108" s="30" t="s">
        <v>169</v>
      </c>
      <c r="D108" s="77">
        <v>1497304.664638296</v>
      </c>
      <c r="E108" s="96">
        <v>0</v>
      </c>
      <c r="F108" s="96">
        <f t="shared" si="22"/>
        <v>1497304.664638296</v>
      </c>
      <c r="G108" s="110">
        <f t="shared" si="20"/>
        <v>1</v>
      </c>
      <c r="H108" s="110">
        <f t="shared" si="20"/>
        <v>1</v>
      </c>
      <c r="I108" s="96">
        <f t="shared" si="24"/>
        <v>1497304.664638296</v>
      </c>
      <c r="K108" s="77">
        <v>1330835.4375630915</v>
      </c>
      <c r="L108" s="110">
        <f t="shared" si="23"/>
        <v>1</v>
      </c>
      <c r="M108" s="110">
        <f t="shared" si="23"/>
        <v>1</v>
      </c>
      <c r="N108" s="96">
        <f t="shared" si="25"/>
        <v>1330835.4375630915</v>
      </c>
    </row>
    <row r="109" spans="1:14">
      <c r="A109" s="31">
        <f t="shared" si="21"/>
        <v>95</v>
      </c>
      <c r="B109" s="76">
        <v>39907</v>
      </c>
      <c r="C109" s="30" t="s">
        <v>170</v>
      </c>
      <c r="D109" s="77">
        <v>0</v>
      </c>
      <c r="E109" s="96">
        <v>0</v>
      </c>
      <c r="F109" s="96">
        <f t="shared" si="22"/>
        <v>0</v>
      </c>
      <c r="G109" s="110">
        <f t="shared" si="20"/>
        <v>1</v>
      </c>
      <c r="H109" s="110">
        <f t="shared" si="20"/>
        <v>1</v>
      </c>
      <c r="I109" s="96">
        <f t="shared" si="24"/>
        <v>0</v>
      </c>
      <c r="K109" s="77">
        <v>0</v>
      </c>
      <c r="L109" s="110">
        <f t="shared" si="23"/>
        <v>1</v>
      </c>
      <c r="M109" s="110">
        <f t="shared" si="23"/>
        <v>1</v>
      </c>
      <c r="N109" s="96">
        <f t="shared" si="25"/>
        <v>0</v>
      </c>
    </row>
    <row r="110" spans="1:14">
      <c r="A110" s="31">
        <f t="shared" si="21"/>
        <v>96</v>
      </c>
      <c r="B110" s="76">
        <v>39908</v>
      </c>
      <c r="C110" s="30" t="s">
        <v>171</v>
      </c>
      <c r="D110" s="77">
        <v>123514.83</v>
      </c>
      <c r="E110" s="96">
        <v>0</v>
      </c>
      <c r="F110" s="96">
        <f t="shared" si="22"/>
        <v>123514.83</v>
      </c>
      <c r="G110" s="110">
        <f t="shared" si="20"/>
        <v>1</v>
      </c>
      <c r="H110" s="110">
        <f t="shared" si="20"/>
        <v>1</v>
      </c>
      <c r="I110" s="96">
        <f t="shared" si="24"/>
        <v>123514.83</v>
      </c>
      <c r="K110" s="77">
        <v>123514.83000000002</v>
      </c>
      <c r="L110" s="110">
        <f t="shared" si="23"/>
        <v>1</v>
      </c>
      <c r="M110" s="110">
        <f t="shared" si="23"/>
        <v>1</v>
      </c>
      <c r="N110" s="96">
        <f t="shared" si="25"/>
        <v>123514.83000000002</v>
      </c>
    </row>
    <row r="111" spans="1:14">
      <c r="A111" s="31">
        <f t="shared" si="21"/>
        <v>97</v>
      </c>
      <c r="B111" s="83"/>
      <c r="C111" s="30"/>
      <c r="D111" s="84"/>
      <c r="E111" s="84"/>
      <c r="F111" s="84"/>
      <c r="I111" s="84"/>
      <c r="K111" s="114"/>
      <c r="N111" s="84"/>
    </row>
    <row r="112" spans="1:14">
      <c r="A112" s="31">
        <f t="shared" si="21"/>
        <v>98</v>
      </c>
      <c r="B112" s="83"/>
      <c r="C112" s="30" t="s">
        <v>172</v>
      </c>
      <c r="D112" s="85">
        <f>SUM(D86:D111)</f>
        <v>22785912.295470551</v>
      </c>
      <c r="E112" s="85">
        <f>SUM(E86:E111)</f>
        <v>0</v>
      </c>
      <c r="F112" s="85">
        <f>SUM(F86:F111)</f>
        <v>22785912.295470551</v>
      </c>
      <c r="G112" s="110"/>
      <c r="H112" s="110"/>
      <c r="I112" s="85">
        <f>SUM(I86:I111)</f>
        <v>22785912.295470551</v>
      </c>
      <c r="K112" s="85">
        <f>SUM(K86:K111)</f>
        <v>21922249.921728589</v>
      </c>
      <c r="N112" s="85">
        <f>SUM(N86:N111)</f>
        <v>21922249.921728589</v>
      </c>
    </row>
    <row r="113" spans="1:18">
      <c r="A113" s="31">
        <f t="shared" si="21"/>
        <v>99</v>
      </c>
      <c r="B113" s="83"/>
      <c r="C113" s="30"/>
      <c r="K113" s="85"/>
    </row>
    <row r="114" spans="1:18" ht="15.75" thickBot="1">
      <c r="A114" s="31">
        <f t="shared" si="21"/>
        <v>100</v>
      </c>
      <c r="B114" s="83"/>
      <c r="C114" s="30" t="s">
        <v>173</v>
      </c>
      <c r="D114" s="88">
        <f>D19+D26+D47+D59+D83+D112</f>
        <v>591053492.44722462</v>
      </c>
      <c r="E114" s="88">
        <f>E19+E26+E47+E59+E83+E112</f>
        <v>0</v>
      </c>
      <c r="F114" s="88">
        <f>F19+F26+F47+F59+F83+F112</f>
        <v>591053492.44722462</v>
      </c>
      <c r="I114" s="88">
        <f>I19+I26+I47+I59+I83+I112</f>
        <v>591053492.44722462</v>
      </c>
      <c r="K114" s="88">
        <f>K19+K26+K47+K59+K83+K112</f>
        <v>562188993.79519451</v>
      </c>
      <c r="N114" s="88">
        <f>N19+N26+N47+N59+N83+N112</f>
        <v>562188993.79519451</v>
      </c>
    </row>
    <row r="115" spans="1:18" ht="15.75" thickTop="1">
      <c r="A115" s="31">
        <f t="shared" si="21"/>
        <v>101</v>
      </c>
      <c r="B115" s="83"/>
      <c r="C115" s="30"/>
      <c r="K115" s="85"/>
    </row>
    <row r="116" spans="1:18">
      <c r="A116" s="31">
        <f t="shared" si="21"/>
        <v>102</v>
      </c>
      <c r="B116" s="83"/>
      <c r="C116" s="4" t="s">
        <v>174</v>
      </c>
      <c r="D116" s="77">
        <v>26845504.509999994</v>
      </c>
      <c r="E116" s="77">
        <v>0</v>
      </c>
      <c r="F116" s="77">
        <f>D116+E116</f>
        <v>26845504.509999994</v>
      </c>
      <c r="G116" s="115">
        <f>$G$16</f>
        <v>1</v>
      </c>
      <c r="H116" s="115">
        <f>$G$16</f>
        <v>1</v>
      </c>
      <c r="I116" s="77">
        <f>F116*G116*H116</f>
        <v>26845504.509999994</v>
      </c>
      <c r="K116" s="77">
        <v>21588717.546153843</v>
      </c>
      <c r="L116" s="110">
        <f>$G$16</f>
        <v>1</v>
      </c>
      <c r="M116" s="110">
        <f>$G$16</f>
        <v>1</v>
      </c>
      <c r="N116" s="77">
        <f>K116*L116*M116</f>
        <v>21588717.546153843</v>
      </c>
      <c r="R116" s="95"/>
    </row>
    <row r="117" spans="1:18">
      <c r="A117" s="31">
        <f t="shared" si="21"/>
        <v>103</v>
      </c>
      <c r="B117" s="83"/>
      <c r="K117" s="85"/>
    </row>
    <row r="118" spans="1:18" ht="15.75">
      <c r="A118" s="31">
        <f t="shared" si="21"/>
        <v>104</v>
      </c>
      <c r="B118" s="92" t="s">
        <v>175</v>
      </c>
      <c r="K118" s="85"/>
    </row>
    <row r="119" spans="1:18">
      <c r="A119" s="31">
        <f t="shared" si="21"/>
        <v>105</v>
      </c>
      <c r="B119" s="83"/>
      <c r="K119" s="85"/>
    </row>
    <row r="120" spans="1:18">
      <c r="A120" s="31">
        <f t="shared" si="21"/>
        <v>106</v>
      </c>
      <c r="B120" s="83"/>
      <c r="C120" s="75" t="s">
        <v>99</v>
      </c>
      <c r="K120" s="85"/>
    </row>
    <row r="121" spans="1:18">
      <c r="A121" s="31">
        <f t="shared" si="21"/>
        <v>107</v>
      </c>
      <c r="B121" s="93">
        <v>30100</v>
      </c>
      <c r="C121" s="30" t="s">
        <v>100</v>
      </c>
      <c r="D121" s="77">
        <v>185309.27</v>
      </c>
      <c r="E121" s="85">
        <v>0</v>
      </c>
      <c r="F121" s="85">
        <f>D121+E121</f>
        <v>185309.27</v>
      </c>
      <c r="G121" s="110">
        <f>$G$16</f>
        <v>1</v>
      </c>
      <c r="H121" s="116">
        <v>0.5025136071712456</v>
      </c>
      <c r="I121" s="85">
        <f>F121*G121*H121</f>
        <v>93120.429709970282</v>
      </c>
      <c r="K121" s="77">
        <v>185309.27</v>
      </c>
      <c r="L121" s="110">
        <f t="shared" ref="L121:M122" si="26">G121</f>
        <v>1</v>
      </c>
      <c r="M121" s="116">
        <f t="shared" si="26"/>
        <v>0.5025136071712456</v>
      </c>
      <c r="N121" s="96">
        <f t="shared" ref="N121:N122" si="27">K121*L121*M121</f>
        <v>93120.429709970282</v>
      </c>
      <c r="R121" s="95"/>
    </row>
    <row r="122" spans="1:18">
      <c r="A122" s="31">
        <f t="shared" si="21"/>
        <v>108</v>
      </c>
      <c r="B122" s="93">
        <v>30300</v>
      </c>
      <c r="C122" s="30" t="s">
        <v>176</v>
      </c>
      <c r="D122" s="77">
        <v>1109551.68</v>
      </c>
      <c r="E122" s="113">
        <v>0</v>
      </c>
      <c r="F122" s="113">
        <f>D122+E122</f>
        <v>1109551.68</v>
      </c>
      <c r="G122" s="110">
        <f>$G$16</f>
        <v>1</v>
      </c>
      <c r="H122" s="116">
        <f>$H$121</f>
        <v>0.5025136071712456</v>
      </c>
      <c r="I122" s="97">
        <f>F122*G122*H122</f>
        <v>557564.81705971563</v>
      </c>
      <c r="K122" s="77">
        <v>1109551.68</v>
      </c>
      <c r="L122" s="110">
        <f t="shared" si="26"/>
        <v>1</v>
      </c>
      <c r="M122" s="116">
        <f t="shared" si="26"/>
        <v>0.5025136071712456</v>
      </c>
      <c r="N122" s="96">
        <f t="shared" si="27"/>
        <v>557564.81705971563</v>
      </c>
      <c r="R122" s="95"/>
    </row>
    <row r="123" spans="1:18">
      <c r="A123" s="31">
        <f t="shared" si="21"/>
        <v>109</v>
      </c>
      <c r="B123" s="83"/>
      <c r="C123" s="30"/>
      <c r="D123" s="84"/>
      <c r="E123" s="84"/>
      <c r="F123" s="84"/>
      <c r="I123" s="84"/>
      <c r="K123" s="114"/>
      <c r="N123" s="84"/>
    </row>
    <row r="124" spans="1:18">
      <c r="A124" s="31">
        <f t="shared" si="21"/>
        <v>110</v>
      </c>
      <c r="B124" s="83"/>
      <c r="C124" s="30" t="s">
        <v>102</v>
      </c>
      <c r="D124" s="85">
        <f>SUM(D121:D123)</f>
        <v>1294860.95</v>
      </c>
      <c r="E124" s="85">
        <f>SUM(E121:E123)</f>
        <v>0</v>
      </c>
      <c r="F124" s="85">
        <f>SUM(F121:F123)</f>
        <v>1294860.95</v>
      </c>
      <c r="G124" s="110"/>
      <c r="H124" s="110"/>
      <c r="I124" s="85">
        <f>SUM(I121:I123)</f>
        <v>650685.24676968588</v>
      </c>
      <c r="K124" s="85">
        <f>SUM(K121:K123)</f>
        <v>1294860.95</v>
      </c>
      <c r="N124" s="85">
        <f>SUM(N121:N123)</f>
        <v>650685.24676968588</v>
      </c>
    </row>
    <row r="125" spans="1:18">
      <c r="A125" s="31">
        <f t="shared" si="21"/>
        <v>111</v>
      </c>
      <c r="B125" s="83"/>
      <c r="K125" s="85"/>
    </row>
    <row r="126" spans="1:18">
      <c r="A126" s="31">
        <f t="shared" si="21"/>
        <v>112</v>
      </c>
      <c r="B126" s="83"/>
      <c r="C126" s="75" t="s">
        <v>133</v>
      </c>
      <c r="K126" s="85"/>
    </row>
    <row r="127" spans="1:18">
      <c r="A127" s="31">
        <f t="shared" si="21"/>
        <v>113</v>
      </c>
      <c r="B127" s="93">
        <v>37400</v>
      </c>
      <c r="C127" s="30" t="s">
        <v>134</v>
      </c>
      <c r="D127" s="85">
        <v>0</v>
      </c>
      <c r="E127" s="85">
        <v>0</v>
      </c>
      <c r="F127" s="85">
        <f>D127+E127</f>
        <v>0</v>
      </c>
      <c r="G127" s="110">
        <f>$G$16</f>
        <v>1</v>
      </c>
      <c r="H127" s="116">
        <f>$H$121</f>
        <v>0.5025136071712456</v>
      </c>
      <c r="I127" s="85">
        <f>F127*G127*H127</f>
        <v>0</v>
      </c>
      <c r="K127" s="85">
        <v>0</v>
      </c>
      <c r="L127" s="110">
        <f>G127</f>
        <v>1</v>
      </c>
      <c r="M127" s="116">
        <f>H127</f>
        <v>0.5025136071712456</v>
      </c>
      <c r="N127" s="85">
        <f>K127*L127*M127</f>
        <v>0</v>
      </c>
    </row>
    <row r="128" spans="1:18">
      <c r="A128" s="31">
        <f t="shared" si="21"/>
        <v>114</v>
      </c>
      <c r="B128" s="93">
        <v>35010</v>
      </c>
      <c r="C128" s="30" t="s">
        <v>109</v>
      </c>
      <c r="D128" s="96">
        <v>0</v>
      </c>
      <c r="E128" s="96">
        <v>0</v>
      </c>
      <c r="F128" s="96">
        <f>D128+E128</f>
        <v>0</v>
      </c>
      <c r="G128" s="110">
        <f>$G$16</f>
        <v>1</v>
      </c>
      <c r="H128" s="116">
        <f>$H$121</f>
        <v>0.5025136071712456</v>
      </c>
      <c r="I128" s="96">
        <f>F128*G128*H128</f>
        <v>0</v>
      </c>
      <c r="K128" s="96">
        <v>0</v>
      </c>
      <c r="L128" s="110">
        <f t="shared" ref="L128:M147" si="28">G128</f>
        <v>1</v>
      </c>
      <c r="M128" s="116">
        <f t="shared" si="28"/>
        <v>0.5025136071712456</v>
      </c>
      <c r="N128" s="96">
        <f t="shared" ref="N128:N147" si="29">K128*L128*M128</f>
        <v>0</v>
      </c>
    </row>
    <row r="129" spans="1:14">
      <c r="A129" s="31">
        <f t="shared" si="21"/>
        <v>115</v>
      </c>
      <c r="B129" s="93">
        <v>37402</v>
      </c>
      <c r="C129" s="30" t="s">
        <v>135</v>
      </c>
      <c r="D129" s="96">
        <v>0</v>
      </c>
      <c r="E129" s="96">
        <v>0</v>
      </c>
      <c r="F129" s="96">
        <f t="shared" ref="F129:F147" si="30">D129+E129</f>
        <v>0</v>
      </c>
      <c r="G129" s="110">
        <f t="shared" ref="G129:G147" si="31">$G$16</f>
        <v>1</v>
      </c>
      <c r="H129" s="116">
        <f t="shared" ref="H129:H147" si="32">$H$121</f>
        <v>0.5025136071712456</v>
      </c>
      <c r="I129" s="96">
        <f t="shared" ref="I129:I147" si="33">F129*G129*H129</f>
        <v>0</v>
      </c>
      <c r="K129" s="96">
        <v>0</v>
      </c>
      <c r="L129" s="110">
        <f t="shared" si="28"/>
        <v>1</v>
      </c>
      <c r="M129" s="116">
        <f t="shared" si="28"/>
        <v>0.5025136071712456</v>
      </c>
      <c r="N129" s="96">
        <f t="shared" si="29"/>
        <v>0</v>
      </c>
    </row>
    <row r="130" spans="1:14">
      <c r="A130" s="31">
        <f t="shared" si="21"/>
        <v>116</v>
      </c>
      <c r="B130" s="93">
        <v>37403</v>
      </c>
      <c r="C130" s="30" t="s">
        <v>136</v>
      </c>
      <c r="D130" s="96">
        <v>0</v>
      </c>
      <c r="E130" s="96">
        <v>0</v>
      </c>
      <c r="F130" s="96">
        <f t="shared" si="30"/>
        <v>0</v>
      </c>
      <c r="G130" s="110">
        <f t="shared" si="31"/>
        <v>1</v>
      </c>
      <c r="H130" s="116">
        <f t="shared" si="32"/>
        <v>0.5025136071712456</v>
      </c>
      <c r="I130" s="96">
        <f t="shared" si="33"/>
        <v>0</v>
      </c>
      <c r="K130" s="96">
        <v>0</v>
      </c>
      <c r="L130" s="110">
        <f t="shared" si="28"/>
        <v>1</v>
      </c>
      <c r="M130" s="116">
        <f t="shared" si="28"/>
        <v>0.5025136071712456</v>
      </c>
      <c r="N130" s="96">
        <f t="shared" si="29"/>
        <v>0</v>
      </c>
    </row>
    <row r="131" spans="1:14">
      <c r="A131" s="31">
        <f t="shared" si="21"/>
        <v>117</v>
      </c>
      <c r="B131" s="93">
        <v>36602</v>
      </c>
      <c r="C131" s="30" t="s">
        <v>127</v>
      </c>
      <c r="D131" s="96">
        <v>0</v>
      </c>
      <c r="E131" s="96">
        <v>0</v>
      </c>
      <c r="F131" s="96">
        <f t="shared" si="30"/>
        <v>0</v>
      </c>
      <c r="G131" s="110">
        <f t="shared" si="31"/>
        <v>1</v>
      </c>
      <c r="H131" s="116">
        <f t="shared" si="32"/>
        <v>0.5025136071712456</v>
      </c>
      <c r="I131" s="96">
        <f t="shared" si="33"/>
        <v>0</v>
      </c>
      <c r="K131" s="96">
        <v>0</v>
      </c>
      <c r="L131" s="110">
        <f t="shared" si="28"/>
        <v>1</v>
      </c>
      <c r="M131" s="116">
        <f t="shared" si="28"/>
        <v>0.5025136071712456</v>
      </c>
      <c r="N131" s="96">
        <f t="shared" si="29"/>
        <v>0</v>
      </c>
    </row>
    <row r="132" spans="1:14">
      <c r="A132" s="31">
        <f t="shared" si="21"/>
        <v>118</v>
      </c>
      <c r="B132" s="93">
        <v>37402</v>
      </c>
      <c r="C132" s="30" t="s">
        <v>135</v>
      </c>
      <c r="D132" s="96">
        <v>0</v>
      </c>
      <c r="E132" s="96">
        <v>0</v>
      </c>
      <c r="F132" s="96">
        <f>D132+E132</f>
        <v>0</v>
      </c>
      <c r="G132" s="110">
        <f t="shared" si="31"/>
        <v>1</v>
      </c>
      <c r="H132" s="116">
        <f t="shared" si="32"/>
        <v>0.5025136071712456</v>
      </c>
      <c r="I132" s="96">
        <f>F132*G132*H132</f>
        <v>0</v>
      </c>
      <c r="K132" s="96">
        <v>0</v>
      </c>
      <c r="L132" s="110">
        <f>G132</f>
        <v>1</v>
      </c>
      <c r="M132" s="116">
        <f>H132</f>
        <v>0.5025136071712456</v>
      </c>
      <c r="N132" s="96">
        <f>K132*L132*M132</f>
        <v>0</v>
      </c>
    </row>
    <row r="133" spans="1:14">
      <c r="A133" s="31">
        <f t="shared" si="21"/>
        <v>119</v>
      </c>
      <c r="B133" s="93">
        <v>37501</v>
      </c>
      <c r="C133" s="30" t="s">
        <v>137</v>
      </c>
      <c r="D133" s="96">
        <v>0</v>
      </c>
      <c r="E133" s="96">
        <v>0</v>
      </c>
      <c r="F133" s="96">
        <f t="shared" si="30"/>
        <v>0</v>
      </c>
      <c r="G133" s="110">
        <f t="shared" si="31"/>
        <v>1</v>
      </c>
      <c r="H133" s="116">
        <f t="shared" si="32"/>
        <v>0.5025136071712456</v>
      </c>
      <c r="I133" s="96">
        <f t="shared" si="33"/>
        <v>0</v>
      </c>
      <c r="K133" s="96">
        <v>0</v>
      </c>
      <c r="L133" s="110">
        <f t="shared" si="28"/>
        <v>1</v>
      </c>
      <c r="M133" s="116">
        <f t="shared" si="28"/>
        <v>0.5025136071712456</v>
      </c>
      <c r="N133" s="96">
        <f t="shared" si="29"/>
        <v>0</v>
      </c>
    </row>
    <row r="134" spans="1:14">
      <c r="A134" s="31">
        <f t="shared" si="21"/>
        <v>120</v>
      </c>
      <c r="B134" s="93">
        <v>37503</v>
      </c>
      <c r="C134" s="30" t="s">
        <v>138</v>
      </c>
      <c r="D134" s="96">
        <v>0</v>
      </c>
      <c r="E134" s="96">
        <v>0</v>
      </c>
      <c r="F134" s="96">
        <f t="shared" si="30"/>
        <v>0</v>
      </c>
      <c r="G134" s="110">
        <f t="shared" si="31"/>
        <v>1</v>
      </c>
      <c r="H134" s="116">
        <f t="shared" si="32"/>
        <v>0.5025136071712456</v>
      </c>
      <c r="I134" s="96">
        <f t="shared" si="33"/>
        <v>0</v>
      </c>
      <c r="K134" s="96">
        <v>0</v>
      </c>
      <c r="L134" s="110">
        <f t="shared" si="28"/>
        <v>1</v>
      </c>
      <c r="M134" s="116">
        <f t="shared" si="28"/>
        <v>0.5025136071712456</v>
      </c>
      <c r="N134" s="96">
        <f t="shared" si="29"/>
        <v>0</v>
      </c>
    </row>
    <row r="135" spans="1:14">
      <c r="A135" s="31">
        <f t="shared" si="21"/>
        <v>121</v>
      </c>
      <c r="B135" s="93">
        <v>36700</v>
      </c>
      <c r="C135" s="30" t="s">
        <v>129</v>
      </c>
      <c r="D135" s="96">
        <v>0</v>
      </c>
      <c r="E135" s="96">
        <v>0</v>
      </c>
      <c r="F135" s="96">
        <f t="shared" si="30"/>
        <v>0</v>
      </c>
      <c r="G135" s="110">
        <f t="shared" si="31"/>
        <v>1</v>
      </c>
      <c r="H135" s="116">
        <f t="shared" si="32"/>
        <v>0.5025136071712456</v>
      </c>
      <c r="I135" s="96">
        <f t="shared" si="33"/>
        <v>0</v>
      </c>
      <c r="K135" s="96">
        <v>0</v>
      </c>
      <c r="L135" s="110">
        <f t="shared" si="28"/>
        <v>1</v>
      </c>
      <c r="M135" s="116">
        <f t="shared" si="28"/>
        <v>0.5025136071712456</v>
      </c>
      <c r="N135" s="96">
        <f t="shared" si="29"/>
        <v>0</v>
      </c>
    </row>
    <row r="136" spans="1:14">
      <c r="A136" s="31">
        <f t="shared" si="21"/>
        <v>122</v>
      </c>
      <c r="B136" s="93">
        <v>36701</v>
      </c>
      <c r="C136" s="30" t="s">
        <v>130</v>
      </c>
      <c r="D136" s="96">
        <v>0</v>
      </c>
      <c r="E136" s="96">
        <v>0</v>
      </c>
      <c r="F136" s="96">
        <f t="shared" si="30"/>
        <v>0</v>
      </c>
      <c r="G136" s="110">
        <f t="shared" si="31"/>
        <v>1</v>
      </c>
      <c r="H136" s="116">
        <f t="shared" si="32"/>
        <v>0.5025136071712456</v>
      </c>
      <c r="I136" s="96">
        <f t="shared" si="33"/>
        <v>0</v>
      </c>
      <c r="K136" s="96">
        <v>0</v>
      </c>
      <c r="L136" s="110">
        <f t="shared" si="28"/>
        <v>1</v>
      </c>
      <c r="M136" s="116">
        <f t="shared" si="28"/>
        <v>0.5025136071712456</v>
      </c>
      <c r="N136" s="96">
        <f t="shared" si="29"/>
        <v>0</v>
      </c>
    </row>
    <row r="137" spans="1:14">
      <c r="A137" s="31">
        <f t="shared" si="21"/>
        <v>123</v>
      </c>
      <c r="B137" s="93">
        <v>37602</v>
      </c>
      <c r="C137" s="30" t="s">
        <v>139</v>
      </c>
      <c r="D137" s="96">
        <v>0</v>
      </c>
      <c r="E137" s="96">
        <v>0</v>
      </c>
      <c r="F137" s="96">
        <f t="shared" si="30"/>
        <v>0</v>
      </c>
      <c r="G137" s="110">
        <f t="shared" si="31"/>
        <v>1</v>
      </c>
      <c r="H137" s="116">
        <f t="shared" si="32"/>
        <v>0.5025136071712456</v>
      </c>
      <c r="I137" s="96">
        <f t="shared" si="33"/>
        <v>0</v>
      </c>
      <c r="K137" s="96">
        <v>0</v>
      </c>
      <c r="L137" s="110">
        <f t="shared" si="28"/>
        <v>1</v>
      </c>
      <c r="M137" s="116">
        <f t="shared" si="28"/>
        <v>0.5025136071712456</v>
      </c>
      <c r="N137" s="96">
        <f t="shared" si="29"/>
        <v>0</v>
      </c>
    </row>
    <row r="138" spans="1:14">
      <c r="A138" s="31">
        <f t="shared" si="21"/>
        <v>124</v>
      </c>
      <c r="B138" s="93">
        <v>37800</v>
      </c>
      <c r="C138" s="30" t="s">
        <v>140</v>
      </c>
      <c r="D138" s="96">
        <v>0</v>
      </c>
      <c r="E138" s="96">
        <v>0</v>
      </c>
      <c r="F138" s="96">
        <f t="shared" si="30"/>
        <v>0</v>
      </c>
      <c r="G138" s="110">
        <f t="shared" si="31"/>
        <v>1</v>
      </c>
      <c r="H138" s="116">
        <f t="shared" si="32"/>
        <v>0.5025136071712456</v>
      </c>
      <c r="I138" s="96">
        <f t="shared" si="33"/>
        <v>0</v>
      </c>
      <c r="K138" s="96">
        <v>0</v>
      </c>
      <c r="L138" s="110">
        <f t="shared" si="28"/>
        <v>1</v>
      </c>
      <c r="M138" s="116">
        <f t="shared" si="28"/>
        <v>0.5025136071712456</v>
      </c>
      <c r="N138" s="96">
        <f t="shared" si="29"/>
        <v>0</v>
      </c>
    </row>
    <row r="139" spans="1:14">
      <c r="A139" s="31">
        <f t="shared" si="21"/>
        <v>125</v>
      </c>
      <c r="B139" s="93">
        <v>37900</v>
      </c>
      <c r="C139" s="30" t="s">
        <v>141</v>
      </c>
      <c r="D139" s="96">
        <v>0</v>
      </c>
      <c r="E139" s="96">
        <v>0</v>
      </c>
      <c r="F139" s="96">
        <f t="shared" si="30"/>
        <v>0</v>
      </c>
      <c r="G139" s="110">
        <f t="shared" si="31"/>
        <v>1</v>
      </c>
      <c r="H139" s="116">
        <f t="shared" si="32"/>
        <v>0.5025136071712456</v>
      </c>
      <c r="I139" s="96">
        <f t="shared" si="33"/>
        <v>0</v>
      </c>
      <c r="K139" s="96">
        <v>0</v>
      </c>
      <c r="L139" s="110">
        <f t="shared" si="28"/>
        <v>1</v>
      </c>
      <c r="M139" s="116">
        <f t="shared" si="28"/>
        <v>0.5025136071712456</v>
      </c>
      <c r="N139" s="96">
        <f t="shared" si="29"/>
        <v>0</v>
      </c>
    </row>
    <row r="140" spans="1:14">
      <c r="A140" s="31">
        <f t="shared" si="21"/>
        <v>126</v>
      </c>
      <c r="B140" s="93">
        <v>37905</v>
      </c>
      <c r="C140" s="30" t="s">
        <v>142</v>
      </c>
      <c r="D140" s="96">
        <v>0</v>
      </c>
      <c r="E140" s="96">
        <v>0</v>
      </c>
      <c r="F140" s="96">
        <f t="shared" si="30"/>
        <v>0</v>
      </c>
      <c r="G140" s="110">
        <f t="shared" si="31"/>
        <v>1</v>
      </c>
      <c r="H140" s="116">
        <f t="shared" si="32"/>
        <v>0.5025136071712456</v>
      </c>
      <c r="I140" s="96">
        <f t="shared" si="33"/>
        <v>0</v>
      </c>
      <c r="K140" s="96">
        <v>0</v>
      </c>
      <c r="L140" s="110">
        <f t="shared" si="28"/>
        <v>1</v>
      </c>
      <c r="M140" s="116">
        <f t="shared" si="28"/>
        <v>0.5025136071712456</v>
      </c>
      <c r="N140" s="96">
        <f t="shared" si="29"/>
        <v>0</v>
      </c>
    </row>
    <row r="141" spans="1:14">
      <c r="A141" s="31">
        <f t="shared" si="21"/>
        <v>127</v>
      </c>
      <c r="B141" s="93">
        <v>38000</v>
      </c>
      <c r="C141" s="30" t="s">
        <v>143</v>
      </c>
      <c r="D141" s="96">
        <v>0</v>
      </c>
      <c r="E141" s="96">
        <v>0</v>
      </c>
      <c r="F141" s="96">
        <f t="shared" si="30"/>
        <v>0</v>
      </c>
      <c r="G141" s="110">
        <f t="shared" si="31"/>
        <v>1</v>
      </c>
      <c r="H141" s="116">
        <f t="shared" si="32"/>
        <v>0.5025136071712456</v>
      </c>
      <c r="I141" s="96">
        <f t="shared" si="33"/>
        <v>0</v>
      </c>
      <c r="K141" s="96">
        <v>0</v>
      </c>
      <c r="L141" s="110">
        <f t="shared" si="28"/>
        <v>1</v>
      </c>
      <c r="M141" s="116">
        <f t="shared" si="28"/>
        <v>0.5025136071712456</v>
      </c>
      <c r="N141" s="96">
        <f t="shared" si="29"/>
        <v>0</v>
      </c>
    </row>
    <row r="142" spans="1:14">
      <c r="A142" s="31">
        <f t="shared" si="21"/>
        <v>128</v>
      </c>
      <c r="B142" s="93">
        <v>38100</v>
      </c>
      <c r="C142" s="30" t="s">
        <v>144</v>
      </c>
      <c r="D142" s="96">
        <v>0</v>
      </c>
      <c r="E142" s="96">
        <v>0</v>
      </c>
      <c r="F142" s="96">
        <f t="shared" si="30"/>
        <v>0</v>
      </c>
      <c r="G142" s="110">
        <f t="shared" si="31"/>
        <v>1</v>
      </c>
      <c r="H142" s="116">
        <f t="shared" si="32"/>
        <v>0.5025136071712456</v>
      </c>
      <c r="I142" s="96">
        <f t="shared" si="33"/>
        <v>0</v>
      </c>
      <c r="K142" s="96">
        <v>0</v>
      </c>
      <c r="L142" s="110">
        <f t="shared" si="28"/>
        <v>1</v>
      </c>
      <c r="M142" s="116">
        <f t="shared" si="28"/>
        <v>0.5025136071712456</v>
      </c>
      <c r="N142" s="96">
        <f t="shared" si="29"/>
        <v>0</v>
      </c>
    </row>
    <row r="143" spans="1:14">
      <c r="A143" s="31">
        <f t="shared" si="21"/>
        <v>129</v>
      </c>
      <c r="B143" s="93">
        <v>38200</v>
      </c>
      <c r="C143" s="30" t="s">
        <v>145</v>
      </c>
      <c r="D143" s="96">
        <v>0</v>
      </c>
      <c r="E143" s="96">
        <v>0</v>
      </c>
      <c r="F143" s="96">
        <f t="shared" si="30"/>
        <v>0</v>
      </c>
      <c r="G143" s="110">
        <f t="shared" si="31"/>
        <v>1</v>
      </c>
      <c r="H143" s="116">
        <f t="shared" si="32"/>
        <v>0.5025136071712456</v>
      </c>
      <c r="I143" s="96">
        <f t="shared" si="33"/>
        <v>0</v>
      </c>
      <c r="K143" s="96">
        <v>0</v>
      </c>
      <c r="L143" s="110">
        <f t="shared" si="28"/>
        <v>1</v>
      </c>
      <c r="M143" s="116">
        <f t="shared" si="28"/>
        <v>0.5025136071712456</v>
      </c>
      <c r="N143" s="96">
        <f t="shared" si="29"/>
        <v>0</v>
      </c>
    </row>
    <row r="144" spans="1:14">
      <c r="A144" s="31">
        <f t="shared" si="21"/>
        <v>130</v>
      </c>
      <c r="B144" s="93">
        <v>38300</v>
      </c>
      <c r="C144" s="30" t="s">
        <v>146</v>
      </c>
      <c r="D144" s="96">
        <v>0</v>
      </c>
      <c r="E144" s="96">
        <v>0</v>
      </c>
      <c r="F144" s="96">
        <f t="shared" si="30"/>
        <v>0</v>
      </c>
      <c r="G144" s="110">
        <f t="shared" si="31"/>
        <v>1</v>
      </c>
      <c r="H144" s="116">
        <f t="shared" si="32"/>
        <v>0.5025136071712456</v>
      </c>
      <c r="I144" s="96">
        <f t="shared" si="33"/>
        <v>0</v>
      </c>
      <c r="K144" s="96">
        <v>0</v>
      </c>
      <c r="L144" s="110">
        <f t="shared" si="28"/>
        <v>1</v>
      </c>
      <c r="M144" s="116">
        <f t="shared" si="28"/>
        <v>0.5025136071712456</v>
      </c>
      <c r="N144" s="96">
        <f t="shared" si="29"/>
        <v>0</v>
      </c>
    </row>
    <row r="145" spans="1:18">
      <c r="A145" s="31">
        <f t="shared" ref="A145:A208" si="34">A144+1</f>
        <v>131</v>
      </c>
      <c r="B145" s="93">
        <v>38400</v>
      </c>
      <c r="C145" s="30" t="s">
        <v>147</v>
      </c>
      <c r="D145" s="96">
        <v>0</v>
      </c>
      <c r="E145" s="96">
        <v>0</v>
      </c>
      <c r="F145" s="96">
        <f t="shared" si="30"/>
        <v>0</v>
      </c>
      <c r="G145" s="110">
        <f t="shared" si="31"/>
        <v>1</v>
      </c>
      <c r="H145" s="116">
        <f t="shared" si="32"/>
        <v>0.5025136071712456</v>
      </c>
      <c r="I145" s="96">
        <f t="shared" si="33"/>
        <v>0</v>
      </c>
      <c r="K145" s="96">
        <v>0</v>
      </c>
      <c r="L145" s="110">
        <f t="shared" si="28"/>
        <v>1</v>
      </c>
      <c r="M145" s="116">
        <f t="shared" si="28"/>
        <v>0.5025136071712456</v>
      </c>
      <c r="N145" s="96">
        <f t="shared" si="29"/>
        <v>0</v>
      </c>
    </row>
    <row r="146" spans="1:18">
      <c r="A146" s="31">
        <f t="shared" si="34"/>
        <v>132</v>
      </c>
      <c r="B146" s="93">
        <v>38500</v>
      </c>
      <c r="C146" s="30" t="s">
        <v>148</v>
      </c>
      <c r="D146" s="96">
        <v>0</v>
      </c>
      <c r="E146" s="96">
        <v>0</v>
      </c>
      <c r="F146" s="96">
        <f t="shared" si="30"/>
        <v>0</v>
      </c>
      <c r="G146" s="110">
        <f t="shared" si="31"/>
        <v>1</v>
      </c>
      <c r="H146" s="116">
        <f t="shared" si="32"/>
        <v>0.5025136071712456</v>
      </c>
      <c r="I146" s="96">
        <f t="shared" si="33"/>
        <v>0</v>
      </c>
      <c r="K146" s="96">
        <v>0</v>
      </c>
      <c r="L146" s="110">
        <f t="shared" si="28"/>
        <v>1</v>
      </c>
      <c r="M146" s="116">
        <f t="shared" si="28"/>
        <v>0.5025136071712456</v>
      </c>
      <c r="N146" s="96">
        <f t="shared" si="29"/>
        <v>0</v>
      </c>
    </row>
    <row r="147" spans="1:18">
      <c r="A147" s="31">
        <f t="shared" si="34"/>
        <v>133</v>
      </c>
      <c r="B147" s="93">
        <v>38600</v>
      </c>
      <c r="C147" s="30" t="s">
        <v>177</v>
      </c>
      <c r="D147" s="97">
        <v>0</v>
      </c>
      <c r="E147" s="97">
        <v>0</v>
      </c>
      <c r="F147" s="97">
        <f t="shared" si="30"/>
        <v>0</v>
      </c>
      <c r="G147" s="110">
        <f t="shared" si="31"/>
        <v>1</v>
      </c>
      <c r="H147" s="116">
        <f t="shared" si="32"/>
        <v>0.5025136071712456</v>
      </c>
      <c r="I147" s="97">
        <f t="shared" si="33"/>
        <v>0</v>
      </c>
      <c r="K147" s="97">
        <v>0</v>
      </c>
      <c r="L147" s="110">
        <f t="shared" si="28"/>
        <v>1</v>
      </c>
      <c r="M147" s="116">
        <f t="shared" si="28"/>
        <v>0.5025136071712456</v>
      </c>
      <c r="N147" s="97">
        <f t="shared" si="29"/>
        <v>0</v>
      </c>
    </row>
    <row r="148" spans="1:18">
      <c r="A148" s="31">
        <f t="shared" si="34"/>
        <v>134</v>
      </c>
      <c r="B148" s="83"/>
      <c r="C148" s="30"/>
      <c r="M148" s="116"/>
    </row>
    <row r="149" spans="1:18">
      <c r="A149" s="31">
        <f t="shared" si="34"/>
        <v>135</v>
      </c>
      <c r="B149" s="83"/>
      <c r="C149" s="30" t="s">
        <v>149</v>
      </c>
      <c r="D149" s="85">
        <f>SUM(D127:D148)</f>
        <v>0</v>
      </c>
      <c r="E149" s="85">
        <f>SUM(E127:E148)</f>
        <v>0</v>
      </c>
      <c r="F149" s="85">
        <f>SUM(F127:F148)</f>
        <v>0</v>
      </c>
      <c r="I149" s="85">
        <f>SUM(I127:I148)</f>
        <v>0</v>
      </c>
      <c r="K149" s="85">
        <f>SUM(K127:K148)</f>
        <v>0</v>
      </c>
      <c r="M149" s="116"/>
      <c r="N149" s="85">
        <f>SUM(N127:N148)</f>
        <v>0</v>
      </c>
    </row>
    <row r="150" spans="1:18">
      <c r="A150" s="31">
        <f t="shared" si="34"/>
        <v>136</v>
      </c>
      <c r="B150" s="83"/>
      <c r="C150" s="30"/>
      <c r="M150" s="116"/>
    </row>
    <row r="151" spans="1:18">
      <c r="A151" s="31">
        <f t="shared" si="34"/>
        <v>137</v>
      </c>
      <c r="B151" s="83"/>
      <c r="C151" s="75" t="s">
        <v>150</v>
      </c>
      <c r="M151" s="116"/>
    </row>
    <row r="152" spans="1:18">
      <c r="A152" s="31">
        <f t="shared" si="34"/>
        <v>138</v>
      </c>
      <c r="B152" s="93">
        <v>39001</v>
      </c>
      <c r="C152" s="30" t="s">
        <v>179</v>
      </c>
      <c r="D152" s="77">
        <v>179338.52</v>
      </c>
      <c r="E152" s="96">
        <v>0</v>
      </c>
      <c r="F152" s="96">
        <f>D152+E152</f>
        <v>179338.52</v>
      </c>
      <c r="G152" s="110">
        <f>$G$16</f>
        <v>1</v>
      </c>
      <c r="H152" s="116">
        <f>$H$121</f>
        <v>0.5025136071712456</v>
      </c>
      <c r="I152" s="96">
        <f>F152*G152*H152</f>
        <v>90120.046589952573</v>
      </c>
      <c r="K152" s="77">
        <v>179338.52</v>
      </c>
      <c r="L152" s="110">
        <f t="shared" ref="L152:M172" si="35">G152</f>
        <v>1</v>
      </c>
      <c r="M152" s="116">
        <f t="shared" si="35"/>
        <v>0.5025136071712456</v>
      </c>
      <c r="N152" s="96">
        <f t="shared" ref="N152:N172" si="36">K152*L152*M152</f>
        <v>90120.046589952573</v>
      </c>
      <c r="R152" s="95"/>
    </row>
    <row r="153" spans="1:18">
      <c r="A153" s="31">
        <f t="shared" si="34"/>
        <v>139</v>
      </c>
      <c r="B153" s="93">
        <v>39004</v>
      </c>
      <c r="C153" s="30" t="s">
        <v>152</v>
      </c>
      <c r="D153" s="77">
        <v>15383.91</v>
      </c>
      <c r="E153" s="96">
        <v>0</v>
      </c>
      <c r="F153" s="96">
        <f t="shared" ref="F153:F172" si="37">D153+E153</f>
        <v>15383.91</v>
      </c>
      <c r="G153" s="110">
        <f t="shared" ref="G153:G172" si="38">$G$16</f>
        <v>1</v>
      </c>
      <c r="H153" s="116">
        <f t="shared" ref="H153:H172" si="39">$H$121</f>
        <v>0.5025136071712456</v>
      </c>
      <c r="I153" s="96">
        <f t="shared" ref="I153:I172" si="40">F153*G153*H153</f>
        <v>7730.6241064977967</v>
      </c>
      <c r="K153" s="77">
        <v>15383.910000000002</v>
      </c>
      <c r="L153" s="110">
        <f t="shared" si="35"/>
        <v>1</v>
      </c>
      <c r="M153" s="116">
        <f t="shared" si="35"/>
        <v>0.5025136071712456</v>
      </c>
      <c r="N153" s="96">
        <f t="shared" si="36"/>
        <v>7730.6241064977976</v>
      </c>
      <c r="R153" s="95"/>
    </row>
    <row r="154" spans="1:18">
      <c r="A154" s="31">
        <f t="shared" si="34"/>
        <v>140</v>
      </c>
      <c r="B154" s="93">
        <v>39009</v>
      </c>
      <c r="C154" s="30" t="s">
        <v>153</v>
      </c>
      <c r="D154" s="77">
        <v>38834</v>
      </c>
      <c r="E154" s="96">
        <v>0</v>
      </c>
      <c r="F154" s="96">
        <f t="shared" si="37"/>
        <v>38834</v>
      </c>
      <c r="G154" s="110">
        <f t="shared" si="38"/>
        <v>1</v>
      </c>
      <c r="H154" s="116">
        <f t="shared" si="39"/>
        <v>0.5025136071712456</v>
      </c>
      <c r="I154" s="96">
        <f t="shared" si="40"/>
        <v>19514.613420888152</v>
      </c>
      <c r="K154" s="77">
        <v>38834</v>
      </c>
      <c r="L154" s="110">
        <f t="shared" si="35"/>
        <v>1</v>
      </c>
      <c r="M154" s="116">
        <f t="shared" si="35"/>
        <v>0.5025136071712456</v>
      </c>
      <c r="N154" s="96">
        <f t="shared" si="36"/>
        <v>19514.613420888152</v>
      </c>
      <c r="R154" s="95"/>
    </row>
    <row r="155" spans="1:18">
      <c r="A155" s="31">
        <f t="shared" si="34"/>
        <v>141</v>
      </c>
      <c r="B155" s="93">
        <v>39100</v>
      </c>
      <c r="C155" s="30" t="s">
        <v>154</v>
      </c>
      <c r="D155" s="77">
        <v>41397.21</v>
      </c>
      <c r="E155" s="96">
        <v>0</v>
      </c>
      <c r="F155" s="96">
        <f t="shared" si="37"/>
        <v>41397.21</v>
      </c>
      <c r="G155" s="110">
        <f t="shared" si="38"/>
        <v>1</v>
      </c>
      <c r="H155" s="116">
        <f t="shared" si="39"/>
        <v>0.5025136071712456</v>
      </c>
      <c r="I155" s="96">
        <f t="shared" si="40"/>
        <v>20802.66132392556</v>
      </c>
      <c r="K155" s="77">
        <v>41397.210000000006</v>
      </c>
      <c r="L155" s="110">
        <f t="shared" si="35"/>
        <v>1</v>
      </c>
      <c r="M155" s="116">
        <f t="shared" si="35"/>
        <v>0.5025136071712456</v>
      </c>
      <c r="N155" s="96">
        <f t="shared" si="36"/>
        <v>20802.661323925564</v>
      </c>
      <c r="R155" s="95"/>
    </row>
    <row r="156" spans="1:18">
      <c r="A156" s="31">
        <f t="shared" si="34"/>
        <v>142</v>
      </c>
      <c r="B156" s="93">
        <v>39101</v>
      </c>
      <c r="C156" s="30" t="s">
        <v>180</v>
      </c>
      <c r="D156" s="77">
        <v>0</v>
      </c>
      <c r="E156" s="96">
        <v>0</v>
      </c>
      <c r="F156" s="96">
        <f t="shared" si="37"/>
        <v>0</v>
      </c>
      <c r="G156" s="110">
        <f t="shared" si="38"/>
        <v>1</v>
      </c>
      <c r="H156" s="116">
        <f t="shared" si="39"/>
        <v>0.5025136071712456</v>
      </c>
      <c r="I156" s="96">
        <f t="shared" si="40"/>
        <v>0</v>
      </c>
      <c r="K156" s="77">
        <v>0</v>
      </c>
      <c r="L156" s="110">
        <f t="shared" si="35"/>
        <v>1</v>
      </c>
      <c r="M156" s="116">
        <f t="shared" si="35"/>
        <v>0.5025136071712456</v>
      </c>
      <c r="N156" s="96">
        <f t="shared" si="36"/>
        <v>0</v>
      </c>
      <c r="R156" s="95"/>
    </row>
    <row r="157" spans="1:18">
      <c r="A157" s="31">
        <f t="shared" si="34"/>
        <v>143</v>
      </c>
      <c r="B157" s="93">
        <v>39103</v>
      </c>
      <c r="C157" s="30" t="s">
        <v>155</v>
      </c>
      <c r="D157" s="77">
        <v>0</v>
      </c>
      <c r="E157" s="96">
        <v>0</v>
      </c>
      <c r="F157" s="96">
        <f t="shared" si="37"/>
        <v>0</v>
      </c>
      <c r="G157" s="110">
        <f t="shared" si="38"/>
        <v>1</v>
      </c>
      <c r="H157" s="116">
        <f t="shared" si="39"/>
        <v>0.5025136071712456</v>
      </c>
      <c r="I157" s="96">
        <f t="shared" si="40"/>
        <v>0</v>
      </c>
      <c r="K157" s="77">
        <v>0</v>
      </c>
      <c r="L157" s="110">
        <f t="shared" si="35"/>
        <v>1</v>
      </c>
      <c r="M157" s="116">
        <f t="shared" si="35"/>
        <v>0.5025136071712456</v>
      </c>
      <c r="N157" s="96">
        <f t="shared" si="36"/>
        <v>0</v>
      </c>
      <c r="R157" s="95"/>
    </row>
    <row r="158" spans="1:18">
      <c r="A158" s="31">
        <f t="shared" si="34"/>
        <v>144</v>
      </c>
      <c r="B158" s="93">
        <v>39200</v>
      </c>
      <c r="C158" s="30" t="s">
        <v>156</v>
      </c>
      <c r="D158" s="77">
        <v>27284.69</v>
      </c>
      <c r="E158" s="96">
        <v>0</v>
      </c>
      <c r="F158" s="96">
        <f t="shared" si="37"/>
        <v>27284.69</v>
      </c>
      <c r="G158" s="110">
        <f t="shared" si="38"/>
        <v>1</v>
      </c>
      <c r="H158" s="116">
        <f t="shared" si="39"/>
        <v>0.5025136071712456</v>
      </c>
      <c r="I158" s="96">
        <f t="shared" si="40"/>
        <v>13710.927992449213</v>
      </c>
      <c r="K158" s="77">
        <v>27284.69</v>
      </c>
      <c r="L158" s="110">
        <f t="shared" si="35"/>
        <v>1</v>
      </c>
      <c r="M158" s="116">
        <f t="shared" si="35"/>
        <v>0.5025136071712456</v>
      </c>
      <c r="N158" s="96">
        <f t="shared" si="36"/>
        <v>13710.927992449213</v>
      </c>
      <c r="R158" s="95"/>
    </row>
    <row r="159" spans="1:18">
      <c r="A159" s="31">
        <f t="shared" si="34"/>
        <v>145</v>
      </c>
      <c r="B159" s="93">
        <v>39300</v>
      </c>
      <c r="C159" s="30" t="s">
        <v>181</v>
      </c>
      <c r="D159" s="77">
        <v>0</v>
      </c>
      <c r="E159" s="96">
        <v>0</v>
      </c>
      <c r="F159" s="96">
        <f t="shared" si="37"/>
        <v>0</v>
      </c>
      <c r="G159" s="110">
        <f t="shared" si="38"/>
        <v>1</v>
      </c>
      <c r="H159" s="116">
        <f t="shared" si="39"/>
        <v>0.5025136071712456</v>
      </c>
      <c r="I159" s="96">
        <f t="shared" si="40"/>
        <v>0</v>
      </c>
      <c r="K159" s="77">
        <v>0</v>
      </c>
      <c r="L159" s="110">
        <f t="shared" si="35"/>
        <v>1</v>
      </c>
      <c r="M159" s="116">
        <f t="shared" si="35"/>
        <v>0.5025136071712456</v>
      </c>
      <c r="N159" s="96">
        <f t="shared" si="36"/>
        <v>0</v>
      </c>
      <c r="R159" s="95"/>
    </row>
    <row r="160" spans="1:18">
      <c r="A160" s="31">
        <f t="shared" si="34"/>
        <v>146</v>
      </c>
      <c r="B160" s="93">
        <v>39400</v>
      </c>
      <c r="C160" s="30" t="s">
        <v>158</v>
      </c>
      <c r="D160" s="77">
        <v>175867.44</v>
      </c>
      <c r="E160" s="96">
        <v>0</v>
      </c>
      <c r="F160" s="96">
        <f t="shared" si="37"/>
        <v>175867.44</v>
      </c>
      <c r="G160" s="110">
        <f t="shared" si="38"/>
        <v>1</v>
      </c>
      <c r="H160" s="116">
        <f t="shared" si="39"/>
        <v>0.5025136071712456</v>
      </c>
      <c r="I160" s="96">
        <f t="shared" si="40"/>
        <v>88375.781658372609</v>
      </c>
      <c r="K160" s="77">
        <v>172787.49461538458</v>
      </c>
      <c r="L160" s="110">
        <f t="shared" si="35"/>
        <v>1</v>
      </c>
      <c r="M160" s="116">
        <f t="shared" si="35"/>
        <v>0.5025136071712456</v>
      </c>
      <c r="N160" s="96">
        <f t="shared" si="36"/>
        <v>86828.067193259078</v>
      </c>
      <c r="R160" s="95"/>
    </row>
    <row r="161" spans="1:18">
      <c r="A161" s="31">
        <f t="shared" si="34"/>
        <v>147</v>
      </c>
      <c r="B161" s="93">
        <v>39600</v>
      </c>
      <c r="C161" s="30" t="s">
        <v>182</v>
      </c>
      <c r="D161" s="77">
        <v>20515.689999999999</v>
      </c>
      <c r="E161" s="96">
        <v>0</v>
      </c>
      <c r="F161" s="96">
        <f t="shared" si="37"/>
        <v>20515.689999999999</v>
      </c>
      <c r="G161" s="110">
        <f t="shared" si="38"/>
        <v>1</v>
      </c>
      <c r="H161" s="116">
        <f t="shared" si="39"/>
        <v>0.5025136071712456</v>
      </c>
      <c r="I161" s="96">
        <f t="shared" si="40"/>
        <v>10309.41338550705</v>
      </c>
      <c r="K161" s="77">
        <v>20515.689999999999</v>
      </c>
      <c r="L161" s="110">
        <f t="shared" si="35"/>
        <v>1</v>
      </c>
      <c r="M161" s="116">
        <f t="shared" si="35"/>
        <v>0.5025136071712456</v>
      </c>
      <c r="N161" s="96">
        <f t="shared" si="36"/>
        <v>10309.41338550705</v>
      </c>
      <c r="R161" s="95"/>
    </row>
    <row r="162" spans="1:18">
      <c r="A162" s="31">
        <f t="shared" si="34"/>
        <v>148</v>
      </c>
      <c r="B162" s="93">
        <v>39700</v>
      </c>
      <c r="C162" s="30" t="s">
        <v>162</v>
      </c>
      <c r="D162" s="77">
        <v>37541</v>
      </c>
      <c r="E162" s="96">
        <v>0</v>
      </c>
      <c r="F162" s="96">
        <f t="shared" si="37"/>
        <v>37541</v>
      </c>
      <c r="G162" s="110">
        <f t="shared" si="38"/>
        <v>1</v>
      </c>
      <c r="H162" s="116">
        <f t="shared" si="39"/>
        <v>0.5025136071712456</v>
      </c>
      <c r="I162" s="96">
        <f t="shared" si="40"/>
        <v>18864.863326815732</v>
      </c>
      <c r="K162" s="77">
        <v>34653.230769230766</v>
      </c>
      <c r="L162" s="110">
        <f t="shared" si="35"/>
        <v>1</v>
      </c>
      <c r="M162" s="116">
        <f t="shared" si="35"/>
        <v>0.5025136071712456</v>
      </c>
      <c r="N162" s="96">
        <f t="shared" si="36"/>
        <v>17413.719993983752</v>
      </c>
      <c r="R162" s="95"/>
    </row>
    <row r="163" spans="1:18">
      <c r="A163" s="31">
        <f t="shared" si="34"/>
        <v>149</v>
      </c>
      <c r="B163" s="93">
        <v>39701</v>
      </c>
      <c r="C163" s="30" t="s">
        <v>163</v>
      </c>
      <c r="D163" s="77">
        <v>0</v>
      </c>
      <c r="E163" s="96">
        <v>0</v>
      </c>
      <c r="F163" s="96">
        <f t="shared" si="37"/>
        <v>0</v>
      </c>
      <c r="G163" s="110">
        <f t="shared" si="38"/>
        <v>1</v>
      </c>
      <c r="H163" s="116">
        <f t="shared" si="39"/>
        <v>0.5025136071712456</v>
      </c>
      <c r="I163" s="96">
        <f t="shared" si="40"/>
        <v>0</v>
      </c>
      <c r="K163" s="77">
        <v>0</v>
      </c>
      <c r="L163" s="110">
        <f t="shared" si="35"/>
        <v>1</v>
      </c>
      <c r="M163" s="116">
        <f t="shared" si="35"/>
        <v>0.5025136071712456</v>
      </c>
      <c r="N163" s="96">
        <f t="shared" si="36"/>
        <v>0</v>
      </c>
      <c r="R163" s="95"/>
    </row>
    <row r="164" spans="1:18">
      <c r="A164" s="31">
        <f t="shared" si="34"/>
        <v>150</v>
      </c>
      <c r="B164" s="93">
        <v>39702</v>
      </c>
      <c r="C164" s="30" t="s">
        <v>163</v>
      </c>
      <c r="D164" s="77">
        <v>0</v>
      </c>
      <c r="E164" s="96">
        <v>0</v>
      </c>
      <c r="F164" s="96">
        <f t="shared" si="37"/>
        <v>0</v>
      </c>
      <c r="G164" s="110">
        <f t="shared" si="38"/>
        <v>1</v>
      </c>
      <c r="H164" s="116">
        <f t="shared" si="39"/>
        <v>0.5025136071712456</v>
      </c>
      <c r="I164" s="96">
        <f t="shared" si="40"/>
        <v>0</v>
      </c>
      <c r="K164" s="77">
        <v>0</v>
      </c>
      <c r="L164" s="110">
        <f t="shared" si="35"/>
        <v>1</v>
      </c>
      <c r="M164" s="116">
        <f t="shared" si="35"/>
        <v>0.5025136071712456</v>
      </c>
      <c r="N164" s="96">
        <f t="shared" si="36"/>
        <v>0</v>
      </c>
      <c r="R164" s="95"/>
    </row>
    <row r="165" spans="1:18">
      <c r="A165" s="31">
        <f t="shared" si="34"/>
        <v>151</v>
      </c>
      <c r="B165" s="93">
        <v>39800</v>
      </c>
      <c r="C165" s="30" t="s">
        <v>165</v>
      </c>
      <c r="D165" s="77">
        <v>814166.88</v>
      </c>
      <c r="E165" s="96">
        <v>0</v>
      </c>
      <c r="F165" s="96">
        <f t="shared" si="37"/>
        <v>814166.88</v>
      </c>
      <c r="G165" s="110">
        <f t="shared" si="38"/>
        <v>1</v>
      </c>
      <c r="H165" s="116">
        <f t="shared" si="39"/>
        <v>0.5025136071712456</v>
      </c>
      <c r="I165" s="96">
        <f t="shared" si="40"/>
        <v>409129.93570815865</v>
      </c>
      <c r="K165" s="77">
        <v>814166.88000000012</v>
      </c>
      <c r="L165" s="110">
        <f t="shared" si="35"/>
        <v>1</v>
      </c>
      <c r="M165" s="116">
        <f t="shared" si="35"/>
        <v>0.5025136071712456</v>
      </c>
      <c r="N165" s="96">
        <f t="shared" si="36"/>
        <v>409129.93570815871</v>
      </c>
      <c r="R165" s="95"/>
    </row>
    <row r="166" spans="1:18">
      <c r="A166" s="31">
        <f t="shared" si="34"/>
        <v>152</v>
      </c>
      <c r="B166" s="93">
        <v>39900</v>
      </c>
      <c r="C166" s="30" t="s">
        <v>183</v>
      </c>
      <c r="D166" s="77">
        <v>0</v>
      </c>
      <c r="E166" s="96">
        <v>0</v>
      </c>
      <c r="F166" s="96">
        <f t="shared" si="37"/>
        <v>0</v>
      </c>
      <c r="G166" s="110">
        <f t="shared" si="38"/>
        <v>1</v>
      </c>
      <c r="H166" s="116">
        <f t="shared" si="39"/>
        <v>0.5025136071712456</v>
      </c>
      <c r="I166" s="96">
        <f t="shared" si="40"/>
        <v>0</v>
      </c>
      <c r="K166" s="77">
        <v>0</v>
      </c>
      <c r="L166" s="110">
        <f t="shared" si="35"/>
        <v>1</v>
      </c>
      <c r="M166" s="116">
        <f t="shared" si="35"/>
        <v>0.5025136071712456</v>
      </c>
      <c r="N166" s="96">
        <f t="shared" si="36"/>
        <v>0</v>
      </c>
      <c r="R166" s="95"/>
    </row>
    <row r="167" spans="1:18">
      <c r="A167" s="31">
        <f t="shared" si="34"/>
        <v>153</v>
      </c>
      <c r="B167" s="93">
        <v>39901</v>
      </c>
      <c r="C167" s="30" t="s">
        <v>184</v>
      </c>
      <c r="D167" s="77">
        <v>0</v>
      </c>
      <c r="E167" s="96">
        <v>0</v>
      </c>
      <c r="F167" s="96">
        <f t="shared" si="37"/>
        <v>0</v>
      </c>
      <c r="G167" s="110">
        <f t="shared" si="38"/>
        <v>1</v>
      </c>
      <c r="H167" s="116">
        <f t="shared" si="39"/>
        <v>0.5025136071712456</v>
      </c>
      <c r="I167" s="96">
        <f t="shared" si="40"/>
        <v>0</v>
      </c>
      <c r="K167" s="77">
        <v>0</v>
      </c>
      <c r="L167" s="110">
        <f t="shared" si="35"/>
        <v>1</v>
      </c>
      <c r="M167" s="116">
        <f t="shared" si="35"/>
        <v>0.5025136071712456</v>
      </c>
      <c r="N167" s="96">
        <f t="shared" si="36"/>
        <v>0</v>
      </c>
      <c r="R167" s="95"/>
    </row>
    <row r="168" spans="1:18">
      <c r="A168" s="31">
        <f t="shared" si="34"/>
        <v>154</v>
      </c>
      <c r="B168" s="93">
        <v>39902</v>
      </c>
      <c r="C168" s="30" t="s">
        <v>185</v>
      </c>
      <c r="D168" s="77">
        <v>0</v>
      </c>
      <c r="E168" s="96">
        <v>0</v>
      </c>
      <c r="F168" s="96">
        <f t="shared" si="37"/>
        <v>0</v>
      </c>
      <c r="G168" s="110">
        <f t="shared" si="38"/>
        <v>1</v>
      </c>
      <c r="H168" s="116">
        <f t="shared" si="39"/>
        <v>0.5025136071712456</v>
      </c>
      <c r="I168" s="96">
        <f t="shared" si="40"/>
        <v>0</v>
      </c>
      <c r="K168" s="77">
        <v>0</v>
      </c>
      <c r="L168" s="110">
        <f t="shared" si="35"/>
        <v>1</v>
      </c>
      <c r="M168" s="116">
        <f t="shared" si="35"/>
        <v>0.5025136071712456</v>
      </c>
      <c r="N168" s="96">
        <f t="shared" si="36"/>
        <v>0</v>
      </c>
      <c r="R168" s="95"/>
    </row>
    <row r="169" spans="1:18">
      <c r="A169" s="31">
        <f t="shared" si="34"/>
        <v>155</v>
      </c>
      <c r="B169" s="93">
        <v>39903</v>
      </c>
      <c r="C169" s="30" t="s">
        <v>168</v>
      </c>
      <c r="D169" s="77">
        <v>0</v>
      </c>
      <c r="E169" s="96">
        <v>0</v>
      </c>
      <c r="F169" s="96">
        <f t="shared" si="37"/>
        <v>0</v>
      </c>
      <c r="G169" s="110">
        <f t="shared" si="38"/>
        <v>1</v>
      </c>
      <c r="H169" s="116">
        <f t="shared" si="39"/>
        <v>0.5025136071712456</v>
      </c>
      <c r="I169" s="96">
        <f t="shared" si="40"/>
        <v>0</v>
      </c>
      <c r="K169" s="77">
        <v>0</v>
      </c>
      <c r="L169" s="110">
        <f t="shared" si="35"/>
        <v>1</v>
      </c>
      <c r="M169" s="116">
        <f t="shared" si="35"/>
        <v>0.5025136071712456</v>
      </c>
      <c r="N169" s="96">
        <f t="shared" si="36"/>
        <v>0</v>
      </c>
      <c r="R169" s="95"/>
    </row>
    <row r="170" spans="1:18">
      <c r="A170" s="31">
        <f t="shared" si="34"/>
        <v>156</v>
      </c>
      <c r="B170" s="93">
        <v>39906</v>
      </c>
      <c r="C170" s="30" t="s">
        <v>169</v>
      </c>
      <c r="D170" s="77">
        <v>74189.619999999966</v>
      </c>
      <c r="E170" s="96">
        <v>0</v>
      </c>
      <c r="F170" s="96">
        <f t="shared" si="37"/>
        <v>74189.619999999966</v>
      </c>
      <c r="G170" s="110">
        <f t="shared" si="38"/>
        <v>1</v>
      </c>
      <c r="H170" s="116">
        <f t="shared" si="39"/>
        <v>0.5025136071712456</v>
      </c>
      <c r="I170" s="96">
        <f t="shared" si="40"/>
        <v>37281.293560863967</v>
      </c>
      <c r="K170" s="77">
        <v>74189.619999999981</v>
      </c>
      <c r="L170" s="110">
        <f t="shared" si="35"/>
        <v>1</v>
      </c>
      <c r="M170" s="116">
        <f t="shared" si="35"/>
        <v>0.5025136071712456</v>
      </c>
      <c r="N170" s="96">
        <f t="shared" si="36"/>
        <v>37281.293560863975</v>
      </c>
      <c r="R170" s="95"/>
    </row>
    <row r="171" spans="1:18">
      <c r="A171" s="31">
        <f t="shared" si="34"/>
        <v>157</v>
      </c>
      <c r="B171" s="93">
        <v>39907</v>
      </c>
      <c r="C171" s="30" t="s">
        <v>170</v>
      </c>
      <c r="D171" s="77">
        <v>35063.769999999997</v>
      </c>
      <c r="E171" s="96">
        <v>0</v>
      </c>
      <c r="F171" s="96">
        <f t="shared" si="37"/>
        <v>35063.769999999997</v>
      </c>
      <c r="G171" s="110">
        <f t="shared" si="38"/>
        <v>1</v>
      </c>
      <c r="H171" s="116">
        <f t="shared" si="39"/>
        <v>0.5025136071712456</v>
      </c>
      <c r="I171" s="96">
        <f t="shared" si="40"/>
        <v>17620.021543722905</v>
      </c>
      <c r="K171" s="77">
        <v>35063.770000000004</v>
      </c>
      <c r="L171" s="110">
        <f t="shared" si="35"/>
        <v>1</v>
      </c>
      <c r="M171" s="116">
        <f t="shared" si="35"/>
        <v>0.5025136071712456</v>
      </c>
      <c r="N171" s="96">
        <f t="shared" si="36"/>
        <v>17620.021543722909</v>
      </c>
      <c r="R171" s="95"/>
    </row>
    <row r="172" spans="1:18">
      <c r="A172" s="31">
        <f t="shared" si="34"/>
        <v>158</v>
      </c>
      <c r="B172" s="93">
        <v>39908</v>
      </c>
      <c r="C172" s="30" t="s">
        <v>171</v>
      </c>
      <c r="D172" s="77">
        <v>828509.36</v>
      </c>
      <c r="E172" s="97">
        <v>0</v>
      </c>
      <c r="F172" s="97">
        <f t="shared" si="37"/>
        <v>828509.36</v>
      </c>
      <c r="G172" s="110">
        <f t="shared" si="38"/>
        <v>1</v>
      </c>
      <c r="H172" s="116">
        <f t="shared" si="39"/>
        <v>0.5025136071712456</v>
      </c>
      <c r="I172" s="96">
        <f t="shared" si="40"/>
        <v>416337.22706874012</v>
      </c>
      <c r="K172" s="77">
        <v>828509.36</v>
      </c>
      <c r="L172" s="110">
        <f t="shared" si="35"/>
        <v>1</v>
      </c>
      <c r="M172" s="116">
        <f t="shared" si="35"/>
        <v>0.5025136071712456</v>
      </c>
      <c r="N172" s="97">
        <f t="shared" si="36"/>
        <v>416337.22706874012</v>
      </c>
      <c r="R172" s="95"/>
    </row>
    <row r="173" spans="1:18">
      <c r="A173" s="31">
        <f t="shared" si="34"/>
        <v>159</v>
      </c>
      <c r="B173" s="83"/>
      <c r="C173" s="30"/>
      <c r="D173" s="84"/>
      <c r="E173" s="84"/>
      <c r="F173" s="84"/>
      <c r="I173" s="84"/>
      <c r="K173" s="84"/>
      <c r="N173" s="84"/>
    </row>
    <row r="174" spans="1:18">
      <c r="A174" s="31">
        <f t="shared" si="34"/>
        <v>160</v>
      </c>
      <c r="B174" s="83"/>
      <c r="C174" s="30" t="s">
        <v>172</v>
      </c>
      <c r="D174" s="85">
        <f>SUM(D152:D173)</f>
        <v>2288092.09</v>
      </c>
      <c r="E174" s="85">
        <f>SUM(E152:E173)</f>
        <v>0</v>
      </c>
      <c r="F174" s="85">
        <f>SUM(F152:F173)</f>
        <v>2288092.09</v>
      </c>
      <c r="I174" s="77">
        <f>SUM(I152:I173)</f>
        <v>1149797.4096858944</v>
      </c>
      <c r="K174" s="77">
        <f>SUM(K152:K173)</f>
        <v>2282124.3753846153</v>
      </c>
      <c r="N174" s="77">
        <f>SUM(N152:N173)</f>
        <v>1146798.5518879488</v>
      </c>
    </row>
    <row r="175" spans="1:18">
      <c r="A175" s="31">
        <f t="shared" si="34"/>
        <v>161</v>
      </c>
      <c r="B175" s="83"/>
      <c r="C175" s="30"/>
    </row>
    <row r="176" spans="1:18" ht="15.75" thickBot="1">
      <c r="A176" s="31">
        <f t="shared" si="34"/>
        <v>162</v>
      </c>
      <c r="B176" s="83"/>
      <c r="C176" s="30" t="s">
        <v>186</v>
      </c>
      <c r="D176" s="88">
        <f>D124+D149+D174</f>
        <v>3582953.04</v>
      </c>
      <c r="E176" s="88">
        <f>E124+E149+E174</f>
        <v>0</v>
      </c>
      <c r="F176" s="88">
        <f>F124+F149+F174</f>
        <v>3582953.04</v>
      </c>
      <c r="I176" s="88">
        <f>I124+I149+I174</f>
        <v>1800482.6564555801</v>
      </c>
      <c r="K176" s="88">
        <f>K124+K149+K174</f>
        <v>3576985.325384615</v>
      </c>
      <c r="N176" s="88">
        <f>N124+N149+N174</f>
        <v>1797483.7986576348</v>
      </c>
    </row>
    <row r="177" spans="1:18" ht="15.75" thickTop="1">
      <c r="A177" s="31">
        <f t="shared" si="34"/>
        <v>163</v>
      </c>
      <c r="B177" s="83"/>
      <c r="C177" s="30"/>
      <c r="D177" s="77"/>
      <c r="E177" s="77"/>
      <c r="F177" s="77"/>
      <c r="I177" s="77"/>
    </row>
    <row r="178" spans="1:18">
      <c r="A178" s="31">
        <f t="shared" si="34"/>
        <v>164</v>
      </c>
      <c r="B178" s="83"/>
      <c r="C178" s="4" t="s">
        <v>174</v>
      </c>
      <c r="D178" s="77">
        <v>-10502.07</v>
      </c>
      <c r="E178" s="77">
        <v>0</v>
      </c>
      <c r="F178" s="77">
        <f>D178+E178</f>
        <v>-10502.07</v>
      </c>
      <c r="G178" s="110">
        <f>$G$16</f>
        <v>1</v>
      </c>
      <c r="H178" s="116">
        <f>$H$121</f>
        <v>0.5025136071712456</v>
      </c>
      <c r="I178" s="77">
        <f>F178*G178*H178</f>
        <v>-5277.4330784649228</v>
      </c>
      <c r="K178" s="77">
        <v>-3344.0230769230757</v>
      </c>
      <c r="L178" s="110">
        <f>G178</f>
        <v>1</v>
      </c>
      <c r="M178" s="116">
        <f>H178</f>
        <v>0.5025136071712456</v>
      </c>
      <c r="N178" s="77">
        <f>K178*L178*M178</f>
        <v>-1680.4170988485025</v>
      </c>
    </row>
    <row r="179" spans="1:18">
      <c r="A179" s="31">
        <f t="shared" si="34"/>
        <v>165</v>
      </c>
      <c r="B179" s="83"/>
    </row>
    <row r="180" spans="1:18" ht="15.75">
      <c r="A180" s="31">
        <f t="shared" si="34"/>
        <v>166</v>
      </c>
      <c r="B180" s="92" t="s">
        <v>187</v>
      </c>
    </row>
    <row r="181" spans="1:18">
      <c r="A181" s="31">
        <f t="shared" si="34"/>
        <v>167</v>
      </c>
      <c r="B181" s="83"/>
      <c r="H181" s="116"/>
    </row>
    <row r="182" spans="1:18">
      <c r="A182" s="31">
        <f t="shared" si="34"/>
        <v>168</v>
      </c>
      <c r="B182" s="83"/>
      <c r="C182" s="75" t="s">
        <v>150</v>
      </c>
    </row>
    <row r="183" spans="1:18" ht="14.25" customHeight="1">
      <c r="A183" s="31">
        <f t="shared" si="34"/>
        <v>169</v>
      </c>
      <c r="B183" s="93">
        <v>39000</v>
      </c>
      <c r="C183" s="30" t="s">
        <v>127</v>
      </c>
      <c r="D183" s="77">
        <v>1411420.9444197712</v>
      </c>
      <c r="E183" s="85">
        <v>0</v>
      </c>
      <c r="F183" s="85">
        <f>D183+E183</f>
        <v>1411420.9444197712</v>
      </c>
      <c r="G183" s="116">
        <v>0.10349999999999999</v>
      </c>
      <c r="H183" s="116">
        <v>0.5025136071712456</v>
      </c>
      <c r="I183" s="85">
        <f>F183*G183*H183</f>
        <v>73408.226806803519</v>
      </c>
      <c r="K183" s="77">
        <v>1636435.493973881</v>
      </c>
      <c r="L183" s="116">
        <f>G183</f>
        <v>0.10349999999999999</v>
      </c>
      <c r="M183" s="116">
        <f>H183</f>
        <v>0.5025136071712456</v>
      </c>
      <c r="N183" s="85">
        <f>K183*L183*M183</f>
        <v>85111.269158416966</v>
      </c>
      <c r="R183" s="95"/>
    </row>
    <row r="184" spans="1:18">
      <c r="A184" s="31">
        <f t="shared" si="34"/>
        <v>170</v>
      </c>
      <c r="B184" s="93">
        <v>39005</v>
      </c>
      <c r="C184" s="30" t="s">
        <v>188</v>
      </c>
      <c r="D184" s="77">
        <v>9133014.5899999999</v>
      </c>
      <c r="E184" s="117">
        <v>0</v>
      </c>
      <c r="F184" s="96">
        <f>D184+E184</f>
        <v>9133014.5899999999</v>
      </c>
      <c r="G184" s="94">
        <v>1</v>
      </c>
      <c r="H184" s="94">
        <v>1.550753E-2</v>
      </c>
      <c r="I184" s="96">
        <f>F184*G184*H184</f>
        <v>141630.49774486269</v>
      </c>
      <c r="K184" s="77">
        <v>9133014.5900000017</v>
      </c>
      <c r="L184" s="116">
        <f>G184</f>
        <v>1</v>
      </c>
      <c r="M184" s="116">
        <f t="shared" ref="M184:M220" si="41">H184</f>
        <v>1.550753E-2</v>
      </c>
      <c r="N184" s="96">
        <f t="shared" ref="N184:N220" si="42">K184*L184*M184</f>
        <v>141630.49774486272</v>
      </c>
      <c r="R184" s="95"/>
    </row>
    <row r="185" spans="1:18">
      <c r="A185" s="31">
        <f t="shared" si="34"/>
        <v>171</v>
      </c>
      <c r="B185" s="93">
        <v>39009</v>
      </c>
      <c r="C185" s="30" t="s">
        <v>153</v>
      </c>
      <c r="D185" s="77">
        <v>9490592.8250148408</v>
      </c>
      <c r="E185" s="117">
        <v>0</v>
      </c>
      <c r="F185" s="96">
        <f t="shared" ref="F185:F220" si="43">D185+E185</f>
        <v>9490592.8250148408</v>
      </c>
      <c r="G185" s="116">
        <f>G183</f>
        <v>0.10349999999999999</v>
      </c>
      <c r="H185" s="116">
        <f>H183</f>
        <v>0.5025136071712456</v>
      </c>
      <c r="I185" s="96">
        <f t="shared" ref="I185:I220" si="44">F185*G185*H185</f>
        <v>493607.2355905961</v>
      </c>
      <c r="K185" s="77">
        <v>9332933.2638449538</v>
      </c>
      <c r="L185" s="116">
        <f t="shared" ref="L185:L215" si="45">G185</f>
        <v>0.10349999999999999</v>
      </c>
      <c r="M185" s="116">
        <f t="shared" si="41"/>
        <v>0.5025136071712456</v>
      </c>
      <c r="N185" s="96">
        <f t="shared" si="42"/>
        <v>485407.33684998471</v>
      </c>
      <c r="R185" s="95"/>
    </row>
    <row r="186" spans="1:18">
      <c r="A186" s="31">
        <f t="shared" si="34"/>
        <v>172</v>
      </c>
      <c r="B186" s="93">
        <v>39020</v>
      </c>
      <c r="C186" s="30" t="s">
        <v>189</v>
      </c>
      <c r="D186" s="77">
        <v>0</v>
      </c>
      <c r="E186" s="117">
        <v>0</v>
      </c>
      <c r="F186" s="96">
        <f t="shared" si="43"/>
        <v>0</v>
      </c>
      <c r="G186" s="116">
        <f t="shared" ref="G186:G187" si="46">G184</f>
        <v>1</v>
      </c>
      <c r="H186" s="116">
        <v>6.437198999999999E-2</v>
      </c>
      <c r="I186" s="96">
        <f t="shared" si="44"/>
        <v>0</v>
      </c>
      <c r="K186" s="77">
        <v>0</v>
      </c>
      <c r="L186" s="116">
        <f t="shared" si="45"/>
        <v>1</v>
      </c>
      <c r="M186" s="116">
        <f t="shared" si="41"/>
        <v>6.437198999999999E-2</v>
      </c>
      <c r="N186" s="96">
        <f t="shared" si="42"/>
        <v>0</v>
      </c>
      <c r="R186" s="95"/>
    </row>
    <row r="187" spans="1:18">
      <c r="A187" s="31">
        <f t="shared" si="34"/>
        <v>173</v>
      </c>
      <c r="B187" s="93">
        <v>39029</v>
      </c>
      <c r="C187" s="30" t="s">
        <v>190</v>
      </c>
      <c r="D187" s="77">
        <v>0</v>
      </c>
      <c r="E187" s="117">
        <v>0</v>
      </c>
      <c r="F187" s="96">
        <f t="shared" si="43"/>
        <v>0</v>
      </c>
      <c r="G187" s="116">
        <f t="shared" si="46"/>
        <v>0.10349999999999999</v>
      </c>
      <c r="H187" s="116">
        <f>H186</f>
        <v>6.437198999999999E-2</v>
      </c>
      <c r="I187" s="96">
        <f t="shared" si="44"/>
        <v>0</v>
      </c>
      <c r="K187" s="77">
        <v>0</v>
      </c>
      <c r="L187" s="116">
        <f t="shared" si="45"/>
        <v>0.10349999999999999</v>
      </c>
      <c r="M187" s="116">
        <f t="shared" si="41"/>
        <v>6.437198999999999E-2</v>
      </c>
      <c r="N187" s="96">
        <f t="shared" si="42"/>
        <v>0</v>
      </c>
      <c r="R187" s="95"/>
    </row>
    <row r="188" spans="1:18">
      <c r="A188" s="31">
        <f t="shared" si="34"/>
        <v>174</v>
      </c>
      <c r="B188" s="93">
        <v>39100</v>
      </c>
      <c r="C188" s="30" t="s">
        <v>154</v>
      </c>
      <c r="D188" s="77">
        <v>5092631.8061178466</v>
      </c>
      <c r="E188" s="117">
        <v>0</v>
      </c>
      <c r="F188" s="96">
        <f t="shared" si="43"/>
        <v>5092631.8061178466</v>
      </c>
      <c r="G188" s="116">
        <f>G185</f>
        <v>0.10349999999999999</v>
      </c>
      <c r="H188" s="116">
        <f>H185</f>
        <v>0.5025136071712456</v>
      </c>
      <c r="I188" s="96">
        <f t="shared" si="44"/>
        <v>264868.58661483502</v>
      </c>
      <c r="K188" s="77">
        <v>6119580.5634966083</v>
      </c>
      <c r="L188" s="116">
        <f t="shared" si="45"/>
        <v>0.10349999999999999</v>
      </c>
      <c r="M188" s="116">
        <f t="shared" si="41"/>
        <v>0.5025136071712456</v>
      </c>
      <c r="N188" s="96">
        <f t="shared" si="42"/>
        <v>318280.35409545444</v>
      </c>
      <c r="R188" s="95"/>
    </row>
    <row r="189" spans="1:18">
      <c r="A189" s="31">
        <f t="shared" si="34"/>
        <v>175</v>
      </c>
      <c r="B189" s="93">
        <v>39102</v>
      </c>
      <c r="C189" s="30" t="s">
        <v>191</v>
      </c>
      <c r="D189" s="77">
        <v>0</v>
      </c>
      <c r="E189" s="117">
        <v>0</v>
      </c>
      <c r="F189" s="96">
        <f t="shared" si="43"/>
        <v>0</v>
      </c>
      <c r="G189" s="116">
        <f t="shared" ref="G189:H204" si="47">G188</f>
        <v>0.10349999999999999</v>
      </c>
      <c r="H189" s="116">
        <f t="shared" si="47"/>
        <v>0.5025136071712456</v>
      </c>
      <c r="I189" s="96">
        <f t="shared" si="44"/>
        <v>0</v>
      </c>
      <c r="K189" s="77">
        <v>0</v>
      </c>
      <c r="L189" s="116">
        <f t="shared" si="45"/>
        <v>0.10349999999999999</v>
      </c>
      <c r="M189" s="116">
        <f t="shared" si="41"/>
        <v>0.5025136071712456</v>
      </c>
      <c r="N189" s="96">
        <f t="shared" si="42"/>
        <v>0</v>
      </c>
      <c r="R189" s="95"/>
    </row>
    <row r="190" spans="1:18">
      <c r="A190" s="31">
        <f t="shared" si="34"/>
        <v>176</v>
      </c>
      <c r="B190" s="93">
        <v>39103</v>
      </c>
      <c r="C190" s="30" t="s">
        <v>155</v>
      </c>
      <c r="D190" s="77">
        <v>0</v>
      </c>
      <c r="E190" s="117">
        <v>0</v>
      </c>
      <c r="F190" s="96">
        <f t="shared" si="43"/>
        <v>0</v>
      </c>
      <c r="G190" s="116">
        <f t="shared" si="47"/>
        <v>0.10349999999999999</v>
      </c>
      <c r="H190" s="116">
        <f t="shared" si="47"/>
        <v>0.5025136071712456</v>
      </c>
      <c r="I190" s="96">
        <f t="shared" si="44"/>
        <v>0</v>
      </c>
      <c r="K190" s="77">
        <v>0</v>
      </c>
      <c r="L190" s="116">
        <f t="shared" si="45"/>
        <v>0.10349999999999999</v>
      </c>
      <c r="M190" s="116">
        <f t="shared" si="41"/>
        <v>0.5025136071712456</v>
      </c>
      <c r="N190" s="96">
        <f t="shared" si="42"/>
        <v>0</v>
      </c>
      <c r="R190" s="95"/>
    </row>
    <row r="191" spans="1:18">
      <c r="A191" s="31">
        <f t="shared" si="34"/>
        <v>177</v>
      </c>
      <c r="B191" s="93">
        <v>39104</v>
      </c>
      <c r="C191" s="30" t="s">
        <v>192</v>
      </c>
      <c r="D191" s="77">
        <v>63740.85</v>
      </c>
      <c r="E191" s="117">
        <v>0</v>
      </c>
      <c r="F191" s="96">
        <f t="shared" si="43"/>
        <v>63740.85</v>
      </c>
      <c r="G191" s="94">
        <v>1</v>
      </c>
      <c r="H191" s="94">
        <f>$H$184</f>
        <v>1.550753E-2</v>
      </c>
      <c r="I191" s="96">
        <f t="shared" si="44"/>
        <v>988.46314360049996</v>
      </c>
      <c r="K191" s="77">
        <v>63740.849999999984</v>
      </c>
      <c r="L191" s="116">
        <f t="shared" si="45"/>
        <v>1</v>
      </c>
      <c r="M191" s="116">
        <f t="shared" si="41"/>
        <v>1.550753E-2</v>
      </c>
      <c r="N191" s="96">
        <f t="shared" si="42"/>
        <v>988.46314360049973</v>
      </c>
      <c r="R191" s="95"/>
    </row>
    <row r="192" spans="1:18">
      <c r="A192" s="31">
        <f t="shared" si="34"/>
        <v>178</v>
      </c>
      <c r="B192" s="93">
        <v>39120</v>
      </c>
      <c r="C192" s="30" t="s">
        <v>193</v>
      </c>
      <c r="D192" s="77">
        <v>263337.89</v>
      </c>
      <c r="E192" s="117">
        <v>0</v>
      </c>
      <c r="F192" s="96">
        <f t="shared" si="43"/>
        <v>263337.89</v>
      </c>
      <c r="G192" s="94">
        <v>1</v>
      </c>
      <c r="H192" s="94">
        <v>6.437198999999999E-2</v>
      </c>
      <c r="I192" s="96">
        <f t="shared" si="44"/>
        <v>16951.584021701099</v>
      </c>
      <c r="K192" s="77">
        <v>263337.89000000007</v>
      </c>
      <c r="L192" s="116">
        <v>1</v>
      </c>
      <c r="M192" s="116">
        <f t="shared" si="41"/>
        <v>6.437198999999999E-2</v>
      </c>
      <c r="N192" s="96">
        <f t="shared" si="42"/>
        <v>16951.584021701103</v>
      </c>
      <c r="R192" s="95"/>
    </row>
    <row r="193" spans="1:18">
      <c r="A193" s="31">
        <f t="shared" si="34"/>
        <v>179</v>
      </c>
      <c r="B193" s="93">
        <v>39200</v>
      </c>
      <c r="C193" s="30" t="s">
        <v>156</v>
      </c>
      <c r="D193" s="77">
        <v>7125.41</v>
      </c>
      <c r="E193" s="117">
        <v>0</v>
      </c>
      <c r="F193" s="96">
        <f t="shared" si="43"/>
        <v>7125.41</v>
      </c>
      <c r="G193" s="116">
        <f>G190</f>
        <v>0.10349999999999999</v>
      </c>
      <c r="H193" s="116">
        <f>H190</f>
        <v>0.5025136071712456</v>
      </c>
      <c r="I193" s="96">
        <f t="shared" si="44"/>
        <v>370.59370235326571</v>
      </c>
      <c r="K193" s="77">
        <v>7125.4100000000026</v>
      </c>
      <c r="L193" s="116">
        <f t="shared" si="45"/>
        <v>0.10349999999999999</v>
      </c>
      <c r="M193" s="116">
        <f t="shared" si="41"/>
        <v>0.5025136071712456</v>
      </c>
      <c r="N193" s="96">
        <f t="shared" si="42"/>
        <v>370.59370235326583</v>
      </c>
      <c r="R193" s="95"/>
    </row>
    <row r="194" spans="1:18">
      <c r="A194" s="31">
        <f t="shared" si="34"/>
        <v>180</v>
      </c>
      <c r="B194" s="93">
        <v>39300</v>
      </c>
      <c r="C194" s="30" t="s">
        <v>181</v>
      </c>
      <c r="D194" s="77">
        <v>0</v>
      </c>
      <c r="E194" s="117">
        <v>0</v>
      </c>
      <c r="F194" s="96">
        <f t="shared" si="43"/>
        <v>0</v>
      </c>
      <c r="G194" s="116">
        <f t="shared" si="47"/>
        <v>0.10349999999999999</v>
      </c>
      <c r="H194" s="116">
        <f t="shared" si="47"/>
        <v>0.5025136071712456</v>
      </c>
      <c r="I194" s="96">
        <f t="shared" si="44"/>
        <v>0</v>
      </c>
      <c r="K194" s="77">
        <v>0</v>
      </c>
      <c r="L194" s="116">
        <f t="shared" si="45"/>
        <v>0.10349999999999999</v>
      </c>
      <c r="M194" s="116">
        <f t="shared" si="41"/>
        <v>0.5025136071712456</v>
      </c>
      <c r="N194" s="96">
        <f t="shared" si="42"/>
        <v>0</v>
      </c>
      <c r="R194" s="95"/>
    </row>
    <row r="195" spans="1:18">
      <c r="A195" s="31">
        <f t="shared" si="34"/>
        <v>181</v>
      </c>
      <c r="B195" s="93">
        <v>39400</v>
      </c>
      <c r="C195" s="30" t="s">
        <v>158</v>
      </c>
      <c r="D195" s="77">
        <v>96505.604240730449</v>
      </c>
      <c r="E195" s="117">
        <v>0</v>
      </c>
      <c r="F195" s="96">
        <f t="shared" si="43"/>
        <v>96505.604240730449</v>
      </c>
      <c r="G195" s="116">
        <f t="shared" si="47"/>
        <v>0.10349999999999999</v>
      </c>
      <c r="H195" s="116">
        <f t="shared" si="47"/>
        <v>0.5025136071712456</v>
      </c>
      <c r="I195" s="96">
        <f t="shared" si="44"/>
        <v>5019.2717574723865</v>
      </c>
      <c r="K195" s="77">
        <v>121578.56679983175</v>
      </c>
      <c r="L195" s="116">
        <f t="shared" si="45"/>
        <v>0.10349999999999999</v>
      </c>
      <c r="M195" s="116">
        <f t="shared" si="41"/>
        <v>0.5025136071712456</v>
      </c>
      <c r="N195" s="96">
        <f t="shared" si="42"/>
        <v>6323.3205102798975</v>
      </c>
      <c r="R195" s="95"/>
    </row>
    <row r="196" spans="1:18">
      <c r="A196" s="31">
        <f t="shared" si="34"/>
        <v>182</v>
      </c>
      <c r="B196" s="93">
        <v>39420</v>
      </c>
      <c r="C196" s="30" t="s">
        <v>194</v>
      </c>
      <c r="D196" s="77">
        <v>176760.13144960572</v>
      </c>
      <c r="E196" s="117">
        <v>0</v>
      </c>
      <c r="F196" s="96">
        <f t="shared" si="43"/>
        <v>176760.13144960572</v>
      </c>
      <c r="G196" s="116">
        <v>1</v>
      </c>
      <c r="H196" s="116">
        <f>H192</f>
        <v>6.437198999999999E-2</v>
      </c>
      <c r="I196" s="96">
        <f t="shared" si="44"/>
        <v>11378.401414072703</v>
      </c>
      <c r="K196" s="77">
        <v>76748.881889557291</v>
      </c>
      <c r="L196" s="116">
        <v>1</v>
      </c>
      <c r="M196" s="116">
        <f t="shared" si="41"/>
        <v>6.437198999999999E-2</v>
      </c>
      <c r="N196" s="96">
        <f t="shared" si="42"/>
        <v>4940.4782575057625</v>
      </c>
      <c r="R196" s="95"/>
    </row>
    <row r="197" spans="1:18">
      <c r="A197" s="31">
        <f t="shared" si="34"/>
        <v>183</v>
      </c>
      <c r="B197" s="93">
        <v>39500</v>
      </c>
      <c r="C197" s="30" t="s">
        <v>195</v>
      </c>
      <c r="D197" s="77">
        <v>0</v>
      </c>
      <c r="E197" s="117">
        <v>0</v>
      </c>
      <c r="F197" s="96">
        <f t="shared" si="43"/>
        <v>0</v>
      </c>
      <c r="G197" s="116">
        <f>G195</f>
        <v>0.10349999999999999</v>
      </c>
      <c r="H197" s="116">
        <f>H195</f>
        <v>0.5025136071712456</v>
      </c>
      <c r="I197" s="96">
        <f t="shared" si="44"/>
        <v>0</v>
      </c>
      <c r="K197" s="77">
        <v>0</v>
      </c>
      <c r="L197" s="116">
        <f t="shared" si="45"/>
        <v>0.10349999999999999</v>
      </c>
      <c r="M197" s="116">
        <f t="shared" si="41"/>
        <v>0.5025136071712456</v>
      </c>
      <c r="N197" s="96">
        <f t="shared" si="42"/>
        <v>0</v>
      </c>
      <c r="R197" s="95"/>
    </row>
    <row r="198" spans="1:18">
      <c r="A198" s="31">
        <f t="shared" si="34"/>
        <v>184</v>
      </c>
      <c r="B198" s="93">
        <v>39700</v>
      </c>
      <c r="C198" s="30" t="s">
        <v>162</v>
      </c>
      <c r="D198" s="77">
        <v>1788308.12</v>
      </c>
      <c r="E198" s="117">
        <v>0</v>
      </c>
      <c r="F198" s="96">
        <f t="shared" si="43"/>
        <v>1788308.12</v>
      </c>
      <c r="G198" s="116">
        <f t="shared" si="47"/>
        <v>0.10349999999999999</v>
      </c>
      <c r="H198" s="116">
        <f t="shared" si="47"/>
        <v>0.5025136071712456</v>
      </c>
      <c r="I198" s="96">
        <f t="shared" si="44"/>
        <v>93010.188485884777</v>
      </c>
      <c r="K198" s="77">
        <v>1788308.1200000008</v>
      </c>
      <c r="L198" s="116">
        <f t="shared" si="45"/>
        <v>0.10349999999999999</v>
      </c>
      <c r="M198" s="116">
        <f t="shared" si="41"/>
        <v>0.5025136071712456</v>
      </c>
      <c r="N198" s="96">
        <f t="shared" si="42"/>
        <v>93010.188485884806</v>
      </c>
      <c r="R198" s="95"/>
    </row>
    <row r="199" spans="1:18">
      <c r="A199" s="31">
        <f t="shared" si="34"/>
        <v>185</v>
      </c>
      <c r="B199" s="93">
        <v>39720</v>
      </c>
      <c r="C199" s="30" t="s">
        <v>196</v>
      </c>
      <c r="D199" s="77">
        <v>8824.34</v>
      </c>
      <c r="E199" s="117">
        <v>0</v>
      </c>
      <c r="F199" s="96">
        <f t="shared" si="43"/>
        <v>8824.34</v>
      </c>
      <c r="G199" s="116">
        <v>1</v>
      </c>
      <c r="H199" s="116">
        <f>H192</f>
        <v>6.437198999999999E-2</v>
      </c>
      <c r="I199" s="96">
        <f t="shared" si="44"/>
        <v>568.04032623659987</v>
      </c>
      <c r="K199" s="77">
        <v>8824.3399999999983</v>
      </c>
      <c r="L199" s="116">
        <v>1</v>
      </c>
      <c r="M199" s="116">
        <f t="shared" si="41"/>
        <v>6.437198999999999E-2</v>
      </c>
      <c r="N199" s="96">
        <f t="shared" si="42"/>
        <v>568.04032623659975</v>
      </c>
      <c r="R199" s="95"/>
    </row>
    <row r="200" spans="1:18">
      <c r="A200" s="31">
        <f t="shared" si="34"/>
        <v>186</v>
      </c>
      <c r="B200" s="93">
        <v>39800</v>
      </c>
      <c r="C200" s="30" t="s">
        <v>165</v>
      </c>
      <c r="D200" s="77">
        <v>136509.51999999999</v>
      </c>
      <c r="E200" s="117">
        <v>0</v>
      </c>
      <c r="F200" s="96">
        <f t="shared" si="43"/>
        <v>136509.51999999999</v>
      </c>
      <c r="G200" s="116">
        <f>G198</f>
        <v>0.10349999999999999</v>
      </c>
      <c r="H200" s="116">
        <f>H198</f>
        <v>0.5025136071712456</v>
      </c>
      <c r="I200" s="96">
        <f t="shared" si="44"/>
        <v>7099.8817504209819</v>
      </c>
      <c r="K200" s="77">
        <v>136509.51999999999</v>
      </c>
      <c r="L200" s="116">
        <f t="shared" si="45"/>
        <v>0.10349999999999999</v>
      </c>
      <c r="M200" s="116">
        <f t="shared" si="41"/>
        <v>0.5025136071712456</v>
      </c>
      <c r="N200" s="96">
        <f t="shared" si="42"/>
        <v>7099.8817504209819</v>
      </c>
      <c r="R200" s="95"/>
    </row>
    <row r="201" spans="1:18">
      <c r="A201" s="31">
        <f t="shared" si="34"/>
        <v>187</v>
      </c>
      <c r="B201" s="93">
        <v>39820</v>
      </c>
      <c r="C201" s="30" t="s">
        <v>197</v>
      </c>
      <c r="D201" s="77">
        <v>7388.39</v>
      </c>
      <c r="E201" s="117">
        <v>0</v>
      </c>
      <c r="F201" s="96">
        <f t="shared" si="43"/>
        <v>7388.39</v>
      </c>
      <c r="G201" s="116">
        <v>1</v>
      </c>
      <c r="H201" s="116">
        <f>H192</f>
        <v>6.437198999999999E-2</v>
      </c>
      <c r="I201" s="96">
        <f t="shared" si="44"/>
        <v>475.60536719609996</v>
      </c>
      <c r="K201" s="77">
        <v>7388.39</v>
      </c>
      <c r="L201" s="116">
        <v>1</v>
      </c>
      <c r="M201" s="116">
        <f t="shared" si="41"/>
        <v>6.437198999999999E-2</v>
      </c>
      <c r="N201" s="96">
        <f t="shared" si="42"/>
        <v>475.60536719609996</v>
      </c>
      <c r="R201" s="95"/>
    </row>
    <row r="202" spans="1:18">
      <c r="A202" s="31">
        <f t="shared" si="34"/>
        <v>188</v>
      </c>
      <c r="B202" s="93">
        <v>39900</v>
      </c>
      <c r="C202" s="30" t="s">
        <v>183</v>
      </c>
      <c r="D202" s="77">
        <v>162267.97</v>
      </c>
      <c r="E202" s="117">
        <v>0</v>
      </c>
      <c r="F202" s="96">
        <f t="shared" si="43"/>
        <v>162267.97</v>
      </c>
      <c r="G202" s="116">
        <f>G200</f>
        <v>0.10349999999999999</v>
      </c>
      <c r="H202" s="116">
        <f>H200</f>
        <v>0.5025136071712456</v>
      </c>
      <c r="I202" s="96">
        <f t="shared" si="44"/>
        <v>8439.58281357124</v>
      </c>
      <c r="K202" s="77">
        <v>162267.97</v>
      </c>
      <c r="L202" s="116">
        <f t="shared" si="45"/>
        <v>0.10349999999999999</v>
      </c>
      <c r="M202" s="116">
        <f t="shared" si="41"/>
        <v>0.5025136071712456</v>
      </c>
      <c r="N202" s="96">
        <f t="shared" si="42"/>
        <v>8439.58281357124</v>
      </c>
      <c r="R202" s="95"/>
    </row>
    <row r="203" spans="1:18">
      <c r="A203" s="31">
        <f t="shared" si="34"/>
        <v>189</v>
      </c>
      <c r="B203" s="93">
        <v>39901</v>
      </c>
      <c r="C203" s="30" t="s">
        <v>184</v>
      </c>
      <c r="D203" s="77">
        <v>35071126.966007173</v>
      </c>
      <c r="E203" s="117">
        <v>0</v>
      </c>
      <c r="F203" s="96">
        <f t="shared" si="43"/>
        <v>35071126.966007173</v>
      </c>
      <c r="G203" s="116">
        <f t="shared" si="47"/>
        <v>0.10349999999999999</v>
      </c>
      <c r="H203" s="116">
        <f t="shared" si="47"/>
        <v>0.5025136071712456</v>
      </c>
      <c r="I203" s="96">
        <f t="shared" si="44"/>
        <v>1824054.8667422722</v>
      </c>
      <c r="K203" s="77">
        <v>34681158.660527818</v>
      </c>
      <c r="L203" s="116">
        <f t="shared" si="45"/>
        <v>0.10349999999999999</v>
      </c>
      <c r="M203" s="116">
        <f t="shared" si="41"/>
        <v>0.5025136071712456</v>
      </c>
      <c r="N203" s="96">
        <f t="shared" si="42"/>
        <v>1803772.5534258422</v>
      </c>
      <c r="R203" s="95"/>
    </row>
    <row r="204" spans="1:18">
      <c r="A204" s="31">
        <f t="shared" si="34"/>
        <v>190</v>
      </c>
      <c r="B204" s="93">
        <v>39902</v>
      </c>
      <c r="C204" s="30" t="s">
        <v>185</v>
      </c>
      <c r="D204" s="77">
        <v>19005572.419999998</v>
      </c>
      <c r="E204" s="117">
        <v>0</v>
      </c>
      <c r="F204" s="96">
        <f t="shared" si="43"/>
        <v>19005572.419999998</v>
      </c>
      <c r="G204" s="116">
        <f t="shared" si="47"/>
        <v>0.10349999999999999</v>
      </c>
      <c r="H204" s="116">
        <f t="shared" si="47"/>
        <v>0.5025136071712456</v>
      </c>
      <c r="I204" s="96">
        <f t="shared" si="44"/>
        <v>988482.83094880369</v>
      </c>
      <c r="K204" s="77">
        <v>19005572.419999994</v>
      </c>
      <c r="L204" s="116">
        <f t="shared" si="45"/>
        <v>0.10349999999999999</v>
      </c>
      <c r="M204" s="116">
        <f t="shared" si="41"/>
        <v>0.5025136071712456</v>
      </c>
      <c r="N204" s="96">
        <f t="shared" si="42"/>
        <v>988482.83094880346</v>
      </c>
      <c r="R204" s="95"/>
    </row>
    <row r="205" spans="1:18">
      <c r="A205" s="31">
        <f t="shared" si="34"/>
        <v>191</v>
      </c>
      <c r="B205" s="93">
        <v>39903</v>
      </c>
      <c r="C205" s="30" t="s">
        <v>168</v>
      </c>
      <c r="D205" s="77">
        <v>3548953.23</v>
      </c>
      <c r="E205" s="117">
        <v>0</v>
      </c>
      <c r="F205" s="96">
        <f t="shared" si="43"/>
        <v>3548953.23</v>
      </c>
      <c r="G205" s="116">
        <f t="shared" ref="G205:H210" si="48">G204</f>
        <v>0.10349999999999999</v>
      </c>
      <c r="H205" s="116">
        <f t="shared" si="48"/>
        <v>0.5025136071712456</v>
      </c>
      <c r="I205" s="96">
        <f t="shared" si="44"/>
        <v>184581.61944144702</v>
      </c>
      <c r="K205" s="77">
        <v>3548953.2299999991</v>
      </c>
      <c r="L205" s="116">
        <f t="shared" si="45"/>
        <v>0.10349999999999999</v>
      </c>
      <c r="M205" s="116">
        <f t="shared" si="41"/>
        <v>0.5025136071712456</v>
      </c>
      <c r="N205" s="96">
        <f t="shared" si="42"/>
        <v>184581.61944144696</v>
      </c>
      <c r="R205" s="95"/>
    </row>
    <row r="206" spans="1:18">
      <c r="A206" s="31">
        <f t="shared" si="34"/>
        <v>192</v>
      </c>
      <c r="B206" s="93">
        <v>39904</v>
      </c>
      <c r="C206" s="30" t="s">
        <v>198</v>
      </c>
      <c r="D206" s="77">
        <v>0</v>
      </c>
      <c r="E206" s="117">
        <v>0</v>
      </c>
      <c r="F206" s="96">
        <f t="shared" si="43"/>
        <v>0</v>
      </c>
      <c r="G206" s="116">
        <f t="shared" si="48"/>
        <v>0.10349999999999999</v>
      </c>
      <c r="H206" s="116">
        <f t="shared" si="48"/>
        <v>0.5025136071712456</v>
      </c>
      <c r="I206" s="96">
        <f t="shared" si="44"/>
        <v>0</v>
      </c>
      <c r="K206" s="77">
        <v>0</v>
      </c>
      <c r="L206" s="116">
        <f t="shared" si="45"/>
        <v>0.10349999999999999</v>
      </c>
      <c r="M206" s="116">
        <f t="shared" si="41"/>
        <v>0.5025136071712456</v>
      </c>
      <c r="N206" s="96">
        <f t="shared" si="42"/>
        <v>0</v>
      </c>
      <c r="R206" s="95"/>
    </row>
    <row r="207" spans="1:18">
      <c r="A207" s="31">
        <f t="shared" si="34"/>
        <v>193</v>
      </c>
      <c r="B207" s="93">
        <v>39905</v>
      </c>
      <c r="C207" s="30" t="s">
        <v>199</v>
      </c>
      <c r="D207" s="77">
        <v>0</v>
      </c>
      <c r="E207" s="117">
        <v>0</v>
      </c>
      <c r="F207" s="96">
        <f t="shared" si="43"/>
        <v>0</v>
      </c>
      <c r="G207" s="116">
        <f t="shared" si="48"/>
        <v>0.10349999999999999</v>
      </c>
      <c r="H207" s="116">
        <f t="shared" si="48"/>
        <v>0.5025136071712456</v>
      </c>
      <c r="I207" s="96">
        <f t="shared" si="44"/>
        <v>0</v>
      </c>
      <c r="K207" s="77">
        <v>0</v>
      </c>
      <c r="L207" s="116">
        <f t="shared" si="45"/>
        <v>0.10349999999999999</v>
      </c>
      <c r="M207" s="116">
        <f t="shared" si="41"/>
        <v>0.5025136071712456</v>
      </c>
      <c r="N207" s="96">
        <f t="shared" si="42"/>
        <v>0</v>
      </c>
      <c r="R207" s="95"/>
    </row>
    <row r="208" spans="1:18">
      <c r="A208" s="31">
        <f t="shared" si="34"/>
        <v>194</v>
      </c>
      <c r="B208" s="93">
        <v>39906</v>
      </c>
      <c r="C208" s="30" t="s">
        <v>169</v>
      </c>
      <c r="D208" s="77">
        <v>1832419.679885576</v>
      </c>
      <c r="E208" s="117">
        <v>0</v>
      </c>
      <c r="F208" s="96">
        <f t="shared" si="43"/>
        <v>1832419.679885576</v>
      </c>
      <c r="G208" s="116">
        <f t="shared" si="48"/>
        <v>0.10349999999999999</v>
      </c>
      <c r="H208" s="116">
        <f t="shared" si="48"/>
        <v>0.5025136071712456</v>
      </c>
      <c r="I208" s="96">
        <f t="shared" si="44"/>
        <v>95304.43770025608</v>
      </c>
      <c r="K208" s="77">
        <v>1812255.4885791345</v>
      </c>
      <c r="L208" s="116">
        <f t="shared" si="45"/>
        <v>0.10349999999999999</v>
      </c>
      <c r="M208" s="116">
        <f t="shared" si="41"/>
        <v>0.5025136071712456</v>
      </c>
      <c r="N208" s="96">
        <f t="shared" si="42"/>
        <v>94255.694917565153</v>
      </c>
      <c r="R208" s="95"/>
    </row>
    <row r="209" spans="1:18">
      <c r="A209" s="31">
        <f t="shared" ref="A209:A265" si="49">A208+1</f>
        <v>195</v>
      </c>
      <c r="B209" s="93">
        <v>39907</v>
      </c>
      <c r="C209" s="30" t="s">
        <v>170</v>
      </c>
      <c r="D209" s="77">
        <v>1472508.4687512559</v>
      </c>
      <c r="E209" s="117">
        <v>0</v>
      </c>
      <c r="F209" s="96">
        <f t="shared" si="43"/>
        <v>1472508.4687512559</v>
      </c>
      <c r="G209" s="116">
        <f t="shared" si="48"/>
        <v>0.10349999999999999</v>
      </c>
      <c r="H209" s="116">
        <f t="shared" si="48"/>
        <v>0.5025136071712456</v>
      </c>
      <c r="I209" s="96">
        <f t="shared" si="44"/>
        <v>76585.398620018488</v>
      </c>
      <c r="K209" s="77">
        <v>1473097.1146971728</v>
      </c>
      <c r="L209" s="116">
        <f t="shared" si="45"/>
        <v>0.10349999999999999</v>
      </c>
      <c r="M209" s="116">
        <f t="shared" si="41"/>
        <v>0.5025136071712456</v>
      </c>
      <c r="N209" s="96">
        <f t="shared" si="42"/>
        <v>76616.014188873145</v>
      </c>
      <c r="R209" s="95"/>
    </row>
    <row r="210" spans="1:18">
      <c r="A210" s="31">
        <f t="shared" si="49"/>
        <v>196</v>
      </c>
      <c r="B210" s="93">
        <v>39908</v>
      </c>
      <c r="C210" s="30" t="s">
        <v>171</v>
      </c>
      <c r="D210" s="77">
        <v>66470184.967220388</v>
      </c>
      <c r="E210" s="117">
        <v>0</v>
      </c>
      <c r="F210" s="96">
        <f t="shared" si="43"/>
        <v>66470184.967220388</v>
      </c>
      <c r="G210" s="116">
        <f t="shared" si="48"/>
        <v>0.10349999999999999</v>
      </c>
      <c r="H210" s="116">
        <f t="shared" si="48"/>
        <v>0.5025136071712456</v>
      </c>
      <c r="I210" s="96">
        <f t="shared" si="44"/>
        <v>3457124.8451820444</v>
      </c>
      <c r="K210" s="77">
        <v>63125893.091210872</v>
      </c>
      <c r="L210" s="116">
        <f t="shared" si="45"/>
        <v>0.10349999999999999</v>
      </c>
      <c r="M210" s="116">
        <f t="shared" si="41"/>
        <v>0.5025136071712456</v>
      </c>
      <c r="N210" s="96">
        <f t="shared" si="42"/>
        <v>3283187.6951681762</v>
      </c>
      <c r="R210" s="95"/>
    </row>
    <row r="211" spans="1:18">
      <c r="A211" s="31">
        <f t="shared" si="49"/>
        <v>197</v>
      </c>
      <c r="B211" s="93">
        <v>39909</v>
      </c>
      <c r="C211" s="30" t="s">
        <v>200</v>
      </c>
      <c r="D211" s="77">
        <v>39251.620000000003</v>
      </c>
      <c r="E211" s="117">
        <v>0</v>
      </c>
      <c r="F211" s="96">
        <f t="shared" si="43"/>
        <v>39251.620000000003</v>
      </c>
      <c r="G211" s="116">
        <f>G209</f>
        <v>0.10349999999999999</v>
      </c>
      <c r="H211" s="116">
        <f>H209</f>
        <v>0.5025136071712456</v>
      </c>
      <c r="I211" s="96">
        <f t="shared" si="44"/>
        <v>2041.4829713888034</v>
      </c>
      <c r="K211" s="77">
        <v>39251.620000000003</v>
      </c>
      <c r="L211" s="116">
        <f t="shared" si="45"/>
        <v>0.10349999999999999</v>
      </c>
      <c r="M211" s="116">
        <f>H211</f>
        <v>0.5025136071712456</v>
      </c>
      <c r="N211" s="96">
        <f t="shared" si="42"/>
        <v>2041.4829713888034</v>
      </c>
      <c r="R211" s="95"/>
    </row>
    <row r="212" spans="1:18">
      <c r="A212" s="31">
        <f t="shared" si="49"/>
        <v>198</v>
      </c>
      <c r="B212" s="93">
        <v>39921</v>
      </c>
      <c r="C212" s="30" t="s">
        <v>201</v>
      </c>
      <c r="D212" s="77">
        <v>1628899.91</v>
      </c>
      <c r="E212" s="117">
        <v>0</v>
      </c>
      <c r="F212" s="96">
        <f t="shared" si="43"/>
        <v>1628899.91</v>
      </c>
      <c r="G212" s="116">
        <v>1</v>
      </c>
      <c r="H212" s="116">
        <f>$H$192</f>
        <v>6.437198999999999E-2</v>
      </c>
      <c r="I212" s="96">
        <f t="shared" si="44"/>
        <v>104855.52871752088</v>
      </c>
      <c r="K212" s="77">
        <v>1628899.91</v>
      </c>
      <c r="L212" s="116">
        <v>1</v>
      </c>
      <c r="M212" s="116">
        <f t="shared" si="41"/>
        <v>6.437198999999999E-2</v>
      </c>
      <c r="N212" s="96">
        <f t="shared" si="42"/>
        <v>104855.52871752088</v>
      </c>
      <c r="R212" s="95"/>
    </row>
    <row r="213" spans="1:18">
      <c r="A213" s="31">
        <f t="shared" si="49"/>
        <v>199</v>
      </c>
      <c r="B213" s="93">
        <v>39922</v>
      </c>
      <c r="C213" s="30" t="s">
        <v>202</v>
      </c>
      <c r="D213" s="77">
        <v>961255.64</v>
      </c>
      <c r="E213" s="117">
        <v>0</v>
      </c>
      <c r="F213" s="96">
        <f t="shared" si="43"/>
        <v>961255.64</v>
      </c>
      <c r="G213" s="116">
        <v>1</v>
      </c>
      <c r="H213" s="116">
        <f t="shared" ref="H213:H214" si="50">$H$192</f>
        <v>6.437198999999999E-2</v>
      </c>
      <c r="I213" s="96">
        <f t="shared" si="44"/>
        <v>61877.938445523592</v>
      </c>
      <c r="K213" s="77">
        <v>961255.64000000013</v>
      </c>
      <c r="L213" s="116">
        <v>1</v>
      </c>
      <c r="M213" s="116">
        <f t="shared" si="41"/>
        <v>6.437198999999999E-2</v>
      </c>
      <c r="N213" s="96">
        <f t="shared" si="42"/>
        <v>61877.9384455236</v>
      </c>
      <c r="R213" s="95"/>
    </row>
    <row r="214" spans="1:18">
      <c r="A214" s="31">
        <f t="shared" si="49"/>
        <v>200</v>
      </c>
      <c r="B214" s="93">
        <v>39923</v>
      </c>
      <c r="C214" s="30" t="s">
        <v>203</v>
      </c>
      <c r="D214" s="77">
        <v>60170.36</v>
      </c>
      <c r="E214" s="117">
        <v>0</v>
      </c>
      <c r="F214" s="96">
        <f t="shared" si="43"/>
        <v>60170.36</v>
      </c>
      <c r="G214" s="116">
        <v>1</v>
      </c>
      <c r="H214" s="116">
        <f t="shared" si="50"/>
        <v>6.437198999999999E-2</v>
      </c>
      <c r="I214" s="96">
        <f t="shared" si="44"/>
        <v>3873.2858122163993</v>
      </c>
      <c r="K214" s="77">
        <v>60170.359999999993</v>
      </c>
      <c r="L214" s="116">
        <v>1</v>
      </c>
      <c r="M214" s="116">
        <f t="shared" si="41"/>
        <v>6.437198999999999E-2</v>
      </c>
      <c r="N214" s="96">
        <f t="shared" si="42"/>
        <v>3873.2858122163989</v>
      </c>
      <c r="R214" s="95"/>
    </row>
    <row r="215" spans="1:18">
      <c r="A215" s="31">
        <f t="shared" si="49"/>
        <v>201</v>
      </c>
      <c r="B215" s="93">
        <v>39924</v>
      </c>
      <c r="C215" s="30" t="s">
        <v>204</v>
      </c>
      <c r="D215" s="77">
        <v>0</v>
      </c>
      <c r="E215" s="117">
        <v>0</v>
      </c>
      <c r="F215" s="96">
        <f t="shared" si="43"/>
        <v>0</v>
      </c>
      <c r="G215" s="116">
        <f>G210</f>
        <v>0.10349999999999999</v>
      </c>
      <c r="H215" s="116">
        <f>H210</f>
        <v>0.5025136071712456</v>
      </c>
      <c r="I215" s="96">
        <f t="shared" si="44"/>
        <v>0</v>
      </c>
      <c r="K215" s="77">
        <v>0</v>
      </c>
      <c r="L215" s="116">
        <f t="shared" si="45"/>
        <v>0.10349999999999999</v>
      </c>
      <c r="M215" s="116">
        <f t="shared" si="41"/>
        <v>0.5025136071712456</v>
      </c>
      <c r="N215" s="96">
        <f t="shared" si="42"/>
        <v>0</v>
      </c>
      <c r="R215" s="95"/>
    </row>
    <row r="216" spans="1:18">
      <c r="A216" s="31">
        <f t="shared" si="49"/>
        <v>202</v>
      </c>
      <c r="B216" s="93">
        <v>39926</v>
      </c>
      <c r="C216" s="30" t="s">
        <v>205</v>
      </c>
      <c r="D216" s="77">
        <v>351204.64984342962</v>
      </c>
      <c r="E216" s="117">
        <v>0</v>
      </c>
      <c r="F216" s="96">
        <f t="shared" si="43"/>
        <v>351204.64984342962</v>
      </c>
      <c r="G216" s="116">
        <v>1</v>
      </c>
      <c r="H216" s="116">
        <f>$H$214</f>
        <v>6.437198999999999E-2</v>
      </c>
      <c r="I216" s="96">
        <f t="shared" si="44"/>
        <v>22607.74220767475</v>
      </c>
      <c r="K216" s="77">
        <v>326577.04995390249</v>
      </c>
      <c r="L216" s="116">
        <v>1</v>
      </c>
      <c r="M216" s="116">
        <f t="shared" si="41"/>
        <v>6.437198999999999E-2</v>
      </c>
      <c r="N216" s="96">
        <f t="shared" si="42"/>
        <v>21022.414593862108</v>
      </c>
      <c r="R216" s="95"/>
    </row>
    <row r="217" spans="1:18">
      <c r="A217" s="31">
        <f t="shared" si="49"/>
        <v>203</v>
      </c>
      <c r="B217" s="93">
        <v>39928</v>
      </c>
      <c r="C217" s="30" t="s">
        <v>206</v>
      </c>
      <c r="D217" s="77">
        <v>19396382.179999996</v>
      </c>
      <c r="E217" s="117">
        <v>0</v>
      </c>
      <c r="F217" s="96">
        <f t="shared" si="43"/>
        <v>19396382.179999996</v>
      </c>
      <c r="G217" s="116">
        <v>1</v>
      </c>
      <c r="H217" s="116">
        <f t="shared" ref="H217" si="51">$H$214</f>
        <v>6.437198999999999E-2</v>
      </c>
      <c r="I217" s="96">
        <f t="shared" si="44"/>
        <v>1248583.7197271378</v>
      </c>
      <c r="K217" s="77">
        <v>19325874.901538465</v>
      </c>
      <c r="L217" s="116">
        <v>1</v>
      </c>
      <c r="M217" s="116">
        <f t="shared" si="41"/>
        <v>6.437198999999999E-2</v>
      </c>
      <c r="N217" s="96">
        <f t="shared" si="42"/>
        <v>1244045.0259030848</v>
      </c>
      <c r="R217" s="95"/>
    </row>
    <row r="218" spans="1:18">
      <c r="A218" s="31">
        <f t="shared" si="49"/>
        <v>204</v>
      </c>
      <c r="B218" s="93">
        <v>39931</v>
      </c>
      <c r="C218" s="30" t="s">
        <v>207</v>
      </c>
      <c r="D218" s="77">
        <v>299424.38376368739</v>
      </c>
      <c r="E218" s="117">
        <v>0</v>
      </c>
      <c r="F218" s="96">
        <f t="shared" si="43"/>
        <v>299424.38376368739</v>
      </c>
      <c r="G218" s="116">
        <v>1</v>
      </c>
      <c r="H218" s="116">
        <v>0</v>
      </c>
      <c r="I218" s="96">
        <f t="shared" si="44"/>
        <v>0</v>
      </c>
      <c r="K218" s="77">
        <v>297703.32704114646</v>
      </c>
      <c r="L218" s="116">
        <v>1</v>
      </c>
      <c r="M218" s="116">
        <f t="shared" si="41"/>
        <v>0</v>
      </c>
      <c r="N218" s="96">
        <f t="shared" si="42"/>
        <v>0</v>
      </c>
      <c r="R218" s="95"/>
    </row>
    <row r="219" spans="1:18">
      <c r="A219" s="31">
        <f t="shared" si="49"/>
        <v>205</v>
      </c>
      <c r="B219" s="93">
        <v>39932</v>
      </c>
      <c r="C219" s="30" t="s">
        <v>208</v>
      </c>
      <c r="D219" s="77">
        <v>348448.79839658114</v>
      </c>
      <c r="E219" s="117">
        <v>0</v>
      </c>
      <c r="F219" s="96">
        <f t="shared" si="43"/>
        <v>348448.79839658114</v>
      </c>
      <c r="G219" s="116">
        <v>1</v>
      </c>
      <c r="H219" s="116">
        <v>0</v>
      </c>
      <c r="I219" s="96">
        <f t="shared" si="44"/>
        <v>0</v>
      </c>
      <c r="K219" s="77">
        <v>346279.97708579502</v>
      </c>
      <c r="L219" s="116">
        <v>1</v>
      </c>
      <c r="M219" s="116">
        <f t="shared" si="41"/>
        <v>0</v>
      </c>
      <c r="N219" s="96">
        <f t="shared" si="42"/>
        <v>0</v>
      </c>
      <c r="R219" s="95"/>
    </row>
    <row r="220" spans="1:18">
      <c r="A220" s="31">
        <f t="shared" si="49"/>
        <v>206</v>
      </c>
      <c r="B220" s="93">
        <v>39938</v>
      </c>
      <c r="C220" s="30" t="s">
        <v>209</v>
      </c>
      <c r="D220" s="77">
        <v>17687656.864889119</v>
      </c>
      <c r="E220" s="117">
        <v>0</v>
      </c>
      <c r="F220" s="96">
        <f t="shared" si="43"/>
        <v>17687656.864889119</v>
      </c>
      <c r="G220" s="116">
        <v>1</v>
      </c>
      <c r="H220" s="116">
        <v>0</v>
      </c>
      <c r="I220" s="96">
        <f t="shared" si="44"/>
        <v>0</v>
      </c>
      <c r="K220" s="77">
        <v>17551622.810899321</v>
      </c>
      <c r="L220" s="116">
        <v>1</v>
      </c>
      <c r="M220" s="116">
        <f t="shared" si="41"/>
        <v>0</v>
      </c>
      <c r="N220" s="96">
        <f t="shared" si="42"/>
        <v>0</v>
      </c>
      <c r="R220" s="95"/>
    </row>
    <row r="221" spans="1:18">
      <c r="A221" s="31">
        <f t="shared" si="49"/>
        <v>207</v>
      </c>
      <c r="B221" s="83"/>
      <c r="C221" s="30"/>
      <c r="D221" s="84"/>
      <c r="E221" s="84"/>
      <c r="F221" s="84"/>
      <c r="H221" s="116"/>
      <c r="K221" s="84"/>
      <c r="N221" s="84"/>
    </row>
    <row r="222" spans="1:18" ht="15.75" thickBot="1">
      <c r="A222" s="31">
        <f t="shared" si="49"/>
        <v>208</v>
      </c>
      <c r="B222" s="83"/>
      <c r="C222" s="30" t="s">
        <v>210</v>
      </c>
      <c r="D222" s="102">
        <f>SUM(D183:D220)</f>
        <v>196011888.53000003</v>
      </c>
      <c r="E222" s="102">
        <f>SUM(E183:E220)</f>
        <v>0</v>
      </c>
      <c r="F222" s="102">
        <f>SUM(F183:F220)</f>
        <v>196011888.53000003</v>
      </c>
      <c r="G222" s="52"/>
      <c r="H222" s="52"/>
      <c r="I222" s="102">
        <f>SUM(I183:I220)</f>
        <v>9187789.8560559098</v>
      </c>
      <c r="J222" s="103"/>
      <c r="K222" s="102">
        <f>SUM(K183:K220)</f>
        <v>193042359.45153844</v>
      </c>
      <c r="L222" s="52"/>
      <c r="M222" s="52"/>
      <c r="N222" s="102">
        <f>SUM(N183:N220)</f>
        <v>9038209.2807617728</v>
      </c>
    </row>
    <row r="223" spans="1:18" ht="15.75" thickTop="1">
      <c r="A223" s="31">
        <f t="shared" si="49"/>
        <v>209</v>
      </c>
      <c r="B223" s="83"/>
      <c r="C223" s="30"/>
      <c r="D223" s="77"/>
      <c r="E223" s="77"/>
      <c r="F223" s="77"/>
      <c r="I223" s="77"/>
    </row>
    <row r="224" spans="1:18">
      <c r="A224" s="31">
        <f t="shared" si="49"/>
        <v>210</v>
      </c>
      <c r="B224" s="83"/>
      <c r="C224" s="4" t="s">
        <v>174</v>
      </c>
      <c r="D224" s="77">
        <v>8866626.7499999981</v>
      </c>
      <c r="E224" s="77">
        <v>0</v>
      </c>
      <c r="F224" s="77">
        <f>D224+E224</f>
        <v>8866626.7499999981</v>
      </c>
      <c r="G224" s="116">
        <f>G215</f>
        <v>0.10349999999999999</v>
      </c>
      <c r="H224" s="116">
        <f>H215</f>
        <v>0.5025136071712456</v>
      </c>
      <c r="I224" s="77">
        <f>F224*G224*H224</f>
        <v>461154.66122889816</v>
      </c>
      <c r="K224" s="77">
        <v>7920492.2315384597</v>
      </c>
      <c r="L224" s="116">
        <f>G224</f>
        <v>0.10349999999999999</v>
      </c>
      <c r="M224" s="116">
        <f>H224</f>
        <v>0.5025136071712456</v>
      </c>
      <c r="N224" s="77">
        <f>K224*L224*M224</f>
        <v>411946.05511066975</v>
      </c>
    </row>
    <row r="225" spans="1:18">
      <c r="A225" s="31">
        <f t="shared" si="49"/>
        <v>211</v>
      </c>
      <c r="B225" s="83"/>
    </row>
    <row r="226" spans="1:18" ht="15.75">
      <c r="A226" s="31">
        <f t="shared" si="49"/>
        <v>212</v>
      </c>
      <c r="B226" s="92" t="s">
        <v>211</v>
      </c>
    </row>
    <row r="227" spans="1:18">
      <c r="A227" s="31">
        <f t="shared" si="49"/>
        <v>213</v>
      </c>
      <c r="B227" s="83"/>
    </row>
    <row r="228" spans="1:18">
      <c r="A228" s="31">
        <f t="shared" si="49"/>
        <v>214</v>
      </c>
      <c r="B228" s="83"/>
      <c r="C228" s="75" t="s">
        <v>150</v>
      </c>
    </row>
    <row r="229" spans="1:18">
      <c r="A229" s="31">
        <f t="shared" si="49"/>
        <v>215</v>
      </c>
      <c r="B229" s="93">
        <v>38900</v>
      </c>
      <c r="C229" s="30" t="s">
        <v>109</v>
      </c>
      <c r="D229" s="77">
        <v>2874239.86</v>
      </c>
      <c r="E229" s="85">
        <v>0</v>
      </c>
      <c r="F229" s="85">
        <f>D229+E229</f>
        <v>2874239.86</v>
      </c>
      <c r="G229" s="116">
        <v>0.10929999999999999</v>
      </c>
      <c r="H229" s="116">
        <v>0.51883860656465508</v>
      </c>
      <c r="I229" s="85">
        <f>F229*G229*H229</f>
        <v>162995.43980572233</v>
      </c>
      <c r="K229" s="77">
        <v>2874239.86</v>
      </c>
      <c r="L229" s="116">
        <f>G229</f>
        <v>0.10929999999999999</v>
      </c>
      <c r="M229" s="116">
        <f>H229</f>
        <v>0.51883860656465508</v>
      </c>
      <c r="N229" s="85">
        <f>K229*L229*M229</f>
        <v>162995.43980572233</v>
      </c>
      <c r="P229" s="93"/>
      <c r="R229" s="95"/>
    </row>
    <row r="230" spans="1:18">
      <c r="A230" s="31">
        <f t="shared" si="49"/>
        <v>216</v>
      </c>
      <c r="B230" s="93">
        <v>38910</v>
      </c>
      <c r="C230" s="30" t="s">
        <v>212</v>
      </c>
      <c r="D230" s="77">
        <v>1887122.88</v>
      </c>
      <c r="E230" s="96">
        <v>0</v>
      </c>
      <c r="F230" s="118">
        <f>D230+E230</f>
        <v>1887122.88</v>
      </c>
      <c r="G230" s="94">
        <v>1</v>
      </c>
      <c r="H230" s="94">
        <v>2.3324339999999999E-2</v>
      </c>
      <c r="I230" s="96">
        <f>F230*G230*H230</f>
        <v>44015.895674899199</v>
      </c>
      <c r="K230" s="77">
        <v>1887122.8799999992</v>
      </c>
      <c r="L230" s="116">
        <f>G230</f>
        <v>1</v>
      </c>
      <c r="M230" s="116">
        <f>H230</f>
        <v>2.3324339999999999E-2</v>
      </c>
      <c r="N230" s="96">
        <f>K230*L230*M230</f>
        <v>44015.895674899177</v>
      </c>
      <c r="P230" s="93"/>
      <c r="R230" s="95"/>
    </row>
    <row r="231" spans="1:18">
      <c r="A231" s="31">
        <f t="shared" si="49"/>
        <v>217</v>
      </c>
      <c r="B231" s="93">
        <v>39000</v>
      </c>
      <c r="C231" s="30" t="s">
        <v>127</v>
      </c>
      <c r="D231" s="77">
        <v>12620665.26</v>
      </c>
      <c r="E231" s="96">
        <v>0</v>
      </c>
      <c r="F231" s="118">
        <f t="shared" ref="F231:F252" si="52">D231+E231</f>
        <v>12620665.26</v>
      </c>
      <c r="G231" s="116">
        <f>$G$229</f>
        <v>0.10929999999999999</v>
      </c>
      <c r="H231" s="116">
        <f>$H$229</f>
        <v>0.51883860656465508</v>
      </c>
      <c r="I231" s="96">
        <f t="shared" ref="I231:I257" si="53">F231*G231*H231</f>
        <v>715706.05965171626</v>
      </c>
      <c r="K231" s="77">
        <v>12620665.26</v>
      </c>
      <c r="L231" s="116">
        <f t="shared" ref="L231:M252" si="54">G231</f>
        <v>0.10929999999999999</v>
      </c>
      <c r="M231" s="116">
        <f t="shared" si="54"/>
        <v>0.51883860656465508</v>
      </c>
      <c r="N231" s="96">
        <f t="shared" ref="N231:N257" si="55">K231*L231*M231</f>
        <v>715706.05965171626</v>
      </c>
      <c r="P231" s="93"/>
      <c r="R231" s="95"/>
    </row>
    <row r="232" spans="1:18">
      <c r="A232" s="31">
        <f t="shared" si="49"/>
        <v>218</v>
      </c>
      <c r="B232" s="93">
        <v>39009</v>
      </c>
      <c r="C232" s="30" t="s">
        <v>153</v>
      </c>
      <c r="D232" s="77">
        <v>2820613.55</v>
      </c>
      <c r="E232" s="96">
        <v>0</v>
      </c>
      <c r="F232" s="118">
        <f t="shared" si="52"/>
        <v>2820613.55</v>
      </c>
      <c r="G232" s="116">
        <f>$G$229</f>
        <v>0.10929999999999999</v>
      </c>
      <c r="H232" s="116">
        <f>$H$229</f>
        <v>0.51883860656465508</v>
      </c>
      <c r="I232" s="96">
        <f t="shared" si="53"/>
        <v>159954.34219057477</v>
      </c>
      <c r="K232" s="77">
        <v>2820613.55</v>
      </c>
      <c r="L232" s="116">
        <f t="shared" si="54"/>
        <v>0.10929999999999999</v>
      </c>
      <c r="M232" s="116">
        <f t="shared" si="54"/>
        <v>0.51883860656465508</v>
      </c>
      <c r="N232" s="96">
        <f t="shared" si="55"/>
        <v>159954.34219057477</v>
      </c>
      <c r="P232" s="93"/>
      <c r="R232" s="95"/>
    </row>
    <row r="233" spans="1:18">
      <c r="A233" s="31">
        <f t="shared" si="49"/>
        <v>219</v>
      </c>
      <c r="B233" s="93">
        <v>39010</v>
      </c>
      <c r="C233" s="30" t="s">
        <v>213</v>
      </c>
      <c r="D233" s="77">
        <v>15226913.214719897</v>
      </c>
      <c r="E233" s="96">
        <v>0</v>
      </c>
      <c r="F233" s="118">
        <f t="shared" si="52"/>
        <v>15226913.214719897</v>
      </c>
      <c r="G233" s="94">
        <v>1</v>
      </c>
      <c r="H233" s="94">
        <f>$H$230</f>
        <v>2.3324339999999999E-2</v>
      </c>
      <c r="I233" s="96">
        <f t="shared" si="53"/>
        <v>355157.70097061986</v>
      </c>
      <c r="K233" s="77">
        <v>12646969.404175978</v>
      </c>
      <c r="L233" s="116">
        <f t="shared" si="54"/>
        <v>1</v>
      </c>
      <c r="M233" s="116">
        <f t="shared" si="54"/>
        <v>2.3324339999999999E-2</v>
      </c>
      <c r="N233" s="96">
        <f t="shared" si="55"/>
        <v>294982.21435259795</v>
      </c>
      <c r="P233" s="93"/>
      <c r="R233" s="95"/>
    </row>
    <row r="234" spans="1:18">
      <c r="A234" s="31">
        <f t="shared" si="49"/>
        <v>220</v>
      </c>
      <c r="B234" s="93">
        <v>39100</v>
      </c>
      <c r="C234" s="30" t="s">
        <v>154</v>
      </c>
      <c r="D234" s="77">
        <v>2393125.4633110939</v>
      </c>
      <c r="E234" s="96">
        <v>0</v>
      </c>
      <c r="F234" s="118">
        <f t="shared" si="52"/>
        <v>2393125.4633110939</v>
      </c>
      <c r="G234" s="116">
        <f>$G$229</f>
        <v>0.10929999999999999</v>
      </c>
      <c r="H234" s="116">
        <f>$H$229</f>
        <v>0.51883860656465508</v>
      </c>
      <c r="I234" s="96">
        <f t="shared" si="53"/>
        <v>135711.89476255636</v>
      </c>
      <c r="K234" s="77">
        <v>2374128.36787776</v>
      </c>
      <c r="L234" s="116">
        <f t="shared" si="54"/>
        <v>0.10929999999999999</v>
      </c>
      <c r="M234" s="116">
        <f t="shared" si="54"/>
        <v>0.51883860656465508</v>
      </c>
      <c r="N234" s="96">
        <f t="shared" si="55"/>
        <v>134634.58734354802</v>
      </c>
      <c r="P234" s="93"/>
      <c r="R234" s="95"/>
    </row>
    <row r="235" spans="1:18">
      <c r="A235" s="31">
        <f t="shared" si="49"/>
        <v>221</v>
      </c>
      <c r="B235" s="93">
        <v>39101</v>
      </c>
      <c r="C235" s="30" t="s">
        <v>180</v>
      </c>
      <c r="D235" s="77">
        <v>0</v>
      </c>
      <c r="E235" s="96">
        <v>0</v>
      </c>
      <c r="F235" s="118">
        <f t="shared" si="52"/>
        <v>0</v>
      </c>
      <c r="G235" s="116">
        <f t="shared" ref="G235:G236" si="56">$G$229</f>
        <v>0.10929999999999999</v>
      </c>
      <c r="H235" s="116">
        <f t="shared" ref="H235:H236" si="57">$H$229</f>
        <v>0.51883860656465508</v>
      </c>
      <c r="I235" s="96">
        <f t="shared" si="53"/>
        <v>0</v>
      </c>
      <c r="K235" s="77">
        <v>0</v>
      </c>
      <c r="L235" s="116">
        <f t="shared" si="54"/>
        <v>0.10929999999999999</v>
      </c>
      <c r="M235" s="116">
        <f t="shared" si="54"/>
        <v>0.51883860656465508</v>
      </c>
      <c r="N235" s="96">
        <f t="shared" si="55"/>
        <v>0</v>
      </c>
      <c r="P235" s="93"/>
      <c r="R235" s="95"/>
    </row>
    <row r="236" spans="1:18">
      <c r="A236" s="31">
        <f t="shared" si="49"/>
        <v>222</v>
      </c>
      <c r="B236" s="93">
        <v>39102</v>
      </c>
      <c r="C236" s="30" t="s">
        <v>214</v>
      </c>
      <c r="D236" s="77">
        <v>0</v>
      </c>
      <c r="E236" s="96">
        <v>0</v>
      </c>
      <c r="F236" s="118">
        <f t="shared" si="52"/>
        <v>0</v>
      </c>
      <c r="G236" s="116">
        <f t="shared" si="56"/>
        <v>0.10929999999999999</v>
      </c>
      <c r="H236" s="116">
        <f t="shared" si="57"/>
        <v>0.51883860656465508</v>
      </c>
      <c r="I236" s="96">
        <f t="shared" si="53"/>
        <v>0</v>
      </c>
      <c r="K236" s="77">
        <v>0</v>
      </c>
      <c r="L236" s="116">
        <f t="shared" si="54"/>
        <v>0.10929999999999999</v>
      </c>
      <c r="M236" s="116">
        <f t="shared" si="54"/>
        <v>0.51883860656465508</v>
      </c>
      <c r="N236" s="96">
        <f t="shared" si="55"/>
        <v>0</v>
      </c>
      <c r="P236" s="93"/>
      <c r="R236" s="95"/>
    </row>
    <row r="237" spans="1:18">
      <c r="A237" s="31">
        <f t="shared" si="49"/>
        <v>223</v>
      </c>
      <c r="B237" s="93">
        <v>39103</v>
      </c>
      <c r="C237" s="30" t="s">
        <v>215</v>
      </c>
      <c r="D237" s="77">
        <v>0</v>
      </c>
      <c r="E237" s="96">
        <v>0</v>
      </c>
      <c r="F237" s="118">
        <f t="shared" si="52"/>
        <v>0</v>
      </c>
      <c r="G237" s="116">
        <f>$G$229</f>
        <v>0.10929999999999999</v>
      </c>
      <c r="H237" s="116">
        <f>$H$229</f>
        <v>0.51883860656465508</v>
      </c>
      <c r="I237" s="96">
        <f t="shared" si="53"/>
        <v>0</v>
      </c>
      <c r="K237" s="77">
        <v>0</v>
      </c>
      <c r="L237" s="116">
        <f t="shared" si="54"/>
        <v>0.10929999999999999</v>
      </c>
      <c r="M237" s="116">
        <f t="shared" si="54"/>
        <v>0.51883860656465508</v>
      </c>
      <c r="N237" s="96">
        <f t="shared" si="55"/>
        <v>0</v>
      </c>
      <c r="P237" s="93"/>
      <c r="R237" s="95"/>
    </row>
    <row r="238" spans="1:18">
      <c r="A238" s="31">
        <f t="shared" si="49"/>
        <v>224</v>
      </c>
      <c r="B238" s="93">
        <v>39110</v>
      </c>
      <c r="C238" s="30" t="s">
        <v>216</v>
      </c>
      <c r="D238" s="77">
        <v>895316.76979955123</v>
      </c>
      <c r="E238" s="96">
        <v>0</v>
      </c>
      <c r="F238" s="118">
        <f t="shared" si="52"/>
        <v>895316.76979955123</v>
      </c>
      <c r="G238" s="94">
        <v>1</v>
      </c>
      <c r="H238" s="94">
        <f>$H$230</f>
        <v>2.3324339999999999E-2</v>
      </c>
      <c r="I238" s="96">
        <f t="shared" si="53"/>
        <v>20882.672746506465</v>
      </c>
      <c r="K238" s="77">
        <v>443356.88050766505</v>
      </c>
      <c r="L238" s="116">
        <f t="shared" si="54"/>
        <v>1</v>
      </c>
      <c r="M238" s="116">
        <f t="shared" si="54"/>
        <v>2.3324339999999999E-2</v>
      </c>
      <c r="N238" s="96">
        <f t="shared" si="55"/>
        <v>10341.006622300152</v>
      </c>
      <c r="P238" s="93"/>
      <c r="R238" s="95"/>
    </row>
    <row r="239" spans="1:18">
      <c r="A239" s="31">
        <f t="shared" si="49"/>
        <v>225</v>
      </c>
      <c r="B239" s="93">
        <v>39210</v>
      </c>
      <c r="C239" s="30" t="s">
        <v>217</v>
      </c>
      <c r="D239" s="77">
        <v>96290.22</v>
      </c>
      <c r="E239" s="96">
        <v>0</v>
      </c>
      <c r="F239" s="118">
        <f t="shared" si="52"/>
        <v>96290.22</v>
      </c>
      <c r="G239" s="94">
        <v>1</v>
      </c>
      <c r="H239" s="94">
        <f t="shared" ref="H239:H241" si="58">$H$230</f>
        <v>2.3324339999999999E-2</v>
      </c>
      <c r="I239" s="96">
        <f t="shared" si="53"/>
        <v>2245.9058299548001</v>
      </c>
      <c r="K239" s="77">
        <v>96290.219999999987</v>
      </c>
      <c r="L239" s="116">
        <f t="shared" si="54"/>
        <v>1</v>
      </c>
      <c r="M239" s="116">
        <f t="shared" si="54"/>
        <v>2.3324339999999999E-2</v>
      </c>
      <c r="N239" s="96">
        <f t="shared" si="55"/>
        <v>2245.9058299547996</v>
      </c>
      <c r="P239" s="93"/>
      <c r="R239" s="95"/>
    </row>
    <row r="240" spans="1:18">
      <c r="A240" s="31">
        <f t="shared" si="49"/>
        <v>226</v>
      </c>
      <c r="B240" s="93">
        <v>39410</v>
      </c>
      <c r="C240" s="30" t="s">
        <v>218</v>
      </c>
      <c r="D240" s="77">
        <v>347774.5</v>
      </c>
      <c r="E240" s="96">
        <v>0</v>
      </c>
      <c r="F240" s="118">
        <f t="shared" si="52"/>
        <v>347774.5</v>
      </c>
      <c r="G240" s="94">
        <v>1</v>
      </c>
      <c r="H240" s="94">
        <f t="shared" si="58"/>
        <v>2.3324339999999999E-2</v>
      </c>
      <c r="I240" s="96">
        <f t="shared" si="53"/>
        <v>8111.6106813299994</v>
      </c>
      <c r="K240" s="77">
        <v>347774.5</v>
      </c>
      <c r="L240" s="116">
        <f t="shared" si="54"/>
        <v>1</v>
      </c>
      <c r="M240" s="116">
        <f t="shared" si="54"/>
        <v>2.3324339999999999E-2</v>
      </c>
      <c r="N240" s="96">
        <f t="shared" si="55"/>
        <v>8111.6106813299994</v>
      </c>
      <c r="P240" s="93"/>
      <c r="R240" s="95"/>
    </row>
    <row r="241" spans="1:18">
      <c r="A241" s="31">
        <f t="shared" si="49"/>
        <v>227</v>
      </c>
      <c r="B241" s="93">
        <v>39510</v>
      </c>
      <c r="C241" s="30" t="s">
        <v>219</v>
      </c>
      <c r="D241" s="77">
        <v>23632.07</v>
      </c>
      <c r="E241" s="96">
        <v>0</v>
      </c>
      <c r="F241" s="118">
        <f t="shared" si="52"/>
        <v>23632.07</v>
      </c>
      <c r="G241" s="94">
        <v>1</v>
      </c>
      <c r="H241" s="94">
        <f t="shared" si="58"/>
        <v>2.3324339999999999E-2</v>
      </c>
      <c r="I241" s="96">
        <f t="shared" si="53"/>
        <v>551.20243558380002</v>
      </c>
      <c r="K241" s="77">
        <v>23632.070000000003</v>
      </c>
      <c r="L241" s="116">
        <f t="shared" si="54"/>
        <v>1</v>
      </c>
      <c r="M241" s="116">
        <f t="shared" si="54"/>
        <v>2.3324339999999999E-2</v>
      </c>
      <c r="N241" s="96">
        <f t="shared" si="55"/>
        <v>551.20243558380002</v>
      </c>
      <c r="P241" s="93"/>
      <c r="R241" s="95"/>
    </row>
    <row r="242" spans="1:18">
      <c r="A242" s="31">
        <f t="shared" si="49"/>
        <v>228</v>
      </c>
      <c r="B242" s="93">
        <v>39700</v>
      </c>
      <c r="C242" s="30" t="s">
        <v>162</v>
      </c>
      <c r="D242" s="77">
        <v>1913117.11</v>
      </c>
      <c r="E242" s="96">
        <v>0</v>
      </c>
      <c r="F242" s="118">
        <f t="shared" si="52"/>
        <v>1913117.11</v>
      </c>
      <c r="G242" s="116">
        <f>$G$229</f>
        <v>0.10929999999999999</v>
      </c>
      <c r="H242" s="116">
        <f>$H$229</f>
        <v>0.51883860656465508</v>
      </c>
      <c r="I242" s="96">
        <f t="shared" si="53"/>
        <v>108491.07239933081</v>
      </c>
      <c r="K242" s="77">
        <v>1913117.1099999996</v>
      </c>
      <c r="L242" s="116">
        <f t="shared" si="54"/>
        <v>0.10929999999999999</v>
      </c>
      <c r="M242" s="116">
        <f t="shared" si="54"/>
        <v>0.51883860656465508</v>
      </c>
      <c r="N242" s="96">
        <f t="shared" si="55"/>
        <v>108491.07239933079</v>
      </c>
      <c r="P242" s="93"/>
      <c r="R242" s="95"/>
    </row>
    <row r="243" spans="1:18">
      <c r="A243" s="31">
        <f t="shared" si="49"/>
        <v>229</v>
      </c>
      <c r="B243" s="93">
        <v>39710</v>
      </c>
      <c r="C243" s="30" t="s">
        <v>220</v>
      </c>
      <c r="D243" s="77">
        <v>294319.45</v>
      </c>
      <c r="E243" s="96">
        <v>0</v>
      </c>
      <c r="F243" s="118">
        <f>D243+E243</f>
        <v>294319.45</v>
      </c>
      <c r="G243" s="94">
        <v>1</v>
      </c>
      <c r="H243" s="94">
        <f>$H$230</f>
        <v>2.3324339999999999E-2</v>
      </c>
      <c r="I243" s="96">
        <f t="shared" si="53"/>
        <v>6864.8069204129997</v>
      </c>
      <c r="K243" s="77">
        <v>294319.45000000007</v>
      </c>
      <c r="L243" s="116">
        <f>G243</f>
        <v>1</v>
      </c>
      <c r="M243" s="116">
        <f>H243</f>
        <v>2.3324339999999999E-2</v>
      </c>
      <c r="N243" s="96">
        <f t="shared" si="55"/>
        <v>6864.8069204130015</v>
      </c>
      <c r="P243" s="93"/>
      <c r="R243" s="95"/>
    </row>
    <row r="244" spans="1:18">
      <c r="A244" s="31">
        <f t="shared" si="49"/>
        <v>230</v>
      </c>
      <c r="B244" s="93">
        <v>39800</v>
      </c>
      <c r="C244" s="30" t="s">
        <v>165</v>
      </c>
      <c r="D244" s="77">
        <v>70015.66</v>
      </c>
      <c r="E244" s="96">
        <v>0</v>
      </c>
      <c r="F244" s="118">
        <f t="shared" si="52"/>
        <v>70015.66</v>
      </c>
      <c r="G244" s="116">
        <f t="shared" ref="G244:G252" si="59">$G$229</f>
        <v>0.10929999999999999</v>
      </c>
      <c r="H244" s="116">
        <f t="shared" ref="H244:H252" si="60">$H$229</f>
        <v>0.51883860656465508</v>
      </c>
      <c r="I244" s="96">
        <f t="shared" si="53"/>
        <v>3970.522242701039</v>
      </c>
      <c r="K244" s="77">
        <v>70015.660000000018</v>
      </c>
      <c r="L244" s="116">
        <f t="shared" si="54"/>
        <v>0.10929999999999999</v>
      </c>
      <c r="M244" s="116">
        <f t="shared" si="54"/>
        <v>0.51883860656465508</v>
      </c>
      <c r="N244" s="96">
        <f t="shared" si="55"/>
        <v>3970.5222427010399</v>
      </c>
      <c r="P244" s="93"/>
      <c r="R244" s="95"/>
    </row>
    <row r="245" spans="1:18">
      <c r="A245" s="31">
        <f t="shared" si="49"/>
        <v>231</v>
      </c>
      <c r="B245" s="93">
        <v>39810</v>
      </c>
      <c r="C245" s="30" t="s">
        <v>221</v>
      </c>
      <c r="D245" s="77">
        <v>509282.85</v>
      </c>
      <c r="E245" s="96">
        <v>0</v>
      </c>
      <c r="F245" s="118">
        <f t="shared" si="52"/>
        <v>509282.85</v>
      </c>
      <c r="G245" s="116">
        <v>1</v>
      </c>
      <c r="H245" s="94">
        <f t="shared" ref="H245" si="61">$H$230</f>
        <v>2.3324339999999999E-2</v>
      </c>
      <c r="I245" s="96">
        <f t="shared" si="53"/>
        <v>11878.686349569</v>
      </c>
      <c r="K245" s="77">
        <v>509282.84999999992</v>
      </c>
      <c r="L245" s="116">
        <f t="shared" si="54"/>
        <v>1</v>
      </c>
      <c r="M245" s="116">
        <f t="shared" si="54"/>
        <v>2.3324339999999999E-2</v>
      </c>
      <c r="N245" s="96">
        <f t="shared" si="55"/>
        <v>11878.686349568998</v>
      </c>
      <c r="P245" s="93"/>
      <c r="R245" s="95"/>
    </row>
    <row r="246" spans="1:18">
      <c r="A246" s="31">
        <f t="shared" si="49"/>
        <v>232</v>
      </c>
      <c r="B246" s="93">
        <v>39900</v>
      </c>
      <c r="C246" s="30" t="s">
        <v>183</v>
      </c>
      <c r="D246" s="77">
        <v>629166.46</v>
      </c>
      <c r="E246" s="96">
        <v>0</v>
      </c>
      <c r="F246" s="118">
        <f t="shared" si="52"/>
        <v>629166.46</v>
      </c>
      <c r="G246" s="116">
        <f t="shared" si="59"/>
        <v>0.10929999999999999</v>
      </c>
      <c r="H246" s="116">
        <f t="shared" si="60"/>
        <v>0.51883860656465508</v>
      </c>
      <c r="I246" s="96">
        <f t="shared" si="53"/>
        <v>35679.438339815315</v>
      </c>
      <c r="K246" s="77">
        <v>629166.46</v>
      </c>
      <c r="L246" s="116">
        <f t="shared" si="54"/>
        <v>0.10929999999999999</v>
      </c>
      <c r="M246" s="116">
        <f t="shared" si="54"/>
        <v>0.51883860656465508</v>
      </c>
      <c r="N246" s="96">
        <f t="shared" si="55"/>
        <v>35679.438339815315</v>
      </c>
      <c r="P246" s="93"/>
      <c r="R246" s="95"/>
    </row>
    <row r="247" spans="1:18">
      <c r="A247" s="31">
        <f t="shared" si="49"/>
        <v>233</v>
      </c>
      <c r="B247" s="93">
        <v>39901</v>
      </c>
      <c r="C247" s="30" t="s">
        <v>184</v>
      </c>
      <c r="D247" s="77">
        <v>9311156.1556295324</v>
      </c>
      <c r="E247" s="96">
        <v>0</v>
      </c>
      <c r="F247" s="118">
        <f t="shared" si="52"/>
        <v>9311156.1556295324</v>
      </c>
      <c r="G247" s="116">
        <f t="shared" si="59"/>
        <v>0.10929999999999999</v>
      </c>
      <c r="H247" s="116">
        <f t="shared" si="60"/>
        <v>0.51883860656465508</v>
      </c>
      <c r="I247" s="96">
        <f t="shared" si="53"/>
        <v>528026.91028249613</v>
      </c>
      <c r="K247" s="77">
        <v>9310809.4759418741</v>
      </c>
      <c r="L247" s="116">
        <f t="shared" si="54"/>
        <v>0.10929999999999999</v>
      </c>
      <c r="M247" s="116">
        <f t="shared" si="54"/>
        <v>0.51883860656465508</v>
      </c>
      <c r="N247" s="96">
        <f t="shared" si="55"/>
        <v>528007.25040339283</v>
      </c>
      <c r="P247" s="93"/>
      <c r="R247" s="95"/>
    </row>
    <row r="248" spans="1:18">
      <c r="A248" s="31">
        <f t="shared" si="49"/>
        <v>234</v>
      </c>
      <c r="B248" s="93">
        <v>39902</v>
      </c>
      <c r="C248" s="30" t="s">
        <v>185</v>
      </c>
      <c r="D248" s="77">
        <v>1891144.7000000002</v>
      </c>
      <c r="E248" s="96">
        <v>0</v>
      </c>
      <c r="F248" s="118">
        <f t="shared" si="52"/>
        <v>1891144.7000000002</v>
      </c>
      <c r="G248" s="116">
        <f t="shared" si="59"/>
        <v>0.10929999999999999</v>
      </c>
      <c r="H248" s="116">
        <f t="shared" si="60"/>
        <v>0.51883860656465508</v>
      </c>
      <c r="I248" s="96">
        <f t="shared" si="53"/>
        <v>107245.03768894251</v>
      </c>
      <c r="K248" s="77">
        <v>1891144.6999999995</v>
      </c>
      <c r="L248" s="116">
        <f t="shared" si="54"/>
        <v>0.10929999999999999</v>
      </c>
      <c r="M248" s="116">
        <f t="shared" si="54"/>
        <v>0.51883860656465508</v>
      </c>
      <c r="N248" s="96">
        <f t="shared" si="55"/>
        <v>107245.03768894247</v>
      </c>
      <c r="P248" s="93"/>
      <c r="R248" s="95"/>
    </row>
    <row r="249" spans="1:18">
      <c r="A249" s="31">
        <f t="shared" si="49"/>
        <v>235</v>
      </c>
      <c r="B249" s="93">
        <v>39903</v>
      </c>
      <c r="C249" s="30" t="s">
        <v>168</v>
      </c>
      <c r="D249" s="77">
        <v>629225.62</v>
      </c>
      <c r="E249" s="96">
        <v>0</v>
      </c>
      <c r="F249" s="118">
        <f t="shared" si="52"/>
        <v>629225.62</v>
      </c>
      <c r="G249" s="116">
        <f t="shared" si="59"/>
        <v>0.10929999999999999</v>
      </c>
      <c r="H249" s="116">
        <f t="shared" si="60"/>
        <v>0.51883860656465508</v>
      </c>
      <c r="I249" s="96">
        <f>F249*G249*H249</f>
        <v>35682.793247787013</v>
      </c>
      <c r="K249" s="77">
        <v>629225.62</v>
      </c>
      <c r="L249" s="116">
        <f t="shared" si="54"/>
        <v>0.10929999999999999</v>
      </c>
      <c r="M249" s="116">
        <f t="shared" si="54"/>
        <v>0.51883860656465508</v>
      </c>
      <c r="N249" s="96">
        <f t="shared" si="55"/>
        <v>35682.793247787013</v>
      </c>
      <c r="P249" s="93"/>
      <c r="R249" s="95"/>
    </row>
    <row r="250" spans="1:18">
      <c r="A250" s="31">
        <f t="shared" si="49"/>
        <v>236</v>
      </c>
      <c r="B250" s="93">
        <v>39906</v>
      </c>
      <c r="C250" s="30" t="s">
        <v>169</v>
      </c>
      <c r="D250" s="77">
        <v>883541.41595145303</v>
      </c>
      <c r="E250" s="96">
        <v>0</v>
      </c>
      <c r="F250" s="118">
        <f t="shared" si="52"/>
        <v>883541.41595145303</v>
      </c>
      <c r="G250" s="116">
        <f t="shared" si="59"/>
        <v>0.10929999999999999</v>
      </c>
      <c r="H250" s="116">
        <f t="shared" si="60"/>
        <v>0.51883860656465508</v>
      </c>
      <c r="I250" s="96">
        <f t="shared" si="53"/>
        <v>50104.802902419469</v>
      </c>
      <c r="K250" s="77">
        <v>866038.23867797712</v>
      </c>
      <c r="L250" s="116">
        <f t="shared" si="54"/>
        <v>0.10929999999999999</v>
      </c>
      <c r="M250" s="116">
        <f t="shared" si="54"/>
        <v>0.51883860656465508</v>
      </c>
      <c r="N250" s="96">
        <f t="shared" si="55"/>
        <v>49112.214177521702</v>
      </c>
      <c r="P250" s="93"/>
      <c r="R250" s="95"/>
    </row>
    <row r="251" spans="1:18">
      <c r="A251" s="31">
        <f t="shared" si="49"/>
        <v>237</v>
      </c>
      <c r="B251" s="93">
        <v>39907</v>
      </c>
      <c r="C251" s="30" t="s">
        <v>170</v>
      </c>
      <c r="D251" s="77">
        <v>190246.97</v>
      </c>
      <c r="E251" s="96">
        <v>0</v>
      </c>
      <c r="F251" s="118">
        <f t="shared" si="52"/>
        <v>190246.97</v>
      </c>
      <c r="G251" s="116">
        <f t="shared" si="59"/>
        <v>0.10929999999999999</v>
      </c>
      <c r="H251" s="116">
        <f t="shared" si="60"/>
        <v>0.51883860656465508</v>
      </c>
      <c r="I251" s="96">
        <f t="shared" si="53"/>
        <v>10788.726779001689</v>
      </c>
      <c r="K251" s="77">
        <v>190246.97000000003</v>
      </c>
      <c r="L251" s="116">
        <f t="shared" si="54"/>
        <v>0.10929999999999999</v>
      </c>
      <c r="M251" s="116">
        <f t="shared" si="54"/>
        <v>0.51883860656465508</v>
      </c>
      <c r="N251" s="96">
        <f t="shared" si="55"/>
        <v>10788.72677900169</v>
      </c>
      <c r="P251" s="93"/>
      <c r="R251" s="95"/>
    </row>
    <row r="252" spans="1:18">
      <c r="A252" s="31">
        <f t="shared" si="49"/>
        <v>238</v>
      </c>
      <c r="B252" s="93">
        <v>39908</v>
      </c>
      <c r="C252" s="30" t="s">
        <v>171</v>
      </c>
      <c r="D252" s="77">
        <v>88964074.633340657</v>
      </c>
      <c r="E252" s="96">
        <v>0</v>
      </c>
      <c r="F252" s="118">
        <f t="shared" si="52"/>
        <v>88964074.633340657</v>
      </c>
      <c r="G252" s="116">
        <f t="shared" si="59"/>
        <v>0.10929999999999999</v>
      </c>
      <c r="H252" s="116">
        <f t="shared" si="60"/>
        <v>0.51883860656465508</v>
      </c>
      <c r="I252" s="96">
        <f t="shared" si="53"/>
        <v>5045069.0193164544</v>
      </c>
      <c r="K252" s="77">
        <v>88560536.282342181</v>
      </c>
      <c r="L252" s="116">
        <f t="shared" si="54"/>
        <v>0.10929999999999999</v>
      </c>
      <c r="M252" s="116">
        <f t="shared" si="54"/>
        <v>0.51883860656465508</v>
      </c>
      <c r="N252" s="96">
        <f t="shared" si="55"/>
        <v>5022184.738879445</v>
      </c>
      <c r="P252" s="93"/>
      <c r="R252" s="95"/>
    </row>
    <row r="253" spans="1:18">
      <c r="A253" s="31">
        <f t="shared" si="49"/>
        <v>239</v>
      </c>
      <c r="B253" s="93">
        <v>39910</v>
      </c>
      <c r="C253" s="30" t="s">
        <v>222</v>
      </c>
      <c r="D253" s="77">
        <v>169959.94333239601</v>
      </c>
      <c r="E253" s="96">
        <v>0</v>
      </c>
      <c r="F253" s="118">
        <f>D253+E253</f>
        <v>169959.94333239601</v>
      </c>
      <c r="G253" s="94">
        <v>1</v>
      </c>
      <c r="H253" s="94">
        <f>$H$230</f>
        <v>2.3324339999999999E-2</v>
      </c>
      <c r="I253" s="96">
        <f t="shared" si="53"/>
        <v>3964.2035046655374</v>
      </c>
      <c r="K253" s="77">
        <v>130348.40180374039</v>
      </c>
      <c r="L253" s="116">
        <f>G253</f>
        <v>1</v>
      </c>
      <c r="M253" s="116">
        <f>H253</f>
        <v>2.3324339999999999E-2</v>
      </c>
      <c r="N253" s="96">
        <f t="shared" si="55"/>
        <v>3040.2904421270541</v>
      </c>
      <c r="P253" s="93"/>
      <c r="R253" s="95"/>
    </row>
    <row r="254" spans="1:18">
      <c r="A254" s="31">
        <f t="shared" si="49"/>
        <v>240</v>
      </c>
      <c r="B254" s="93">
        <v>39916</v>
      </c>
      <c r="C254" s="41" t="s">
        <v>223</v>
      </c>
      <c r="D254" s="77">
        <v>258414.52118249593</v>
      </c>
      <c r="E254" s="96">
        <v>0</v>
      </c>
      <c r="F254" s="118">
        <f t="shared" ref="F254:F257" si="62">D254+E254</f>
        <v>258414.52118249593</v>
      </c>
      <c r="G254" s="94">
        <v>1</v>
      </c>
      <c r="H254" s="94">
        <f>$H$230</f>
        <v>2.3324339999999999E-2</v>
      </c>
      <c r="I254" s="96">
        <f t="shared" si="53"/>
        <v>6027.3481529977371</v>
      </c>
      <c r="K254" s="77">
        <v>239791.19029017878</v>
      </c>
      <c r="L254" s="116">
        <f t="shared" ref="L254:M257" si="63">G254</f>
        <v>1</v>
      </c>
      <c r="M254" s="116">
        <f t="shared" si="63"/>
        <v>2.3324339999999999E-2</v>
      </c>
      <c r="N254" s="96">
        <f t="shared" si="55"/>
        <v>5592.9712513328286</v>
      </c>
      <c r="P254" s="93"/>
      <c r="R254" s="95"/>
    </row>
    <row r="255" spans="1:18">
      <c r="A255" s="31">
        <f t="shared" si="49"/>
        <v>241</v>
      </c>
      <c r="B255" s="93">
        <v>39917</v>
      </c>
      <c r="C255" s="41" t="s">
        <v>224</v>
      </c>
      <c r="D255" s="77">
        <v>110226.79273292156</v>
      </c>
      <c r="E255" s="96">
        <v>0</v>
      </c>
      <c r="F255" s="118">
        <f t="shared" si="62"/>
        <v>110226.79273292156</v>
      </c>
      <c r="G255" s="94">
        <v>1</v>
      </c>
      <c r="H255" s="94">
        <f>$H$230</f>
        <v>2.3324339999999999E-2</v>
      </c>
      <c r="I255" s="96">
        <f t="shared" si="53"/>
        <v>2570.9671908121913</v>
      </c>
      <c r="K255" s="77">
        <v>104927.82915188149</v>
      </c>
      <c r="L255" s="116">
        <f t="shared" si="63"/>
        <v>1</v>
      </c>
      <c r="M255" s="116">
        <f t="shared" si="63"/>
        <v>2.3324339999999999E-2</v>
      </c>
      <c r="N255" s="96">
        <f t="shared" si="55"/>
        <v>2447.3723626003957</v>
      </c>
      <c r="P255" s="93"/>
      <c r="R255" s="95"/>
    </row>
    <row r="256" spans="1:18">
      <c r="A256" s="31">
        <f t="shared" si="49"/>
        <v>242</v>
      </c>
      <c r="B256" s="93">
        <v>39918</v>
      </c>
      <c r="C256" s="41" t="s">
        <v>225</v>
      </c>
      <c r="D256" s="77">
        <v>20560.16</v>
      </c>
      <c r="E256" s="96">
        <v>0</v>
      </c>
      <c r="F256" s="118">
        <f t="shared" si="62"/>
        <v>20560.16</v>
      </c>
      <c r="G256" s="94">
        <v>1</v>
      </c>
      <c r="H256" s="94">
        <f>$H$230</f>
        <v>2.3324339999999999E-2</v>
      </c>
      <c r="I256" s="96">
        <f t="shared" si="53"/>
        <v>479.55216229439998</v>
      </c>
      <c r="K256" s="77">
        <v>20560.16</v>
      </c>
      <c r="L256" s="116">
        <f t="shared" si="63"/>
        <v>1</v>
      </c>
      <c r="M256" s="116">
        <f t="shared" si="63"/>
        <v>2.3324339999999999E-2</v>
      </c>
      <c r="N256" s="96">
        <f t="shared" si="55"/>
        <v>479.55216229439998</v>
      </c>
      <c r="P256" s="93"/>
      <c r="R256" s="95"/>
    </row>
    <row r="257" spans="1:18">
      <c r="A257" s="31">
        <f t="shared" si="49"/>
        <v>243</v>
      </c>
      <c r="B257" s="93">
        <v>39924</v>
      </c>
      <c r="C257" s="41" t="s">
        <v>226</v>
      </c>
      <c r="D257" s="77">
        <v>0</v>
      </c>
      <c r="E257" s="96">
        <v>0</v>
      </c>
      <c r="F257" s="118">
        <f t="shared" si="62"/>
        <v>0</v>
      </c>
      <c r="G257" s="116">
        <f t="shared" ref="G257" si="64">$G$229</f>
        <v>0.10929999999999999</v>
      </c>
      <c r="H257" s="116">
        <f t="shared" ref="H257" si="65">$H$229</f>
        <v>0.51883860656465508</v>
      </c>
      <c r="I257" s="96">
        <f t="shared" si="53"/>
        <v>0</v>
      </c>
      <c r="K257" s="77">
        <v>0</v>
      </c>
      <c r="L257" s="116">
        <f t="shared" si="63"/>
        <v>0.10929999999999999</v>
      </c>
      <c r="M257" s="116">
        <f t="shared" si="63"/>
        <v>0.51883860656465508</v>
      </c>
      <c r="N257" s="96">
        <f t="shared" si="55"/>
        <v>0</v>
      </c>
      <c r="P257" s="93"/>
      <c r="R257" s="95"/>
    </row>
    <row r="258" spans="1:18">
      <c r="A258" s="31">
        <f t="shared" si="49"/>
        <v>244</v>
      </c>
      <c r="B258" s="4"/>
      <c r="C258" s="30"/>
      <c r="D258" s="84"/>
      <c r="E258" s="84"/>
      <c r="F258" s="84"/>
      <c r="I258" s="84"/>
      <c r="K258" s="84"/>
      <c r="N258" s="84"/>
    </row>
    <row r="259" spans="1:18" ht="15.75" thickBot="1">
      <c r="A259" s="31">
        <f t="shared" si="49"/>
        <v>245</v>
      </c>
      <c r="B259" s="4"/>
      <c r="C259" s="30" t="s">
        <v>227</v>
      </c>
      <c r="D259" s="102">
        <f>SUM(D229:D257)</f>
        <v>145030146.23000002</v>
      </c>
      <c r="E259" s="102">
        <f>SUM(E229:E257)</f>
        <v>0</v>
      </c>
      <c r="F259" s="102">
        <f>SUM(F229:F257)</f>
        <v>145030146.23000002</v>
      </c>
      <c r="G259" s="52"/>
      <c r="H259" s="52"/>
      <c r="I259" s="102">
        <f>SUM(I229:I257)</f>
        <v>7562176.6122291647</v>
      </c>
      <c r="J259" s="103"/>
      <c r="K259" s="102">
        <f>SUM(K229:K257)</f>
        <v>141494323.39076921</v>
      </c>
      <c r="L259" s="52"/>
      <c r="M259" s="52"/>
      <c r="N259" s="102">
        <f>SUM(N229:N257)</f>
        <v>7465003.7382345023</v>
      </c>
      <c r="P259" s="96"/>
      <c r="Q259" s="96"/>
    </row>
    <row r="260" spans="1:18" ht="15.75" thickTop="1">
      <c r="A260" s="31">
        <f t="shared" si="49"/>
        <v>246</v>
      </c>
      <c r="B260" s="4"/>
      <c r="C260" s="30"/>
      <c r="D260" s="77"/>
      <c r="E260" s="77"/>
      <c r="F260" s="77"/>
      <c r="I260" s="77"/>
      <c r="K260" s="77"/>
      <c r="N260" s="77"/>
    </row>
    <row r="261" spans="1:18">
      <c r="A261" s="31">
        <f t="shared" si="49"/>
        <v>247</v>
      </c>
      <c r="B261" s="4"/>
      <c r="C261" s="4" t="s">
        <v>174</v>
      </c>
      <c r="D261" s="77">
        <v>3382555.21</v>
      </c>
      <c r="E261" s="77">
        <v>0</v>
      </c>
      <c r="F261" s="77">
        <f>D261+E261</f>
        <v>3382555.21</v>
      </c>
      <c r="G261" s="116">
        <f>$G$229</f>
        <v>0.10929999999999999</v>
      </c>
      <c r="H261" s="116">
        <f>$H$229</f>
        <v>0.51883860656465508</v>
      </c>
      <c r="I261" s="77">
        <f>F261*G261*H261</f>
        <v>191821.52533403647</v>
      </c>
      <c r="K261" s="77">
        <v>2948970.1623076922</v>
      </c>
      <c r="L261" s="116">
        <f>G261</f>
        <v>0.10929999999999999</v>
      </c>
      <c r="M261" s="116">
        <f>H261</f>
        <v>0.51883860656465508</v>
      </c>
      <c r="N261" s="77">
        <f>K261*L261*M261</f>
        <v>167233.32498050272</v>
      </c>
    </row>
    <row r="262" spans="1:18">
      <c r="A262" s="31">
        <f t="shared" si="49"/>
        <v>248</v>
      </c>
    </row>
    <row r="263" spans="1:18" ht="15.75" thickBot="1">
      <c r="A263" s="31">
        <f t="shared" si="49"/>
        <v>249</v>
      </c>
      <c r="C263" s="30" t="s">
        <v>228</v>
      </c>
      <c r="D263" s="102">
        <f>D259+D222+D176+D114</f>
        <v>935678480.24722469</v>
      </c>
      <c r="E263" s="102">
        <f>E259+E222+E176+E114</f>
        <v>0</v>
      </c>
      <c r="F263" s="102">
        <f>F259+F222+F176+F114</f>
        <v>935678480.24722469</v>
      </c>
      <c r="I263" s="102">
        <f>I259+I222+I176+I114</f>
        <v>609603941.57196522</v>
      </c>
      <c r="K263" s="102">
        <f>K259+K222+K176+K114</f>
        <v>900302661.96288681</v>
      </c>
      <c r="N263" s="102">
        <f>N259+N222+N176+N114</f>
        <v>580489690.6128484</v>
      </c>
    </row>
    <row r="264" spans="1:18" ht="15.75" thickTop="1">
      <c r="A264" s="31">
        <f t="shared" si="49"/>
        <v>250</v>
      </c>
    </row>
    <row r="265" spans="1:18" ht="30.75" thickBot="1">
      <c r="A265" s="31">
        <f t="shared" si="49"/>
        <v>251</v>
      </c>
      <c r="C265" s="105" t="s">
        <v>229</v>
      </c>
      <c r="D265" s="102">
        <f>D261+D224+D178+D116</f>
        <v>39084184.399999991</v>
      </c>
      <c r="E265" s="106"/>
      <c r="F265" s="102">
        <f>F261+F224+F178+F116</f>
        <v>39084184.399999991</v>
      </c>
      <c r="I265" s="102">
        <f>I261+I224+I178+I116</f>
        <v>27493203.263484463</v>
      </c>
      <c r="K265" s="102">
        <f>K261+K224+K178+K116</f>
        <v>32454835.916923072</v>
      </c>
      <c r="N265" s="102">
        <f>N261+N224+N178+N116</f>
        <v>22166216.509146169</v>
      </c>
    </row>
    <row r="266" spans="1:18" ht="15.75" thickTop="1"/>
    <row r="269" spans="1:18">
      <c r="C269" s="41" t="s">
        <v>230</v>
      </c>
    </row>
    <row r="270" spans="1:18">
      <c r="C270" s="41" t="s">
        <v>231</v>
      </c>
    </row>
  </sheetData>
  <mergeCells count="4">
    <mergeCell ref="A1:N1"/>
    <mergeCell ref="A2:N2"/>
    <mergeCell ref="A3:N3"/>
    <mergeCell ref="A4:N4"/>
  </mergeCells>
  <pageMargins left="0.72" right="0.57999999999999996" top="1" bottom="1" header="0.5" footer="0.5"/>
  <pageSetup scale="55" orientation="landscape" r:id="rId1"/>
  <headerFooter alignWithMargins="0">
    <oddHeader>&amp;RCASE NO. 2017-00349
FR 16(8)(b)
ATTACHMENT 1</oddHeader>
    <oddFooter>&amp;RSchedule &amp;A
Page &amp;P of &amp;N</oddFooter>
  </headerFooter>
  <rowBreaks count="6" manualBreakCount="6">
    <brk id="47" max="13" man="1"/>
    <brk id="83" max="13" man="1"/>
    <brk id="116" max="13" man="1"/>
    <brk id="149" max="13" man="1"/>
    <brk id="178" max="13" man="1"/>
    <brk id="22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2"/>
  <sheetViews>
    <sheetView view="pageBreakPreview" zoomScale="60" zoomScaleNormal="70" workbookViewId="0">
      <pane ySplit="12" topLeftCell="A22" activePane="bottomLeft" state="frozen"/>
      <selection activeCell="C6" sqref="C6"/>
      <selection pane="bottomLeft" activeCell="C6" sqref="C6"/>
    </sheetView>
  </sheetViews>
  <sheetFormatPr defaultRowHeight="15"/>
  <cols>
    <col min="1" max="1" width="4.5546875" style="41" customWidth="1"/>
    <col min="2" max="2" width="9.33203125" style="41" customWidth="1"/>
    <col min="3" max="3" width="33.88671875" style="41" customWidth="1"/>
    <col min="4" max="4" width="13.77734375" style="41" customWidth="1"/>
    <col min="5" max="5" width="10.33203125" style="41" customWidth="1"/>
    <col min="6" max="6" width="14.21875" style="41" customWidth="1"/>
    <col min="7" max="7" width="12.6640625" style="45" bestFit="1" customWidth="1"/>
    <col min="8" max="8" width="13.5546875" style="45" customWidth="1"/>
    <col min="9" max="9" width="13.109375" style="41" bestFit="1" customWidth="1"/>
    <col min="10" max="10" width="3.21875" style="41" customWidth="1"/>
    <col min="11" max="11" width="13.5546875" style="41" bestFit="1" customWidth="1"/>
    <col min="12" max="12" width="12.6640625" style="45" bestFit="1" customWidth="1"/>
    <col min="13" max="13" width="9.77734375" style="45" bestFit="1" customWidth="1"/>
    <col min="14" max="14" width="14.77734375" style="41" bestFit="1" customWidth="1"/>
    <col min="15" max="15" width="5" style="41" customWidth="1"/>
    <col min="16" max="17" width="12" style="41" bestFit="1" customWidth="1"/>
    <col min="18" max="16384" width="8.88671875" style="41"/>
  </cols>
  <sheetData>
    <row r="1" spans="1:17">
      <c r="A1" s="325" t="s">
        <v>448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1:17">
      <c r="A2" s="325" t="s">
        <v>449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7">
      <c r="A3" s="325" t="s">
        <v>233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7" ht="15.75">
      <c r="A4" s="326" t="str">
        <f>'B.1 B'!A4</f>
        <v>as of December 31, 2017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</row>
    <row r="5" spans="1:17" ht="15.75">
      <c r="A5" s="42"/>
      <c r="B5" s="42"/>
      <c r="C5" s="42"/>
      <c r="D5" s="44"/>
      <c r="E5" s="42"/>
      <c r="F5" s="42"/>
      <c r="G5" s="7"/>
      <c r="H5" s="7"/>
      <c r="I5" s="4"/>
      <c r="J5" s="4"/>
      <c r="K5" s="42"/>
      <c r="P5" s="43"/>
    </row>
    <row r="6" spans="1:17" ht="15.75">
      <c r="A6" s="30" t="str">
        <f>'B.1 B'!A6</f>
        <v>Data:__X___Base Period______Forecasted Period</v>
      </c>
      <c r="B6" s="4"/>
      <c r="C6" s="4"/>
      <c r="D6" s="4"/>
      <c r="E6" s="43"/>
      <c r="F6" s="4"/>
      <c r="G6" s="7"/>
      <c r="K6" s="4"/>
      <c r="N6" s="119" t="s">
        <v>234</v>
      </c>
    </row>
    <row r="7" spans="1:17">
      <c r="A7" s="30" t="str">
        <f>'B.1 B'!A7</f>
        <v>Type of Filing:___X____Original________Updated ________Revised</v>
      </c>
      <c r="B7" s="30"/>
      <c r="C7" s="4"/>
      <c r="D7" s="4"/>
      <c r="E7" s="4"/>
      <c r="F7" s="4"/>
      <c r="G7" s="7"/>
      <c r="I7" s="30"/>
      <c r="J7" s="30"/>
      <c r="K7" s="4"/>
      <c r="N7" s="53" t="s">
        <v>235</v>
      </c>
    </row>
    <row r="8" spans="1:17">
      <c r="A8" s="53" t="str">
        <f>'B.1 B'!A8</f>
        <v>Workpaper Reference No(s).</v>
      </c>
      <c r="B8" s="50"/>
      <c r="C8" s="50"/>
      <c r="D8" s="50"/>
      <c r="E8" s="50"/>
      <c r="F8" s="50"/>
      <c r="G8" s="51"/>
      <c r="H8" s="52"/>
      <c r="I8" s="53"/>
      <c r="J8" s="53"/>
      <c r="K8" s="50"/>
      <c r="L8" s="52"/>
      <c r="M8" s="52"/>
      <c r="N8" s="53" t="str">
        <f>'B.1 B'!F8</f>
        <v>Witness:   Waller</v>
      </c>
    </row>
    <row r="9" spans="1:17">
      <c r="A9" s="55"/>
      <c r="B9" s="57"/>
      <c r="C9" s="107"/>
      <c r="D9" s="56"/>
      <c r="E9" s="57"/>
      <c r="F9" s="57"/>
      <c r="G9" s="58"/>
      <c r="H9" s="59"/>
      <c r="I9" s="60"/>
      <c r="J9" s="53"/>
      <c r="K9" s="56"/>
      <c r="L9" s="61"/>
      <c r="M9" s="61"/>
      <c r="N9" s="62"/>
    </row>
    <row r="10" spans="1:17">
      <c r="A10" s="63"/>
      <c r="B10" s="50"/>
      <c r="C10" s="108"/>
      <c r="D10" s="67"/>
      <c r="E10" s="50"/>
      <c r="F10" s="50"/>
      <c r="G10" s="51" t="s">
        <v>72</v>
      </c>
      <c r="H10" s="65" t="s">
        <v>73</v>
      </c>
      <c r="I10" s="66"/>
      <c r="J10" s="53"/>
      <c r="K10" s="67"/>
      <c r="L10" s="51" t="s">
        <v>72</v>
      </c>
      <c r="M10" s="65" t="s">
        <v>73</v>
      </c>
      <c r="N10" s="66"/>
    </row>
    <row r="11" spans="1:17" ht="15.75">
      <c r="A11" s="63" t="s">
        <v>32</v>
      </c>
      <c r="B11" s="65" t="s">
        <v>74</v>
      </c>
      <c r="C11" s="68" t="s">
        <v>75</v>
      </c>
      <c r="D11" s="120" t="s">
        <v>76</v>
      </c>
      <c r="E11" s="65"/>
      <c r="F11" s="65" t="s">
        <v>77</v>
      </c>
      <c r="G11" s="65" t="s">
        <v>78</v>
      </c>
      <c r="H11" s="65" t="s">
        <v>79</v>
      </c>
      <c r="I11" s="68" t="s">
        <v>80</v>
      </c>
      <c r="J11" s="65"/>
      <c r="K11" s="69" t="s">
        <v>81</v>
      </c>
      <c r="L11" s="65" t="s">
        <v>78</v>
      </c>
      <c r="M11" s="65" t="s">
        <v>79</v>
      </c>
      <c r="N11" s="68" t="s">
        <v>80</v>
      </c>
    </row>
    <row r="12" spans="1:17" ht="15.75">
      <c r="A12" s="70" t="s">
        <v>34</v>
      </c>
      <c r="B12" s="71" t="s">
        <v>34</v>
      </c>
      <c r="C12" s="72" t="s">
        <v>82</v>
      </c>
      <c r="D12" s="121" t="s">
        <v>83</v>
      </c>
      <c r="E12" s="71" t="s">
        <v>84</v>
      </c>
      <c r="F12" s="71" t="s">
        <v>83</v>
      </c>
      <c r="G12" s="71" t="s">
        <v>85</v>
      </c>
      <c r="H12" s="71" t="s">
        <v>85</v>
      </c>
      <c r="I12" s="72" t="s">
        <v>86</v>
      </c>
      <c r="J12" s="65"/>
      <c r="K12" s="121" t="s">
        <v>87</v>
      </c>
      <c r="L12" s="71" t="s">
        <v>85</v>
      </c>
      <c r="M12" s="71" t="s">
        <v>85</v>
      </c>
      <c r="N12" s="72" t="s">
        <v>86</v>
      </c>
      <c r="P12" s="73"/>
      <c r="Q12" s="73"/>
    </row>
    <row r="13" spans="1:17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7" ht="15.75">
      <c r="B14" s="74" t="s">
        <v>98</v>
      </c>
      <c r="J14" s="103"/>
    </row>
    <row r="15" spans="1:17">
      <c r="A15" s="31">
        <v>1</v>
      </c>
      <c r="B15" s="4"/>
      <c r="C15" s="75" t="s">
        <v>99</v>
      </c>
    </row>
    <row r="16" spans="1:17">
      <c r="A16" s="31">
        <f>A15+1</f>
        <v>2</v>
      </c>
      <c r="B16" s="122">
        <v>30100</v>
      </c>
      <c r="C16" s="30" t="s">
        <v>100</v>
      </c>
      <c r="D16" s="80">
        <v>8329.7199999999993</v>
      </c>
      <c r="E16" s="80">
        <v>0</v>
      </c>
      <c r="F16" s="80">
        <f>D16-E16</f>
        <v>8329.7199999999993</v>
      </c>
      <c r="G16" s="79">
        <v>1</v>
      </c>
      <c r="H16" s="79">
        <f>$G$16</f>
        <v>1</v>
      </c>
      <c r="I16" s="80">
        <f>F16*G16*H16</f>
        <v>8329.7199999999993</v>
      </c>
      <c r="J16" s="81"/>
      <c r="K16" s="80">
        <v>8329.7199999999993</v>
      </c>
      <c r="L16" s="79">
        <f t="shared" ref="L16:M17" si="0">$G$16</f>
        <v>1</v>
      </c>
      <c r="M16" s="79">
        <f t="shared" si="0"/>
        <v>1</v>
      </c>
      <c r="N16" s="80">
        <f>K16*L16*M16</f>
        <v>8329.7199999999993</v>
      </c>
    </row>
    <row r="17" spans="1:14">
      <c r="A17" s="31">
        <f t="shared" ref="A17:A80" si="1">A16+1</f>
        <v>3</v>
      </c>
      <c r="B17" s="122">
        <v>30200</v>
      </c>
      <c r="C17" s="30" t="s">
        <v>101</v>
      </c>
      <c r="D17" s="80">
        <v>119852.69</v>
      </c>
      <c r="E17" s="82">
        <v>0</v>
      </c>
      <c r="F17" s="82">
        <f>D17-E17</f>
        <v>119852.69</v>
      </c>
      <c r="G17" s="79">
        <f>$G$16</f>
        <v>1</v>
      </c>
      <c r="H17" s="79">
        <f>$G$16</f>
        <v>1</v>
      </c>
      <c r="I17" s="82">
        <f>F17*G17*H17</f>
        <v>119852.69</v>
      </c>
      <c r="K17" s="80">
        <v>119852.68999999996</v>
      </c>
      <c r="L17" s="79">
        <f t="shared" si="0"/>
        <v>1</v>
      </c>
      <c r="M17" s="79">
        <f t="shared" si="0"/>
        <v>1</v>
      </c>
      <c r="N17" s="82">
        <f>K17*L17*M17</f>
        <v>119852.68999999996</v>
      </c>
    </row>
    <row r="18" spans="1:14">
      <c r="A18" s="31">
        <f t="shared" si="1"/>
        <v>4</v>
      </c>
      <c r="B18" s="122"/>
      <c r="C18" s="30"/>
      <c r="D18" s="123"/>
      <c r="E18" s="123"/>
      <c r="F18" s="123"/>
      <c r="G18" s="79"/>
      <c r="H18" s="79"/>
      <c r="I18" s="123"/>
      <c r="K18" s="123"/>
      <c r="N18" s="123"/>
    </row>
    <row r="19" spans="1:14">
      <c r="A19" s="31">
        <f t="shared" si="1"/>
        <v>5</v>
      </c>
      <c r="B19" s="124"/>
      <c r="C19" s="30" t="s">
        <v>236</v>
      </c>
      <c r="D19" s="80">
        <f>SUM(D16:D18)</f>
        <v>128182.41</v>
      </c>
      <c r="E19" s="80">
        <f>SUM(E16:E18)</f>
        <v>0</v>
      </c>
      <c r="F19" s="80">
        <f>SUM(F16:F18)</f>
        <v>128182.41</v>
      </c>
      <c r="G19" s="79"/>
      <c r="H19" s="79"/>
      <c r="I19" s="80">
        <f>SUM(I16:I18)</f>
        <v>128182.41</v>
      </c>
      <c r="K19" s="80">
        <f>SUM(K16:K18)</f>
        <v>128182.40999999996</v>
      </c>
      <c r="N19" s="80">
        <f>SUM(N16:N17)</f>
        <v>128182.40999999996</v>
      </c>
    </row>
    <row r="20" spans="1:14">
      <c r="A20" s="31">
        <f t="shared" si="1"/>
        <v>6</v>
      </c>
      <c r="B20" s="124"/>
      <c r="C20" s="4"/>
      <c r="D20" s="82"/>
      <c r="E20" s="82"/>
      <c r="F20" s="82"/>
      <c r="G20" s="79"/>
      <c r="H20" s="79"/>
      <c r="I20" s="82"/>
      <c r="K20" s="82"/>
      <c r="N20" s="82"/>
    </row>
    <row r="21" spans="1:14">
      <c r="A21" s="31">
        <f t="shared" si="1"/>
        <v>7</v>
      </c>
      <c r="B21" s="124"/>
      <c r="C21" s="75" t="s">
        <v>103</v>
      </c>
      <c r="D21" s="82"/>
      <c r="E21" s="82"/>
      <c r="F21" s="82"/>
      <c r="G21" s="79"/>
      <c r="H21" s="79"/>
      <c r="I21" s="82"/>
      <c r="K21" s="82"/>
      <c r="N21" s="82"/>
    </row>
    <row r="22" spans="1:14">
      <c r="A22" s="31">
        <f t="shared" si="1"/>
        <v>8</v>
      </c>
      <c r="B22" s="122">
        <v>32540</v>
      </c>
      <c r="C22" s="30" t="s">
        <v>104</v>
      </c>
      <c r="D22" s="80">
        <v>0</v>
      </c>
      <c r="E22" s="80">
        <v>0</v>
      </c>
      <c r="F22" s="80">
        <f t="shared" ref="F22:F24" si="2">D22-E22</f>
        <v>0</v>
      </c>
      <c r="G22" s="79">
        <f t="shared" ref="G22:H24" si="3">$G$16</f>
        <v>1</v>
      </c>
      <c r="H22" s="79">
        <f t="shared" si="3"/>
        <v>1</v>
      </c>
      <c r="I22" s="80">
        <f t="shared" ref="I22:I24" si="4">F22*G22*H22</f>
        <v>0</v>
      </c>
      <c r="K22" s="80">
        <v>0</v>
      </c>
      <c r="L22" s="79">
        <f t="shared" ref="L22:M24" si="5">$G$16</f>
        <v>1</v>
      </c>
      <c r="M22" s="79">
        <f t="shared" si="5"/>
        <v>1</v>
      </c>
      <c r="N22" s="80">
        <f t="shared" ref="N22:N24" si="6">K22*L22*M22</f>
        <v>0</v>
      </c>
    </row>
    <row r="23" spans="1:14">
      <c r="A23" s="31">
        <f t="shared" si="1"/>
        <v>9</v>
      </c>
      <c r="B23" s="122">
        <v>33202</v>
      </c>
      <c r="C23" s="30" t="s">
        <v>105</v>
      </c>
      <c r="D23" s="80">
        <v>0</v>
      </c>
      <c r="E23" s="82">
        <v>0</v>
      </c>
      <c r="F23" s="82">
        <f t="shared" si="2"/>
        <v>0</v>
      </c>
      <c r="G23" s="79">
        <f t="shared" si="3"/>
        <v>1</v>
      </c>
      <c r="H23" s="79">
        <f t="shared" si="3"/>
        <v>1</v>
      </c>
      <c r="I23" s="82">
        <f t="shared" si="4"/>
        <v>0</v>
      </c>
      <c r="K23" s="80">
        <v>0</v>
      </c>
      <c r="L23" s="79">
        <f t="shared" si="5"/>
        <v>1</v>
      </c>
      <c r="M23" s="79">
        <f t="shared" si="5"/>
        <v>1</v>
      </c>
      <c r="N23" s="82">
        <f t="shared" si="6"/>
        <v>0</v>
      </c>
    </row>
    <row r="24" spans="1:14">
      <c r="A24" s="31">
        <f t="shared" si="1"/>
        <v>10</v>
      </c>
      <c r="B24" s="122">
        <v>33400</v>
      </c>
      <c r="C24" s="30" t="s">
        <v>106</v>
      </c>
      <c r="D24" s="80">
        <v>0</v>
      </c>
      <c r="E24" s="82">
        <v>0</v>
      </c>
      <c r="F24" s="82">
        <f t="shared" si="2"/>
        <v>0</v>
      </c>
      <c r="G24" s="79">
        <f t="shared" si="3"/>
        <v>1</v>
      </c>
      <c r="H24" s="79">
        <f t="shared" si="3"/>
        <v>1</v>
      </c>
      <c r="I24" s="82">
        <f t="shared" si="4"/>
        <v>0</v>
      </c>
      <c r="K24" s="80">
        <v>0</v>
      </c>
      <c r="L24" s="79">
        <f t="shared" si="5"/>
        <v>1</v>
      </c>
      <c r="M24" s="79">
        <f t="shared" si="5"/>
        <v>1</v>
      </c>
      <c r="N24" s="82">
        <f t="shared" si="6"/>
        <v>0</v>
      </c>
    </row>
    <row r="25" spans="1:14">
      <c r="A25" s="31">
        <f t="shared" si="1"/>
        <v>11</v>
      </c>
      <c r="B25" s="122"/>
      <c r="C25" s="4"/>
      <c r="D25" s="123"/>
      <c r="E25" s="82"/>
      <c r="F25" s="82"/>
      <c r="G25" s="79"/>
      <c r="H25" s="79"/>
      <c r="I25" s="82"/>
      <c r="K25" s="123"/>
      <c r="N25" s="82"/>
    </row>
    <row r="26" spans="1:14">
      <c r="A26" s="31">
        <f t="shared" si="1"/>
        <v>12</v>
      </c>
      <c r="B26" s="122"/>
      <c r="C26" s="4" t="s">
        <v>237</v>
      </c>
      <c r="D26" s="80">
        <f>SUM(D22:D25)</f>
        <v>0</v>
      </c>
      <c r="E26" s="80">
        <f>SUM(E22:E25)</f>
        <v>0</v>
      </c>
      <c r="F26" s="80">
        <f>SUM(F22:F25)</f>
        <v>0</v>
      </c>
      <c r="G26" s="79"/>
      <c r="H26" s="79"/>
      <c r="I26" s="80">
        <f>SUM(I22:I25)</f>
        <v>0</v>
      </c>
      <c r="K26" s="80">
        <f>SUM(K22:K25)</f>
        <v>0</v>
      </c>
      <c r="N26" s="80">
        <f>SUM(N22:N25)</f>
        <v>0</v>
      </c>
    </row>
    <row r="27" spans="1:14">
      <c r="A27" s="31">
        <f t="shared" si="1"/>
        <v>13</v>
      </c>
      <c r="B27" s="122"/>
      <c r="C27" s="30"/>
      <c r="D27" s="82"/>
      <c r="E27" s="82"/>
      <c r="F27" s="82"/>
      <c r="G27" s="79"/>
      <c r="H27" s="79"/>
      <c r="I27" s="82"/>
      <c r="K27" s="82"/>
      <c r="N27" s="82"/>
    </row>
    <row r="28" spans="1:14">
      <c r="A28" s="31">
        <f t="shared" si="1"/>
        <v>14</v>
      </c>
      <c r="B28" s="122"/>
      <c r="C28" s="75" t="s">
        <v>108</v>
      </c>
      <c r="D28" s="82"/>
      <c r="E28" s="82"/>
      <c r="F28" s="82"/>
      <c r="G28" s="79"/>
      <c r="H28" s="79"/>
      <c r="I28" s="82"/>
      <c r="K28" s="82"/>
      <c r="N28" s="82"/>
    </row>
    <row r="29" spans="1:14">
      <c r="A29" s="31">
        <f t="shared" si="1"/>
        <v>15</v>
      </c>
      <c r="B29" s="122">
        <v>35010</v>
      </c>
      <c r="C29" s="30" t="s">
        <v>109</v>
      </c>
      <c r="D29" s="80">
        <v>0</v>
      </c>
      <c r="E29" s="80">
        <v>0</v>
      </c>
      <c r="F29" s="80">
        <f t="shared" ref="F29:F45" si="7">D29-E29</f>
        <v>0</v>
      </c>
      <c r="G29" s="79">
        <f t="shared" ref="G29:H45" si="8">$G$16</f>
        <v>1</v>
      </c>
      <c r="H29" s="79">
        <f t="shared" si="8"/>
        <v>1</v>
      </c>
      <c r="I29" s="80">
        <f t="shared" ref="I29:I45" si="9">F29*G29*H29</f>
        <v>0</v>
      </c>
      <c r="K29" s="80">
        <v>0</v>
      </c>
      <c r="L29" s="79">
        <f t="shared" ref="L29:M45" si="10">$G$16</f>
        <v>1</v>
      </c>
      <c r="M29" s="79">
        <f t="shared" si="10"/>
        <v>1</v>
      </c>
      <c r="N29" s="80">
        <f t="shared" ref="N29:N45" si="11">K29*L29*M29</f>
        <v>0</v>
      </c>
    </row>
    <row r="30" spans="1:14">
      <c r="A30" s="31">
        <f t="shared" si="1"/>
        <v>16</v>
      </c>
      <c r="B30" s="122">
        <v>35020</v>
      </c>
      <c r="C30" s="30" t="s">
        <v>110</v>
      </c>
      <c r="D30" s="80">
        <v>4427.651974999997</v>
      </c>
      <c r="E30" s="82">
        <v>0</v>
      </c>
      <c r="F30" s="82">
        <f t="shared" si="7"/>
        <v>4427.651974999997</v>
      </c>
      <c r="G30" s="79">
        <f t="shared" si="8"/>
        <v>1</v>
      </c>
      <c r="H30" s="79">
        <f t="shared" si="8"/>
        <v>1</v>
      </c>
      <c r="I30" s="82">
        <f t="shared" si="9"/>
        <v>4427.651974999997</v>
      </c>
      <c r="K30" s="80">
        <v>4421.7924548076899</v>
      </c>
      <c r="L30" s="79">
        <f t="shared" si="10"/>
        <v>1</v>
      </c>
      <c r="M30" s="79">
        <f t="shared" si="10"/>
        <v>1</v>
      </c>
      <c r="N30" s="82">
        <f t="shared" si="11"/>
        <v>4421.7924548076899</v>
      </c>
    </row>
    <row r="31" spans="1:14">
      <c r="A31" s="31">
        <f t="shared" si="1"/>
        <v>17</v>
      </c>
      <c r="B31" s="122">
        <v>35100</v>
      </c>
      <c r="C31" s="30" t="s">
        <v>111</v>
      </c>
      <c r="D31" s="80">
        <v>5765.9301864999998</v>
      </c>
      <c r="E31" s="82">
        <v>0</v>
      </c>
      <c r="F31" s="82">
        <f t="shared" si="7"/>
        <v>5765.9301864999998</v>
      </c>
      <c r="G31" s="79">
        <f t="shared" si="8"/>
        <v>1</v>
      </c>
      <c r="H31" s="79">
        <f t="shared" si="8"/>
        <v>1</v>
      </c>
      <c r="I31" s="82">
        <f t="shared" si="9"/>
        <v>5765.9301864999998</v>
      </c>
      <c r="K31" s="80">
        <v>5616.3354348269249</v>
      </c>
      <c r="L31" s="79">
        <f t="shared" si="10"/>
        <v>1</v>
      </c>
      <c r="M31" s="79">
        <f t="shared" si="10"/>
        <v>1</v>
      </c>
      <c r="N31" s="82">
        <f t="shared" si="11"/>
        <v>5616.3354348269249</v>
      </c>
    </row>
    <row r="32" spans="1:14">
      <c r="A32" s="31">
        <f t="shared" si="1"/>
        <v>18</v>
      </c>
      <c r="B32" s="122">
        <v>35102</v>
      </c>
      <c r="C32" s="30" t="s">
        <v>112</v>
      </c>
      <c r="D32" s="80">
        <v>110372.64618999996</v>
      </c>
      <c r="E32" s="82">
        <v>0</v>
      </c>
      <c r="F32" s="82">
        <f t="shared" si="7"/>
        <v>110372.64618999996</v>
      </c>
      <c r="G32" s="79">
        <f t="shared" si="8"/>
        <v>1</v>
      </c>
      <c r="H32" s="79">
        <f t="shared" si="8"/>
        <v>1</v>
      </c>
      <c r="I32" s="82">
        <f t="shared" si="9"/>
        <v>110372.64618999996</v>
      </c>
      <c r="K32" s="80">
        <v>109407.09089730766</v>
      </c>
      <c r="L32" s="79">
        <f t="shared" si="10"/>
        <v>1</v>
      </c>
      <c r="M32" s="79">
        <f t="shared" si="10"/>
        <v>1</v>
      </c>
      <c r="N32" s="82">
        <f t="shared" si="11"/>
        <v>109407.09089730766</v>
      </c>
    </row>
    <row r="33" spans="1:14">
      <c r="A33" s="31">
        <f t="shared" si="1"/>
        <v>19</v>
      </c>
      <c r="B33" s="122">
        <v>35103</v>
      </c>
      <c r="C33" s="30" t="s">
        <v>113</v>
      </c>
      <c r="D33" s="80">
        <v>20112.946548000007</v>
      </c>
      <c r="E33" s="82">
        <v>0</v>
      </c>
      <c r="F33" s="82">
        <f t="shared" si="7"/>
        <v>20112.946548000007</v>
      </c>
      <c r="G33" s="79">
        <f t="shared" si="8"/>
        <v>1</v>
      </c>
      <c r="H33" s="79">
        <f t="shared" si="8"/>
        <v>1</v>
      </c>
      <c r="I33" s="82">
        <f t="shared" si="9"/>
        <v>20112.946548000007</v>
      </c>
      <c r="K33" s="80">
        <v>20006.509070615393</v>
      </c>
      <c r="L33" s="79">
        <f t="shared" si="10"/>
        <v>1</v>
      </c>
      <c r="M33" s="79">
        <f t="shared" si="10"/>
        <v>1</v>
      </c>
      <c r="N33" s="82">
        <f t="shared" si="11"/>
        <v>20006.509070615393</v>
      </c>
    </row>
    <row r="34" spans="1:14">
      <c r="A34" s="31">
        <f t="shared" si="1"/>
        <v>20</v>
      </c>
      <c r="B34" s="122">
        <v>35104</v>
      </c>
      <c r="C34" s="30" t="s">
        <v>114</v>
      </c>
      <c r="D34" s="80">
        <v>97024.036445000005</v>
      </c>
      <c r="E34" s="82">
        <v>0</v>
      </c>
      <c r="F34" s="82">
        <f t="shared" si="7"/>
        <v>97024.036445000005</v>
      </c>
      <c r="G34" s="79">
        <f t="shared" si="8"/>
        <v>1</v>
      </c>
      <c r="H34" s="79">
        <f t="shared" si="8"/>
        <v>1</v>
      </c>
      <c r="I34" s="82">
        <f t="shared" si="9"/>
        <v>97024.036445000005</v>
      </c>
      <c r="K34" s="80">
        <v>96130.66981211539</v>
      </c>
      <c r="L34" s="79">
        <f t="shared" si="10"/>
        <v>1</v>
      </c>
      <c r="M34" s="79">
        <f t="shared" si="10"/>
        <v>1</v>
      </c>
      <c r="N34" s="82">
        <f t="shared" si="11"/>
        <v>96130.66981211539</v>
      </c>
    </row>
    <row r="35" spans="1:14">
      <c r="A35" s="31">
        <f t="shared" si="1"/>
        <v>21</v>
      </c>
      <c r="B35" s="122">
        <v>35200</v>
      </c>
      <c r="C35" s="30" t="s">
        <v>115</v>
      </c>
      <c r="D35" s="80">
        <v>1059935.652521</v>
      </c>
      <c r="E35" s="82">
        <v>0</v>
      </c>
      <c r="F35" s="82">
        <f t="shared" si="7"/>
        <v>1059935.652521</v>
      </c>
      <c r="G35" s="79">
        <f t="shared" si="8"/>
        <v>1</v>
      </c>
      <c r="H35" s="79">
        <f t="shared" si="8"/>
        <v>1</v>
      </c>
      <c r="I35" s="82">
        <f t="shared" si="9"/>
        <v>1059935.652521</v>
      </c>
      <c r="K35" s="80">
        <v>1022096.0791402691</v>
      </c>
      <c r="L35" s="79">
        <f t="shared" si="10"/>
        <v>1</v>
      </c>
      <c r="M35" s="79">
        <f t="shared" si="10"/>
        <v>1</v>
      </c>
      <c r="N35" s="82">
        <f t="shared" si="11"/>
        <v>1022096.0791402691</v>
      </c>
    </row>
    <row r="36" spans="1:14">
      <c r="A36" s="31">
        <f t="shared" si="1"/>
        <v>22</v>
      </c>
      <c r="B36" s="122">
        <v>35201</v>
      </c>
      <c r="C36" s="30" t="s">
        <v>116</v>
      </c>
      <c r="D36" s="80">
        <v>1374503.0289769997</v>
      </c>
      <c r="E36" s="82">
        <v>0</v>
      </c>
      <c r="F36" s="82">
        <f t="shared" si="7"/>
        <v>1374503.0289769997</v>
      </c>
      <c r="G36" s="79">
        <f t="shared" si="8"/>
        <v>1</v>
      </c>
      <c r="H36" s="79">
        <f t="shared" si="8"/>
        <v>1</v>
      </c>
      <c r="I36" s="82">
        <f t="shared" si="9"/>
        <v>1374503.0289769997</v>
      </c>
      <c r="K36" s="80">
        <v>1361668.0316476533</v>
      </c>
      <c r="L36" s="79">
        <f t="shared" si="10"/>
        <v>1</v>
      </c>
      <c r="M36" s="79">
        <f t="shared" si="10"/>
        <v>1</v>
      </c>
      <c r="N36" s="82">
        <f t="shared" si="11"/>
        <v>1361668.0316476533</v>
      </c>
    </row>
    <row r="37" spans="1:14">
      <c r="A37" s="31">
        <f t="shared" si="1"/>
        <v>23</v>
      </c>
      <c r="B37" s="122">
        <v>35202</v>
      </c>
      <c r="C37" s="30" t="s">
        <v>117</v>
      </c>
      <c r="D37" s="80">
        <v>458146.14000000007</v>
      </c>
      <c r="E37" s="82">
        <v>0</v>
      </c>
      <c r="F37" s="82">
        <f t="shared" si="7"/>
        <v>458146.14000000007</v>
      </c>
      <c r="G37" s="79">
        <f t="shared" si="8"/>
        <v>1</v>
      </c>
      <c r="H37" s="79">
        <f t="shared" si="8"/>
        <v>1</v>
      </c>
      <c r="I37" s="82">
        <f t="shared" si="9"/>
        <v>458146.14000000007</v>
      </c>
      <c r="K37" s="80">
        <v>457625.5661538461</v>
      </c>
      <c r="L37" s="79">
        <f t="shared" si="10"/>
        <v>1</v>
      </c>
      <c r="M37" s="79">
        <f t="shared" si="10"/>
        <v>1</v>
      </c>
      <c r="N37" s="82">
        <f t="shared" si="11"/>
        <v>457625.5661538461</v>
      </c>
    </row>
    <row r="38" spans="1:14">
      <c r="A38" s="31">
        <f t="shared" si="1"/>
        <v>24</v>
      </c>
      <c r="B38" s="122">
        <v>35203</v>
      </c>
      <c r="C38" s="30" t="s">
        <v>118</v>
      </c>
      <c r="D38" s="80">
        <v>708765.77664000029</v>
      </c>
      <c r="E38" s="82">
        <v>0</v>
      </c>
      <c r="F38" s="82">
        <f t="shared" si="7"/>
        <v>708765.77664000029</v>
      </c>
      <c r="G38" s="79">
        <f t="shared" si="8"/>
        <v>1</v>
      </c>
      <c r="H38" s="79">
        <f t="shared" si="8"/>
        <v>1</v>
      </c>
      <c r="I38" s="82">
        <f t="shared" si="9"/>
        <v>708765.77664000029</v>
      </c>
      <c r="K38" s="80">
        <v>693512.27909538476</v>
      </c>
      <c r="L38" s="79">
        <f t="shared" si="10"/>
        <v>1</v>
      </c>
      <c r="M38" s="79">
        <f t="shared" si="10"/>
        <v>1</v>
      </c>
      <c r="N38" s="82">
        <f t="shared" si="11"/>
        <v>693512.27909538476</v>
      </c>
    </row>
    <row r="39" spans="1:14">
      <c r="A39" s="31">
        <f t="shared" si="1"/>
        <v>25</v>
      </c>
      <c r="B39" s="122">
        <v>35210</v>
      </c>
      <c r="C39" s="30" t="s">
        <v>119</v>
      </c>
      <c r="D39" s="80">
        <v>167003.92765750005</v>
      </c>
      <c r="E39" s="82">
        <v>0</v>
      </c>
      <c r="F39" s="82">
        <f t="shared" si="7"/>
        <v>167003.92765750005</v>
      </c>
      <c r="G39" s="79">
        <f t="shared" si="8"/>
        <v>1</v>
      </c>
      <c r="H39" s="79">
        <f t="shared" si="8"/>
        <v>1</v>
      </c>
      <c r="I39" s="82">
        <f t="shared" si="9"/>
        <v>167003.92765750005</v>
      </c>
      <c r="K39" s="80">
        <v>166691.50206163464</v>
      </c>
      <c r="L39" s="79">
        <f t="shared" si="10"/>
        <v>1</v>
      </c>
      <c r="M39" s="79">
        <f t="shared" si="10"/>
        <v>1</v>
      </c>
      <c r="N39" s="82">
        <f t="shared" si="11"/>
        <v>166691.50206163464</v>
      </c>
    </row>
    <row r="40" spans="1:14">
      <c r="A40" s="31">
        <f t="shared" si="1"/>
        <v>26</v>
      </c>
      <c r="B40" s="122">
        <v>35211</v>
      </c>
      <c r="C40" s="30" t="s">
        <v>120</v>
      </c>
      <c r="D40" s="80">
        <v>43114.562788000017</v>
      </c>
      <c r="E40" s="82">
        <v>0</v>
      </c>
      <c r="F40" s="82">
        <f t="shared" si="7"/>
        <v>43114.562788000017</v>
      </c>
      <c r="G40" s="79">
        <f t="shared" si="8"/>
        <v>1</v>
      </c>
      <c r="H40" s="79">
        <f t="shared" si="8"/>
        <v>1</v>
      </c>
      <c r="I40" s="82">
        <f t="shared" si="9"/>
        <v>43114.562788000017</v>
      </c>
      <c r="K40" s="80">
        <v>42874.260750615394</v>
      </c>
      <c r="L40" s="79">
        <f t="shared" si="10"/>
        <v>1</v>
      </c>
      <c r="M40" s="79">
        <f t="shared" si="10"/>
        <v>1</v>
      </c>
      <c r="N40" s="82">
        <f t="shared" si="11"/>
        <v>42874.260750615394</v>
      </c>
    </row>
    <row r="41" spans="1:14">
      <c r="A41" s="31">
        <f t="shared" si="1"/>
        <v>27</v>
      </c>
      <c r="B41" s="122">
        <v>35301</v>
      </c>
      <c r="C41" s="4" t="s">
        <v>121</v>
      </c>
      <c r="D41" s="80">
        <v>139135.37244499996</v>
      </c>
      <c r="E41" s="82">
        <v>0</v>
      </c>
      <c r="F41" s="82">
        <f t="shared" si="7"/>
        <v>139135.37244499996</v>
      </c>
      <c r="G41" s="79">
        <f t="shared" si="8"/>
        <v>1</v>
      </c>
      <c r="H41" s="79">
        <f t="shared" si="8"/>
        <v>1</v>
      </c>
      <c r="I41" s="82">
        <f t="shared" si="9"/>
        <v>139135.37244499996</v>
      </c>
      <c r="K41" s="80">
        <v>138412.45258134609</v>
      </c>
      <c r="L41" s="79">
        <f t="shared" si="10"/>
        <v>1</v>
      </c>
      <c r="M41" s="79">
        <f t="shared" si="10"/>
        <v>1</v>
      </c>
      <c r="N41" s="82">
        <f t="shared" si="11"/>
        <v>138412.45258134609</v>
      </c>
    </row>
    <row r="42" spans="1:14">
      <c r="A42" s="31">
        <f t="shared" si="1"/>
        <v>28</v>
      </c>
      <c r="B42" s="122">
        <v>35302</v>
      </c>
      <c r="C42" s="30" t="s">
        <v>105</v>
      </c>
      <c r="D42" s="80">
        <v>194114.34575050004</v>
      </c>
      <c r="E42" s="82">
        <v>0</v>
      </c>
      <c r="F42" s="82">
        <f t="shared" si="7"/>
        <v>194114.34575050004</v>
      </c>
      <c r="G42" s="79">
        <f t="shared" si="8"/>
        <v>1</v>
      </c>
      <c r="H42" s="79">
        <f t="shared" si="8"/>
        <v>1</v>
      </c>
      <c r="I42" s="82">
        <f t="shared" si="9"/>
        <v>194114.34575050004</v>
      </c>
      <c r="K42" s="80">
        <v>193266.04693282695</v>
      </c>
      <c r="L42" s="79">
        <f t="shared" si="10"/>
        <v>1</v>
      </c>
      <c r="M42" s="79">
        <f t="shared" si="10"/>
        <v>1</v>
      </c>
      <c r="N42" s="82">
        <f t="shared" si="11"/>
        <v>193266.04693282695</v>
      </c>
    </row>
    <row r="43" spans="1:14">
      <c r="A43" s="31">
        <f t="shared" si="1"/>
        <v>29</v>
      </c>
      <c r="B43" s="122">
        <v>35400</v>
      </c>
      <c r="C43" s="30" t="s">
        <v>122</v>
      </c>
      <c r="D43" s="80">
        <v>469225.85444999981</v>
      </c>
      <c r="E43" s="82">
        <v>0</v>
      </c>
      <c r="F43" s="82">
        <f t="shared" si="7"/>
        <v>469225.85444999981</v>
      </c>
      <c r="G43" s="79">
        <f t="shared" si="8"/>
        <v>1</v>
      </c>
      <c r="H43" s="79">
        <f t="shared" si="8"/>
        <v>1</v>
      </c>
      <c r="I43" s="82">
        <f t="shared" si="9"/>
        <v>469225.85444999981</v>
      </c>
      <c r="K43" s="80">
        <v>460914.83850576915</v>
      </c>
      <c r="L43" s="79">
        <f t="shared" si="10"/>
        <v>1</v>
      </c>
      <c r="M43" s="79">
        <f t="shared" si="10"/>
        <v>1</v>
      </c>
      <c r="N43" s="82">
        <f t="shared" si="11"/>
        <v>460914.83850576915</v>
      </c>
    </row>
    <row r="44" spans="1:14">
      <c r="A44" s="31">
        <f t="shared" si="1"/>
        <v>30</v>
      </c>
      <c r="B44" s="122">
        <v>35500</v>
      </c>
      <c r="C44" s="30" t="s">
        <v>123</v>
      </c>
      <c r="D44" s="80">
        <v>195122.49316964822</v>
      </c>
      <c r="E44" s="82">
        <v>0</v>
      </c>
      <c r="F44" s="82">
        <f t="shared" si="7"/>
        <v>195122.49316964822</v>
      </c>
      <c r="G44" s="79">
        <f t="shared" si="8"/>
        <v>1</v>
      </c>
      <c r="H44" s="79">
        <f t="shared" si="8"/>
        <v>1</v>
      </c>
      <c r="I44" s="82">
        <f t="shared" si="9"/>
        <v>195122.49316964822</v>
      </c>
      <c r="K44" s="80">
        <v>199502.75481482738</v>
      </c>
      <c r="L44" s="79">
        <f t="shared" si="10"/>
        <v>1</v>
      </c>
      <c r="M44" s="79">
        <f t="shared" si="10"/>
        <v>1</v>
      </c>
      <c r="N44" s="82">
        <f t="shared" si="11"/>
        <v>199502.75481482738</v>
      </c>
    </row>
    <row r="45" spans="1:14">
      <c r="A45" s="31">
        <f t="shared" si="1"/>
        <v>31</v>
      </c>
      <c r="B45" s="122">
        <v>35600</v>
      </c>
      <c r="C45" s="30" t="s">
        <v>124</v>
      </c>
      <c r="D45" s="80">
        <v>177066.61036250004</v>
      </c>
      <c r="E45" s="87">
        <v>0</v>
      </c>
      <c r="F45" s="87">
        <f t="shared" si="7"/>
        <v>177066.61036250004</v>
      </c>
      <c r="G45" s="79">
        <f t="shared" si="8"/>
        <v>1</v>
      </c>
      <c r="H45" s="79">
        <f t="shared" si="8"/>
        <v>1</v>
      </c>
      <c r="I45" s="87">
        <f t="shared" si="9"/>
        <v>177066.61036250004</v>
      </c>
      <c r="K45" s="80">
        <v>172816.31548221159</v>
      </c>
      <c r="L45" s="79">
        <f t="shared" si="10"/>
        <v>1</v>
      </c>
      <c r="M45" s="79">
        <f t="shared" si="10"/>
        <v>1</v>
      </c>
      <c r="N45" s="87">
        <f t="shared" si="11"/>
        <v>172816.31548221159</v>
      </c>
    </row>
    <row r="46" spans="1:14">
      <c r="A46" s="31">
        <f t="shared" si="1"/>
        <v>32</v>
      </c>
      <c r="B46" s="122"/>
      <c r="C46" s="30"/>
      <c r="D46" s="123"/>
      <c r="E46" s="82"/>
      <c r="F46" s="82"/>
      <c r="G46" s="79"/>
      <c r="H46" s="79"/>
      <c r="I46" s="82"/>
      <c r="K46" s="123"/>
      <c r="N46" s="82"/>
    </row>
    <row r="47" spans="1:14">
      <c r="A47" s="31">
        <f t="shared" si="1"/>
        <v>33</v>
      </c>
      <c r="B47" s="122"/>
      <c r="C47" s="30" t="s">
        <v>238</v>
      </c>
      <c r="D47" s="80">
        <f>SUM(D29:D46)</f>
        <v>5223836.9761056481</v>
      </c>
      <c r="E47" s="80">
        <f>SUM(E29:E46)</f>
        <v>0</v>
      </c>
      <c r="F47" s="80">
        <f>SUM(F29:F46)</f>
        <v>5223836.9761056481</v>
      </c>
      <c r="G47" s="79"/>
      <c r="H47" s="79"/>
      <c r="I47" s="80">
        <f>SUM(I29:I46)</f>
        <v>5223836.9761056481</v>
      </c>
      <c r="K47" s="80">
        <f>SUM(K29:K46)</f>
        <v>5144962.5248360578</v>
      </c>
      <c r="N47" s="80">
        <f>SUM(N29:N46)</f>
        <v>5144962.5248360578</v>
      </c>
    </row>
    <row r="48" spans="1:14">
      <c r="A48" s="31">
        <f t="shared" si="1"/>
        <v>34</v>
      </c>
      <c r="B48" s="122"/>
      <c r="C48" s="30"/>
      <c r="D48" s="82"/>
      <c r="E48" s="82"/>
      <c r="F48" s="82"/>
      <c r="G48" s="79"/>
      <c r="H48" s="79"/>
      <c r="I48" s="82"/>
      <c r="K48" s="82"/>
      <c r="N48" s="82"/>
    </row>
    <row r="49" spans="1:14">
      <c r="A49" s="31">
        <f t="shared" si="1"/>
        <v>35</v>
      </c>
      <c r="B49" s="122"/>
      <c r="C49" s="75" t="s">
        <v>126</v>
      </c>
      <c r="D49" s="82"/>
      <c r="E49" s="82"/>
      <c r="F49" s="82"/>
      <c r="G49" s="79"/>
      <c r="H49" s="79"/>
      <c r="I49" s="82"/>
      <c r="K49" s="82"/>
      <c r="N49" s="82"/>
    </row>
    <row r="50" spans="1:14">
      <c r="A50" s="31">
        <f t="shared" si="1"/>
        <v>36</v>
      </c>
      <c r="B50" s="122">
        <v>36510</v>
      </c>
      <c r="C50" s="30" t="s">
        <v>109</v>
      </c>
      <c r="D50" s="80">
        <v>0</v>
      </c>
      <c r="E50" s="80">
        <v>0</v>
      </c>
      <c r="F50" s="80">
        <f t="shared" ref="F50:F57" si="12">D50-E50</f>
        <v>0</v>
      </c>
      <c r="G50" s="79">
        <f t="shared" ref="G50:H57" si="13">$G$16</f>
        <v>1</v>
      </c>
      <c r="H50" s="79">
        <f t="shared" si="13"/>
        <v>1</v>
      </c>
      <c r="I50" s="80">
        <f t="shared" ref="I50:I57" si="14">F50*G50*H50</f>
        <v>0</v>
      </c>
      <c r="K50" s="80">
        <v>0</v>
      </c>
      <c r="L50" s="79">
        <f t="shared" ref="L50:M57" si="15">$G$16</f>
        <v>1</v>
      </c>
      <c r="M50" s="79">
        <f t="shared" si="15"/>
        <v>1</v>
      </c>
      <c r="N50" s="80">
        <f t="shared" ref="N50:N57" si="16">K50*L50*M50</f>
        <v>0</v>
      </c>
    </row>
    <row r="51" spans="1:14">
      <c r="A51" s="31">
        <f t="shared" si="1"/>
        <v>37</v>
      </c>
      <c r="B51" s="122">
        <v>36520</v>
      </c>
      <c r="C51" s="30" t="s">
        <v>110</v>
      </c>
      <c r="D51" s="80">
        <v>409113.06380000006</v>
      </c>
      <c r="E51" s="82">
        <v>0</v>
      </c>
      <c r="F51" s="82">
        <f t="shared" si="12"/>
        <v>409113.06380000006</v>
      </c>
      <c r="G51" s="79">
        <f t="shared" si="13"/>
        <v>1</v>
      </c>
      <c r="H51" s="79">
        <f t="shared" si="13"/>
        <v>1</v>
      </c>
      <c r="I51" s="82">
        <f t="shared" si="14"/>
        <v>409113.06380000006</v>
      </c>
      <c r="K51" s="80">
        <v>403342.381023077</v>
      </c>
      <c r="L51" s="79">
        <f t="shared" si="15"/>
        <v>1</v>
      </c>
      <c r="M51" s="79">
        <f t="shared" si="15"/>
        <v>1</v>
      </c>
      <c r="N51" s="82">
        <f t="shared" si="16"/>
        <v>403342.381023077</v>
      </c>
    </row>
    <row r="52" spans="1:14">
      <c r="A52" s="31">
        <f t="shared" si="1"/>
        <v>38</v>
      </c>
      <c r="B52" s="122">
        <v>36602</v>
      </c>
      <c r="C52" s="30" t="s">
        <v>127</v>
      </c>
      <c r="D52" s="80">
        <v>15443.385308000006</v>
      </c>
      <c r="E52" s="82">
        <v>0</v>
      </c>
      <c r="F52" s="82">
        <f t="shared" si="12"/>
        <v>15443.385308000006</v>
      </c>
      <c r="G52" s="79">
        <f t="shared" si="13"/>
        <v>1</v>
      </c>
      <c r="H52" s="79">
        <f t="shared" si="13"/>
        <v>1</v>
      </c>
      <c r="I52" s="82">
        <f t="shared" si="14"/>
        <v>15443.385308000006</v>
      </c>
      <c r="K52" s="80">
        <v>15007.279506000001</v>
      </c>
      <c r="L52" s="79">
        <f t="shared" si="15"/>
        <v>1</v>
      </c>
      <c r="M52" s="79">
        <f t="shared" si="15"/>
        <v>1</v>
      </c>
      <c r="N52" s="82">
        <f t="shared" si="16"/>
        <v>15007.279506000001</v>
      </c>
    </row>
    <row r="53" spans="1:14">
      <c r="A53" s="31">
        <f t="shared" si="1"/>
        <v>39</v>
      </c>
      <c r="B53" s="122">
        <v>36603</v>
      </c>
      <c r="C53" s="30" t="s">
        <v>128</v>
      </c>
      <c r="D53" s="80">
        <v>51335.343981000027</v>
      </c>
      <c r="E53" s="82">
        <v>0</v>
      </c>
      <c r="F53" s="82">
        <f t="shared" si="12"/>
        <v>51335.343981000027</v>
      </c>
      <c r="G53" s="79">
        <f t="shared" si="13"/>
        <v>1</v>
      </c>
      <c r="H53" s="79">
        <f t="shared" si="13"/>
        <v>1</v>
      </c>
      <c r="I53" s="82">
        <f t="shared" si="14"/>
        <v>51335.343981000027</v>
      </c>
      <c r="K53" s="80">
        <v>50793.982994884631</v>
      </c>
      <c r="L53" s="79">
        <f t="shared" si="15"/>
        <v>1</v>
      </c>
      <c r="M53" s="79">
        <f t="shared" si="15"/>
        <v>1</v>
      </c>
      <c r="N53" s="82">
        <f t="shared" si="16"/>
        <v>50793.982994884631</v>
      </c>
    </row>
    <row r="54" spans="1:14">
      <c r="A54" s="31">
        <f t="shared" si="1"/>
        <v>40</v>
      </c>
      <c r="B54" s="122">
        <v>36700</v>
      </c>
      <c r="C54" s="30" t="s">
        <v>129</v>
      </c>
      <c r="D54" s="80">
        <v>106919.17599999998</v>
      </c>
      <c r="E54" s="82">
        <v>0</v>
      </c>
      <c r="F54" s="82">
        <f t="shared" si="12"/>
        <v>106919.17599999998</v>
      </c>
      <c r="G54" s="79">
        <f t="shared" si="13"/>
        <v>1</v>
      </c>
      <c r="H54" s="79">
        <f t="shared" si="13"/>
        <v>1</v>
      </c>
      <c r="I54" s="82">
        <f t="shared" si="14"/>
        <v>106919.17599999998</v>
      </c>
      <c r="K54" s="80">
        <v>102946.03892307692</v>
      </c>
      <c r="L54" s="79">
        <f t="shared" si="15"/>
        <v>1</v>
      </c>
      <c r="M54" s="79">
        <f t="shared" si="15"/>
        <v>1</v>
      </c>
      <c r="N54" s="82">
        <f t="shared" si="16"/>
        <v>102946.03892307692</v>
      </c>
    </row>
    <row r="55" spans="1:14">
      <c r="A55" s="31">
        <f t="shared" si="1"/>
        <v>41</v>
      </c>
      <c r="B55" s="122">
        <v>36701</v>
      </c>
      <c r="C55" s="30" t="s">
        <v>130</v>
      </c>
      <c r="D55" s="80">
        <v>18265248.913403515</v>
      </c>
      <c r="E55" s="82">
        <v>0</v>
      </c>
      <c r="F55" s="82">
        <f t="shared" si="12"/>
        <v>18265248.913403515</v>
      </c>
      <c r="G55" s="79">
        <f t="shared" si="13"/>
        <v>1</v>
      </c>
      <c r="H55" s="79">
        <f t="shared" si="13"/>
        <v>1</v>
      </c>
      <c r="I55" s="82">
        <f t="shared" si="14"/>
        <v>18265248.913403515</v>
      </c>
      <c r="K55" s="80">
        <v>18006126.327839408</v>
      </c>
      <c r="L55" s="79">
        <f t="shared" si="15"/>
        <v>1</v>
      </c>
      <c r="M55" s="79">
        <f t="shared" si="15"/>
        <v>1</v>
      </c>
      <c r="N55" s="82">
        <f t="shared" si="16"/>
        <v>18006126.327839408</v>
      </c>
    </row>
    <row r="56" spans="1:14">
      <c r="A56" s="31">
        <f t="shared" si="1"/>
        <v>42</v>
      </c>
      <c r="B56" s="122">
        <v>36900</v>
      </c>
      <c r="C56" s="30" t="s">
        <v>131</v>
      </c>
      <c r="D56" s="80">
        <v>328270.10304800014</v>
      </c>
      <c r="E56" s="82">
        <v>0</v>
      </c>
      <c r="F56" s="82">
        <f t="shared" si="12"/>
        <v>328270.10304800014</v>
      </c>
      <c r="G56" s="79">
        <f t="shared" si="13"/>
        <v>1</v>
      </c>
      <c r="H56" s="79">
        <f t="shared" si="13"/>
        <v>1</v>
      </c>
      <c r="I56" s="82">
        <f t="shared" si="14"/>
        <v>328270.10304800014</v>
      </c>
      <c r="K56" s="80">
        <v>320443.39197446161</v>
      </c>
      <c r="L56" s="79">
        <f t="shared" si="15"/>
        <v>1</v>
      </c>
      <c r="M56" s="79">
        <f t="shared" si="15"/>
        <v>1</v>
      </c>
      <c r="N56" s="82">
        <f t="shared" si="16"/>
        <v>320443.39197446161</v>
      </c>
    </row>
    <row r="57" spans="1:14">
      <c r="A57" s="31">
        <f t="shared" si="1"/>
        <v>43</v>
      </c>
      <c r="B57" s="122">
        <v>36901</v>
      </c>
      <c r="C57" s="30" t="s">
        <v>131</v>
      </c>
      <c r="D57" s="80">
        <v>1696064.6682369986</v>
      </c>
      <c r="E57" s="87">
        <v>0</v>
      </c>
      <c r="F57" s="87">
        <f t="shared" si="12"/>
        <v>1696064.6682369986</v>
      </c>
      <c r="G57" s="79">
        <f t="shared" si="13"/>
        <v>1</v>
      </c>
      <c r="H57" s="79">
        <f t="shared" si="13"/>
        <v>1</v>
      </c>
      <c r="I57" s="87">
        <f t="shared" si="14"/>
        <v>1696064.6682369986</v>
      </c>
      <c r="K57" s="80">
        <v>1671780.4114484224</v>
      </c>
      <c r="L57" s="79">
        <f t="shared" si="15"/>
        <v>1</v>
      </c>
      <c r="M57" s="79">
        <f t="shared" si="15"/>
        <v>1</v>
      </c>
      <c r="N57" s="87">
        <f t="shared" si="16"/>
        <v>1671780.4114484224</v>
      </c>
    </row>
    <row r="58" spans="1:14">
      <c r="A58" s="31">
        <f t="shared" si="1"/>
        <v>44</v>
      </c>
      <c r="B58" s="122"/>
      <c r="C58" s="30"/>
      <c r="D58" s="123"/>
      <c r="E58" s="82"/>
      <c r="F58" s="82"/>
      <c r="G58" s="79"/>
      <c r="H58" s="79"/>
      <c r="I58" s="82"/>
      <c r="K58" s="123"/>
      <c r="N58" s="82"/>
    </row>
    <row r="59" spans="1:14">
      <c r="A59" s="31">
        <f t="shared" si="1"/>
        <v>45</v>
      </c>
      <c r="B59" s="124"/>
      <c r="C59" s="30" t="s">
        <v>239</v>
      </c>
      <c r="D59" s="80">
        <f>SUM(D50:D58)</f>
        <v>20872394.653777514</v>
      </c>
      <c r="E59" s="80">
        <f>SUM(E50:E58)</f>
        <v>0</v>
      </c>
      <c r="F59" s="80">
        <f>SUM(F50:F58)</f>
        <v>20872394.653777514</v>
      </c>
      <c r="G59" s="79"/>
      <c r="H59" s="79"/>
      <c r="I59" s="80">
        <f>SUM(I50:I58)</f>
        <v>20872394.653777514</v>
      </c>
      <c r="K59" s="80">
        <f>SUM(K50:K58)</f>
        <v>20570439.81370933</v>
      </c>
      <c r="N59" s="80">
        <f>SUM(N50:N58)</f>
        <v>20570439.81370933</v>
      </c>
    </row>
    <row r="60" spans="1:14">
      <c r="A60" s="31">
        <f t="shared" si="1"/>
        <v>46</v>
      </c>
      <c r="B60" s="124"/>
      <c r="C60" s="4"/>
      <c r="D60" s="82"/>
      <c r="E60" s="82"/>
      <c r="F60" s="82"/>
      <c r="G60" s="79"/>
      <c r="H60" s="79"/>
      <c r="I60" s="82"/>
      <c r="K60" s="82"/>
      <c r="N60" s="82"/>
    </row>
    <row r="61" spans="1:14">
      <c r="A61" s="31">
        <f t="shared" si="1"/>
        <v>47</v>
      </c>
      <c r="B61" s="124"/>
      <c r="C61" s="75" t="s">
        <v>133</v>
      </c>
      <c r="D61" s="82"/>
      <c r="E61" s="82"/>
      <c r="F61" s="82"/>
      <c r="G61" s="79"/>
      <c r="H61" s="79"/>
      <c r="I61" s="82"/>
      <c r="K61" s="82"/>
      <c r="N61" s="82"/>
    </row>
    <row r="62" spans="1:14">
      <c r="A62" s="31">
        <f t="shared" si="1"/>
        <v>48</v>
      </c>
      <c r="B62" s="122">
        <v>37400</v>
      </c>
      <c r="C62" s="30" t="s">
        <v>134</v>
      </c>
      <c r="D62" s="80">
        <v>0</v>
      </c>
      <c r="E62" s="80">
        <v>0</v>
      </c>
      <c r="F62" s="80">
        <f t="shared" ref="F62:F81" si="17">D62-E62</f>
        <v>0</v>
      </c>
      <c r="G62" s="79">
        <f t="shared" ref="G62:H81" si="18">$G$16</f>
        <v>1</v>
      </c>
      <c r="H62" s="79">
        <f t="shared" si="18"/>
        <v>1</v>
      </c>
      <c r="I62" s="80">
        <f t="shared" ref="I62:I81" si="19">F62*G62*H62</f>
        <v>0</v>
      </c>
      <c r="K62" s="80">
        <v>0</v>
      </c>
      <c r="L62" s="79">
        <f t="shared" ref="L62:M81" si="20">$G$16</f>
        <v>1</v>
      </c>
      <c r="M62" s="79">
        <f t="shared" si="20"/>
        <v>1</v>
      </c>
      <c r="N62" s="80">
        <f t="shared" ref="N62:N81" si="21">K62*L62*M62</f>
        <v>0</v>
      </c>
    </row>
    <row r="63" spans="1:14">
      <c r="A63" s="31">
        <f t="shared" si="1"/>
        <v>49</v>
      </c>
      <c r="B63" s="122">
        <v>37401</v>
      </c>
      <c r="C63" s="30" t="s">
        <v>109</v>
      </c>
      <c r="D63" s="80">
        <v>0</v>
      </c>
      <c r="E63" s="82">
        <v>0</v>
      </c>
      <c r="F63" s="82">
        <f t="shared" si="17"/>
        <v>0</v>
      </c>
      <c r="G63" s="79">
        <f t="shared" si="18"/>
        <v>1</v>
      </c>
      <c r="H63" s="79">
        <f t="shared" si="18"/>
        <v>1</v>
      </c>
      <c r="I63" s="82">
        <f t="shared" si="19"/>
        <v>0</v>
      </c>
      <c r="K63" s="80">
        <v>0</v>
      </c>
      <c r="L63" s="79">
        <f t="shared" si="20"/>
        <v>1</v>
      </c>
      <c r="M63" s="79">
        <f t="shared" si="20"/>
        <v>1</v>
      </c>
      <c r="N63" s="82">
        <f t="shared" si="21"/>
        <v>0</v>
      </c>
    </row>
    <row r="64" spans="1:14">
      <c r="A64" s="31">
        <f t="shared" si="1"/>
        <v>50</v>
      </c>
      <c r="B64" s="122">
        <v>37402</v>
      </c>
      <c r="C64" s="30" t="s">
        <v>135</v>
      </c>
      <c r="D64" s="80">
        <v>158628.07827421895</v>
      </c>
      <c r="E64" s="82">
        <v>0</v>
      </c>
      <c r="F64" s="82">
        <f t="shared" si="17"/>
        <v>158628.07827421895</v>
      </c>
      <c r="G64" s="79">
        <f t="shared" si="18"/>
        <v>1</v>
      </c>
      <c r="H64" s="79">
        <f t="shared" si="18"/>
        <v>1</v>
      </c>
      <c r="I64" s="82">
        <f t="shared" si="19"/>
        <v>158628.07827421895</v>
      </c>
      <c r="K64" s="80">
        <v>140150.25409150112</v>
      </c>
      <c r="L64" s="79">
        <f t="shared" si="20"/>
        <v>1</v>
      </c>
      <c r="M64" s="79">
        <f t="shared" si="20"/>
        <v>1</v>
      </c>
      <c r="N64" s="82">
        <f t="shared" si="21"/>
        <v>140150.25409150112</v>
      </c>
    </row>
    <row r="65" spans="1:14">
      <c r="A65" s="31">
        <f t="shared" si="1"/>
        <v>51</v>
      </c>
      <c r="B65" s="122">
        <v>37403</v>
      </c>
      <c r="C65" s="30" t="s">
        <v>136</v>
      </c>
      <c r="D65" s="80">
        <v>0</v>
      </c>
      <c r="E65" s="82">
        <v>0</v>
      </c>
      <c r="F65" s="82">
        <f t="shared" si="17"/>
        <v>0</v>
      </c>
      <c r="G65" s="79">
        <f t="shared" si="18"/>
        <v>1</v>
      </c>
      <c r="H65" s="79">
        <f t="shared" si="18"/>
        <v>1</v>
      </c>
      <c r="I65" s="82">
        <f t="shared" si="19"/>
        <v>0</v>
      </c>
      <c r="K65" s="80">
        <v>0</v>
      </c>
      <c r="L65" s="79">
        <f t="shared" si="20"/>
        <v>1</v>
      </c>
      <c r="M65" s="79">
        <f t="shared" si="20"/>
        <v>1</v>
      </c>
      <c r="N65" s="82">
        <f t="shared" si="21"/>
        <v>0</v>
      </c>
    </row>
    <row r="66" spans="1:14">
      <c r="A66" s="31">
        <f t="shared" si="1"/>
        <v>52</v>
      </c>
      <c r="B66" s="122">
        <v>37500</v>
      </c>
      <c r="C66" s="30" t="s">
        <v>127</v>
      </c>
      <c r="D66" s="80">
        <v>102030.10566199994</v>
      </c>
      <c r="E66" s="82">
        <v>0</v>
      </c>
      <c r="F66" s="82">
        <f t="shared" si="17"/>
        <v>102030.10566199994</v>
      </c>
      <c r="G66" s="79">
        <f t="shared" si="18"/>
        <v>1</v>
      </c>
      <c r="H66" s="79">
        <f t="shared" si="18"/>
        <v>1</v>
      </c>
      <c r="I66" s="82">
        <f t="shared" si="19"/>
        <v>102030.10566199994</v>
      </c>
      <c r="K66" s="80">
        <v>98567.576139769197</v>
      </c>
      <c r="L66" s="79">
        <f t="shared" si="20"/>
        <v>1</v>
      </c>
      <c r="M66" s="79">
        <f t="shared" si="20"/>
        <v>1</v>
      </c>
      <c r="N66" s="82">
        <f t="shared" si="21"/>
        <v>98567.576139769197</v>
      </c>
    </row>
    <row r="67" spans="1:14">
      <c r="A67" s="31">
        <f t="shared" si="1"/>
        <v>53</v>
      </c>
      <c r="B67" s="122">
        <v>37501</v>
      </c>
      <c r="C67" s="30" t="s">
        <v>137</v>
      </c>
      <c r="D67" s="80">
        <v>67985.266739000057</v>
      </c>
      <c r="E67" s="82">
        <v>0</v>
      </c>
      <c r="F67" s="82">
        <f t="shared" si="17"/>
        <v>67985.266739000057</v>
      </c>
      <c r="G67" s="79">
        <f t="shared" si="18"/>
        <v>1</v>
      </c>
      <c r="H67" s="79">
        <f t="shared" si="18"/>
        <v>1</v>
      </c>
      <c r="I67" s="82">
        <f t="shared" si="19"/>
        <v>67985.266739000057</v>
      </c>
      <c r="K67" s="80">
        <v>66957.147198961567</v>
      </c>
      <c r="L67" s="79">
        <f t="shared" si="20"/>
        <v>1</v>
      </c>
      <c r="M67" s="79">
        <f t="shared" si="20"/>
        <v>1</v>
      </c>
      <c r="N67" s="82">
        <f t="shared" si="21"/>
        <v>66957.147198961567</v>
      </c>
    </row>
    <row r="68" spans="1:14">
      <c r="A68" s="31">
        <f t="shared" si="1"/>
        <v>54</v>
      </c>
      <c r="B68" s="122">
        <v>37502</v>
      </c>
      <c r="C68" s="30" t="s">
        <v>135</v>
      </c>
      <c r="D68" s="80">
        <v>33793.991156999997</v>
      </c>
      <c r="E68" s="82">
        <v>0</v>
      </c>
      <c r="F68" s="82">
        <f t="shared" si="17"/>
        <v>33793.991156999997</v>
      </c>
      <c r="G68" s="79">
        <f t="shared" si="18"/>
        <v>1</v>
      </c>
      <c r="H68" s="79">
        <f t="shared" si="18"/>
        <v>1</v>
      </c>
      <c r="I68" s="82">
        <f t="shared" si="19"/>
        <v>33793.991156999997</v>
      </c>
      <c r="K68" s="80">
        <v>33317.470311499987</v>
      </c>
      <c r="L68" s="79">
        <f t="shared" si="20"/>
        <v>1</v>
      </c>
      <c r="M68" s="79">
        <f t="shared" si="20"/>
        <v>1</v>
      </c>
      <c r="N68" s="82">
        <f t="shared" si="21"/>
        <v>33317.470311499987</v>
      </c>
    </row>
    <row r="69" spans="1:14">
      <c r="A69" s="31">
        <f t="shared" si="1"/>
        <v>55</v>
      </c>
      <c r="B69" s="122">
        <v>37503</v>
      </c>
      <c r="C69" s="30" t="s">
        <v>138</v>
      </c>
      <c r="D69" s="80">
        <v>1781.2423239999989</v>
      </c>
      <c r="E69" s="82">
        <v>0</v>
      </c>
      <c r="F69" s="82">
        <f t="shared" si="17"/>
        <v>1781.2423239999989</v>
      </c>
      <c r="G69" s="79">
        <f t="shared" si="18"/>
        <v>1</v>
      </c>
      <c r="H69" s="79">
        <f t="shared" si="18"/>
        <v>1</v>
      </c>
      <c r="I69" s="82">
        <f t="shared" si="19"/>
        <v>1781.2423239999989</v>
      </c>
      <c r="K69" s="80">
        <v>1739.998702615384</v>
      </c>
      <c r="L69" s="79">
        <f t="shared" si="20"/>
        <v>1</v>
      </c>
      <c r="M69" s="79">
        <f t="shared" si="20"/>
        <v>1</v>
      </c>
      <c r="N69" s="82">
        <f t="shared" si="21"/>
        <v>1739.998702615384</v>
      </c>
    </row>
    <row r="70" spans="1:14">
      <c r="A70" s="31">
        <f t="shared" si="1"/>
        <v>56</v>
      </c>
      <c r="B70" s="122">
        <v>37600</v>
      </c>
      <c r="C70" s="30" t="s">
        <v>129</v>
      </c>
      <c r="D70" s="80">
        <v>12235479.171516361</v>
      </c>
      <c r="E70" s="82">
        <v>0</v>
      </c>
      <c r="F70" s="82">
        <f t="shared" si="17"/>
        <v>12235479.171516361</v>
      </c>
      <c r="G70" s="79">
        <f t="shared" si="18"/>
        <v>1</v>
      </c>
      <c r="H70" s="79">
        <f t="shared" si="18"/>
        <v>1</v>
      </c>
      <c r="I70" s="82">
        <f t="shared" si="19"/>
        <v>12235479.171516361</v>
      </c>
      <c r="K70" s="80">
        <v>11987064.528873006</v>
      </c>
      <c r="L70" s="79">
        <f t="shared" si="20"/>
        <v>1</v>
      </c>
      <c r="M70" s="79">
        <f t="shared" si="20"/>
        <v>1</v>
      </c>
      <c r="N70" s="82">
        <f t="shared" si="21"/>
        <v>11987064.528873006</v>
      </c>
    </row>
    <row r="71" spans="1:14">
      <c r="A71" s="31">
        <f t="shared" si="1"/>
        <v>57</v>
      </c>
      <c r="B71" s="122">
        <v>37601</v>
      </c>
      <c r="C71" s="30" t="s">
        <v>130</v>
      </c>
      <c r="D71" s="80">
        <v>28704987.752647236</v>
      </c>
      <c r="E71" s="82">
        <v>0</v>
      </c>
      <c r="F71" s="82">
        <f t="shared" si="17"/>
        <v>28704987.752647236</v>
      </c>
      <c r="G71" s="79">
        <f t="shared" si="18"/>
        <v>1</v>
      </c>
      <c r="H71" s="79">
        <f t="shared" si="18"/>
        <v>1</v>
      </c>
      <c r="I71" s="82">
        <f t="shared" si="19"/>
        <v>28704987.752647236</v>
      </c>
      <c r="K71" s="80">
        <v>28363166.556201007</v>
      </c>
      <c r="L71" s="79">
        <f t="shared" si="20"/>
        <v>1</v>
      </c>
      <c r="M71" s="79">
        <f t="shared" si="20"/>
        <v>1</v>
      </c>
      <c r="N71" s="82">
        <f t="shared" si="21"/>
        <v>28363166.556201007</v>
      </c>
    </row>
    <row r="72" spans="1:14">
      <c r="A72" s="31">
        <f t="shared" si="1"/>
        <v>58</v>
      </c>
      <c r="B72" s="122">
        <v>37602</v>
      </c>
      <c r="C72" s="30" t="s">
        <v>139</v>
      </c>
      <c r="D72" s="80">
        <v>14869647.322718861</v>
      </c>
      <c r="E72" s="82">
        <v>0</v>
      </c>
      <c r="F72" s="82">
        <f t="shared" si="17"/>
        <v>14869647.322718861</v>
      </c>
      <c r="G72" s="79">
        <f t="shared" si="18"/>
        <v>1</v>
      </c>
      <c r="H72" s="79">
        <f t="shared" si="18"/>
        <v>1</v>
      </c>
      <c r="I72" s="82">
        <f t="shared" si="19"/>
        <v>14869647.322718861</v>
      </c>
      <c r="K72" s="80">
        <v>13922298.169434525</v>
      </c>
      <c r="L72" s="79">
        <f t="shared" si="20"/>
        <v>1</v>
      </c>
      <c r="M72" s="79">
        <f t="shared" si="20"/>
        <v>1</v>
      </c>
      <c r="N72" s="82">
        <f t="shared" si="21"/>
        <v>13922298.169434525</v>
      </c>
    </row>
    <row r="73" spans="1:14">
      <c r="A73" s="31">
        <f t="shared" si="1"/>
        <v>59</v>
      </c>
      <c r="B73" s="122">
        <v>37800</v>
      </c>
      <c r="C73" s="30" t="s">
        <v>140</v>
      </c>
      <c r="D73" s="80">
        <v>2286706.2080893051</v>
      </c>
      <c r="E73" s="82">
        <v>0</v>
      </c>
      <c r="F73" s="82">
        <f t="shared" si="17"/>
        <v>2286706.2080893051</v>
      </c>
      <c r="G73" s="79">
        <f t="shared" si="18"/>
        <v>1</v>
      </c>
      <c r="H73" s="79">
        <f t="shared" si="18"/>
        <v>1</v>
      </c>
      <c r="I73" s="82">
        <f t="shared" si="19"/>
        <v>2286706.2080893051</v>
      </c>
      <c r="K73" s="80">
        <v>2148184.9745646669</v>
      </c>
      <c r="L73" s="79">
        <f t="shared" si="20"/>
        <v>1</v>
      </c>
      <c r="M73" s="79">
        <f t="shared" si="20"/>
        <v>1</v>
      </c>
      <c r="N73" s="82">
        <f t="shared" si="21"/>
        <v>2148184.9745646669</v>
      </c>
    </row>
    <row r="74" spans="1:14">
      <c r="A74" s="31">
        <f t="shared" si="1"/>
        <v>60</v>
      </c>
      <c r="B74" s="122">
        <v>37900</v>
      </c>
      <c r="C74" s="30" t="s">
        <v>141</v>
      </c>
      <c r="D74" s="80">
        <v>836582.26880301081</v>
      </c>
      <c r="E74" s="82">
        <v>0</v>
      </c>
      <c r="F74" s="82">
        <f t="shared" si="17"/>
        <v>836582.26880301081</v>
      </c>
      <c r="G74" s="79">
        <f t="shared" si="18"/>
        <v>1</v>
      </c>
      <c r="H74" s="79">
        <f t="shared" si="18"/>
        <v>1</v>
      </c>
      <c r="I74" s="82">
        <f t="shared" si="19"/>
        <v>836582.26880301081</v>
      </c>
      <c r="K74" s="80">
        <v>777394.2082683749</v>
      </c>
      <c r="L74" s="79">
        <f t="shared" si="20"/>
        <v>1</v>
      </c>
      <c r="M74" s="79">
        <f t="shared" si="20"/>
        <v>1</v>
      </c>
      <c r="N74" s="82">
        <f t="shared" si="21"/>
        <v>777394.2082683749</v>
      </c>
    </row>
    <row r="75" spans="1:14">
      <c r="A75" s="31">
        <f t="shared" si="1"/>
        <v>61</v>
      </c>
      <c r="B75" s="122">
        <v>37905</v>
      </c>
      <c r="C75" s="30" t="s">
        <v>142</v>
      </c>
      <c r="D75" s="80">
        <v>965480.00894361886</v>
      </c>
      <c r="E75" s="82">
        <v>0</v>
      </c>
      <c r="F75" s="82">
        <f t="shared" si="17"/>
        <v>965480.00894361886</v>
      </c>
      <c r="G75" s="79">
        <f t="shared" si="18"/>
        <v>1</v>
      </c>
      <c r="H75" s="79">
        <f t="shared" si="18"/>
        <v>1</v>
      </c>
      <c r="I75" s="82">
        <f t="shared" si="19"/>
        <v>965480.00894361886</v>
      </c>
      <c r="K75" s="80">
        <v>940444.39655159088</v>
      </c>
      <c r="L75" s="79">
        <f t="shared" si="20"/>
        <v>1</v>
      </c>
      <c r="M75" s="79">
        <f t="shared" si="20"/>
        <v>1</v>
      </c>
      <c r="N75" s="82">
        <f t="shared" si="21"/>
        <v>940444.39655159088</v>
      </c>
    </row>
    <row r="76" spans="1:14">
      <c r="A76" s="31">
        <f t="shared" si="1"/>
        <v>62</v>
      </c>
      <c r="B76" s="122">
        <v>38000</v>
      </c>
      <c r="C76" s="30" t="s">
        <v>143</v>
      </c>
      <c r="D76" s="80">
        <v>36490191.003144294</v>
      </c>
      <c r="E76" s="82">
        <v>0</v>
      </c>
      <c r="F76" s="82">
        <f t="shared" si="17"/>
        <v>36490191.003144294</v>
      </c>
      <c r="G76" s="79">
        <f t="shared" si="18"/>
        <v>1</v>
      </c>
      <c r="H76" s="79">
        <f t="shared" si="18"/>
        <v>1</v>
      </c>
      <c r="I76" s="82">
        <f t="shared" si="19"/>
        <v>36490191.003144294</v>
      </c>
      <c r="K76" s="80">
        <v>36093808.135608226</v>
      </c>
      <c r="L76" s="79">
        <f t="shared" si="20"/>
        <v>1</v>
      </c>
      <c r="M76" s="79">
        <f t="shared" si="20"/>
        <v>1</v>
      </c>
      <c r="N76" s="82">
        <f t="shared" si="21"/>
        <v>36093808.135608226</v>
      </c>
    </row>
    <row r="77" spans="1:14">
      <c r="A77" s="31">
        <f t="shared" si="1"/>
        <v>63</v>
      </c>
      <c r="B77" s="122">
        <v>38100</v>
      </c>
      <c r="C77" s="30" t="s">
        <v>144</v>
      </c>
      <c r="D77" s="80">
        <v>16957783.094844159</v>
      </c>
      <c r="E77" s="82">
        <v>0</v>
      </c>
      <c r="F77" s="82">
        <f t="shared" si="17"/>
        <v>16957783.094844159</v>
      </c>
      <c r="G77" s="79">
        <f t="shared" si="18"/>
        <v>1</v>
      </c>
      <c r="H77" s="79">
        <f t="shared" si="18"/>
        <v>1</v>
      </c>
      <c r="I77" s="82">
        <f t="shared" si="19"/>
        <v>16957783.094844159</v>
      </c>
      <c r="K77" s="80">
        <v>15884766.076107204</v>
      </c>
      <c r="L77" s="79">
        <f t="shared" si="20"/>
        <v>1</v>
      </c>
      <c r="M77" s="79">
        <f t="shared" si="20"/>
        <v>1</v>
      </c>
      <c r="N77" s="82">
        <f t="shared" si="21"/>
        <v>15884766.076107204</v>
      </c>
    </row>
    <row r="78" spans="1:14">
      <c r="A78" s="31">
        <f t="shared" si="1"/>
        <v>64</v>
      </c>
      <c r="B78" s="122">
        <v>38200</v>
      </c>
      <c r="C78" s="30" t="s">
        <v>145</v>
      </c>
      <c r="D78" s="80">
        <v>24018617.963506754</v>
      </c>
      <c r="E78" s="82">
        <v>0</v>
      </c>
      <c r="F78" s="82">
        <f t="shared" si="17"/>
        <v>24018617.963506754</v>
      </c>
      <c r="G78" s="79">
        <f t="shared" si="18"/>
        <v>1</v>
      </c>
      <c r="H78" s="79">
        <f t="shared" si="18"/>
        <v>1</v>
      </c>
      <c r="I78" s="82">
        <f t="shared" si="19"/>
        <v>24018617.963506754</v>
      </c>
      <c r="K78" s="80">
        <v>23364617.52048701</v>
      </c>
      <c r="L78" s="79">
        <f t="shared" si="20"/>
        <v>1</v>
      </c>
      <c r="M78" s="79">
        <f t="shared" si="20"/>
        <v>1</v>
      </c>
      <c r="N78" s="82">
        <f t="shared" si="21"/>
        <v>23364617.52048701</v>
      </c>
    </row>
    <row r="79" spans="1:14">
      <c r="A79" s="31">
        <f t="shared" si="1"/>
        <v>65</v>
      </c>
      <c r="B79" s="122">
        <v>38300</v>
      </c>
      <c r="C79" s="30" t="s">
        <v>146</v>
      </c>
      <c r="D79" s="80">
        <v>3701976.2719964143</v>
      </c>
      <c r="E79" s="82">
        <v>0</v>
      </c>
      <c r="F79" s="82">
        <f t="shared" si="17"/>
        <v>3701976.2719964143</v>
      </c>
      <c r="G79" s="79">
        <f t="shared" si="18"/>
        <v>1</v>
      </c>
      <c r="H79" s="79">
        <f t="shared" si="18"/>
        <v>1</v>
      </c>
      <c r="I79" s="82">
        <f t="shared" si="19"/>
        <v>3701976.2719964143</v>
      </c>
      <c r="K79" s="80">
        <v>3534078.5885929666</v>
      </c>
      <c r="L79" s="79">
        <f t="shared" si="20"/>
        <v>1</v>
      </c>
      <c r="M79" s="79">
        <f t="shared" si="20"/>
        <v>1</v>
      </c>
      <c r="N79" s="82">
        <f t="shared" si="21"/>
        <v>3534078.5885929666</v>
      </c>
    </row>
    <row r="80" spans="1:14">
      <c r="A80" s="31">
        <f t="shared" si="1"/>
        <v>66</v>
      </c>
      <c r="B80" s="122">
        <v>38400</v>
      </c>
      <c r="C80" s="30" t="s">
        <v>147</v>
      </c>
      <c r="D80" s="80">
        <v>83731.821941066824</v>
      </c>
      <c r="E80" s="82">
        <v>0</v>
      </c>
      <c r="F80" s="82">
        <f t="shared" si="17"/>
        <v>83731.821941066824</v>
      </c>
      <c r="G80" s="79">
        <f t="shared" si="18"/>
        <v>1</v>
      </c>
      <c r="H80" s="79">
        <f t="shared" si="18"/>
        <v>1</v>
      </c>
      <c r="I80" s="82">
        <f t="shared" si="19"/>
        <v>83731.821941066824</v>
      </c>
      <c r="K80" s="80">
        <v>81320.237729394139</v>
      </c>
      <c r="L80" s="79">
        <f t="shared" si="20"/>
        <v>1</v>
      </c>
      <c r="M80" s="79">
        <f t="shared" si="20"/>
        <v>1</v>
      </c>
      <c r="N80" s="82">
        <f t="shared" si="21"/>
        <v>81320.237729394139</v>
      </c>
    </row>
    <row r="81" spans="1:14">
      <c r="A81" s="31">
        <f t="shared" ref="A81:A144" si="22">A80+1</f>
        <v>67</v>
      </c>
      <c r="B81" s="122">
        <v>38500</v>
      </c>
      <c r="C81" s="30" t="s">
        <v>148</v>
      </c>
      <c r="D81" s="80">
        <v>2726830.4437771947</v>
      </c>
      <c r="E81" s="82">
        <v>0</v>
      </c>
      <c r="F81" s="82">
        <f t="shared" si="17"/>
        <v>2726830.4437771947</v>
      </c>
      <c r="G81" s="79">
        <f t="shared" si="18"/>
        <v>1</v>
      </c>
      <c r="H81" s="79">
        <f t="shared" si="18"/>
        <v>1</v>
      </c>
      <c r="I81" s="82">
        <f t="shared" si="19"/>
        <v>2726830.4437771947</v>
      </c>
      <c r="K81" s="80">
        <v>2656783.3444472551</v>
      </c>
      <c r="L81" s="79">
        <f t="shared" si="20"/>
        <v>1</v>
      </c>
      <c r="M81" s="79">
        <f t="shared" si="20"/>
        <v>1</v>
      </c>
      <c r="N81" s="82">
        <f t="shared" si="21"/>
        <v>2656783.3444472551</v>
      </c>
    </row>
    <row r="82" spans="1:14">
      <c r="A82" s="31">
        <f t="shared" si="22"/>
        <v>68</v>
      </c>
      <c r="B82" s="122"/>
      <c r="C82" s="30"/>
      <c r="D82" s="123"/>
      <c r="E82" s="123"/>
      <c r="F82" s="123"/>
      <c r="G82" s="79"/>
      <c r="H82" s="79"/>
      <c r="I82" s="123"/>
      <c r="K82" s="123"/>
      <c r="N82" s="123"/>
    </row>
    <row r="83" spans="1:14">
      <c r="A83" s="31">
        <f t="shared" si="22"/>
        <v>69</v>
      </c>
      <c r="B83" s="122"/>
      <c r="C83" s="30" t="s">
        <v>240</v>
      </c>
      <c r="D83" s="80">
        <f>SUM(D62:D82)</f>
        <v>144242232.01608452</v>
      </c>
      <c r="E83" s="80">
        <f>SUM(E62:E82)</f>
        <v>0</v>
      </c>
      <c r="F83" s="80">
        <f>SUM(F62:F82)</f>
        <v>144242232.01608452</v>
      </c>
      <c r="G83" s="79"/>
      <c r="H83" s="79"/>
      <c r="I83" s="80">
        <f>SUM(I62:I82)</f>
        <v>144242232.01608452</v>
      </c>
      <c r="K83" s="80">
        <f>SUM(K62:K82)</f>
        <v>140094659.18330958</v>
      </c>
      <c r="N83" s="80">
        <f>SUM(N62:N82)</f>
        <v>140094659.18330958</v>
      </c>
    </row>
    <row r="84" spans="1:14">
      <c r="A84" s="31">
        <f t="shared" si="22"/>
        <v>70</v>
      </c>
      <c r="B84" s="122"/>
      <c r="C84" s="30"/>
      <c r="D84" s="82"/>
      <c r="E84" s="82"/>
      <c r="F84" s="82"/>
      <c r="G84" s="79"/>
      <c r="H84" s="79"/>
      <c r="I84" s="82"/>
      <c r="K84" s="82"/>
      <c r="N84" s="82"/>
    </row>
    <row r="85" spans="1:14">
      <c r="A85" s="31">
        <f t="shared" si="22"/>
        <v>71</v>
      </c>
      <c r="B85" s="124"/>
      <c r="C85" s="75" t="s">
        <v>150</v>
      </c>
      <c r="D85" s="82"/>
      <c r="E85" s="82"/>
      <c r="F85" s="82"/>
      <c r="G85" s="79"/>
      <c r="H85" s="79"/>
      <c r="I85" s="82"/>
      <c r="K85" s="82"/>
      <c r="N85" s="82"/>
    </row>
    <row r="86" spans="1:14">
      <c r="A86" s="31">
        <f t="shared" si="22"/>
        <v>72</v>
      </c>
      <c r="B86" s="122">
        <v>38900</v>
      </c>
      <c r="C86" s="125" t="s">
        <v>241</v>
      </c>
      <c r="D86" s="80">
        <v>0</v>
      </c>
      <c r="E86" s="80">
        <v>0</v>
      </c>
      <c r="F86" s="80">
        <f t="shared" ref="F86:F113" si="23">D86-E86</f>
        <v>0</v>
      </c>
      <c r="G86" s="79">
        <f t="shared" ref="G86:H101" si="24">$G$16</f>
        <v>1</v>
      </c>
      <c r="H86" s="79">
        <f t="shared" si="24"/>
        <v>1</v>
      </c>
      <c r="I86" s="80">
        <f t="shared" ref="I86:I113" si="25">F86*G86*H86</f>
        <v>0</v>
      </c>
      <c r="K86" s="80">
        <v>0</v>
      </c>
      <c r="L86" s="79">
        <f t="shared" ref="L86:M101" si="26">$G$16</f>
        <v>1</v>
      </c>
      <c r="M86" s="79">
        <f t="shared" si="26"/>
        <v>1</v>
      </c>
      <c r="N86" s="80">
        <f t="shared" ref="N86:N113" si="27">K86*L86*M86</f>
        <v>0</v>
      </c>
    </row>
    <row r="87" spans="1:14">
      <c r="A87" s="31">
        <f t="shared" si="22"/>
        <v>73</v>
      </c>
      <c r="B87" s="122">
        <v>39000</v>
      </c>
      <c r="C87" s="125" t="s">
        <v>242</v>
      </c>
      <c r="D87" s="80">
        <v>787679.57708903844</v>
      </c>
      <c r="E87" s="82">
        <v>0</v>
      </c>
      <c r="F87" s="82">
        <f t="shared" si="23"/>
        <v>787679.57708903844</v>
      </c>
      <c r="G87" s="79">
        <f t="shared" si="24"/>
        <v>1</v>
      </c>
      <c r="H87" s="79">
        <f t="shared" si="24"/>
        <v>1</v>
      </c>
      <c r="I87" s="82">
        <f t="shared" si="25"/>
        <v>787679.57708903844</v>
      </c>
      <c r="K87" s="80">
        <v>653447.18755695969</v>
      </c>
      <c r="L87" s="79">
        <f t="shared" si="26"/>
        <v>1</v>
      </c>
      <c r="M87" s="79">
        <f t="shared" si="26"/>
        <v>1</v>
      </c>
      <c r="N87" s="82">
        <f t="shared" si="27"/>
        <v>653447.18755695969</v>
      </c>
    </row>
    <row r="88" spans="1:14">
      <c r="A88" s="31">
        <f t="shared" si="22"/>
        <v>74</v>
      </c>
      <c r="B88" s="122">
        <v>39002</v>
      </c>
      <c r="C88" s="125" t="s">
        <v>243</v>
      </c>
      <c r="D88" s="80">
        <v>96659.149179999935</v>
      </c>
      <c r="E88" s="82">
        <v>0</v>
      </c>
      <c r="F88" s="82">
        <f t="shared" si="23"/>
        <v>96659.149179999935</v>
      </c>
      <c r="G88" s="79">
        <f t="shared" si="24"/>
        <v>1</v>
      </c>
      <c r="H88" s="79">
        <f t="shared" si="24"/>
        <v>1</v>
      </c>
      <c r="I88" s="82">
        <f t="shared" si="25"/>
        <v>96659.149179999935</v>
      </c>
      <c r="K88" s="80">
        <v>93404.584394615347</v>
      </c>
      <c r="L88" s="79">
        <f t="shared" si="26"/>
        <v>1</v>
      </c>
      <c r="M88" s="79">
        <f t="shared" si="26"/>
        <v>1</v>
      </c>
      <c r="N88" s="82">
        <f t="shared" si="27"/>
        <v>93404.584394615347</v>
      </c>
    </row>
    <row r="89" spans="1:14">
      <c r="A89" s="31">
        <f t="shared" si="22"/>
        <v>75</v>
      </c>
      <c r="B89" s="122">
        <v>39003</v>
      </c>
      <c r="C89" s="125" t="s">
        <v>244</v>
      </c>
      <c r="D89" s="80">
        <v>247979.42458400005</v>
      </c>
      <c r="E89" s="82">
        <v>0</v>
      </c>
      <c r="F89" s="82">
        <f t="shared" si="23"/>
        <v>247979.42458400005</v>
      </c>
      <c r="G89" s="79">
        <f t="shared" si="24"/>
        <v>1</v>
      </c>
      <c r="H89" s="79">
        <f t="shared" si="24"/>
        <v>1</v>
      </c>
      <c r="I89" s="82">
        <f t="shared" si="25"/>
        <v>247979.42458400005</v>
      </c>
      <c r="K89" s="80">
        <v>234646.47584953852</v>
      </c>
      <c r="L89" s="79">
        <f t="shared" si="26"/>
        <v>1</v>
      </c>
      <c r="M89" s="79">
        <f t="shared" si="26"/>
        <v>1</v>
      </c>
      <c r="N89" s="82">
        <f t="shared" si="27"/>
        <v>234646.47584953852</v>
      </c>
    </row>
    <row r="90" spans="1:14">
      <c r="A90" s="31">
        <f t="shared" si="22"/>
        <v>76</v>
      </c>
      <c r="B90" s="122">
        <v>39004</v>
      </c>
      <c r="C90" s="125" t="s">
        <v>245</v>
      </c>
      <c r="D90" s="80">
        <v>4075.2191120000007</v>
      </c>
      <c r="E90" s="82">
        <v>0</v>
      </c>
      <c r="F90" s="82">
        <f t="shared" si="23"/>
        <v>4075.2191120000007</v>
      </c>
      <c r="G90" s="79">
        <f t="shared" si="24"/>
        <v>1</v>
      </c>
      <c r="H90" s="79">
        <f t="shared" si="24"/>
        <v>1</v>
      </c>
      <c r="I90" s="82">
        <f t="shared" si="25"/>
        <v>4075.2191120000007</v>
      </c>
      <c r="K90" s="80">
        <v>3831.6724532307699</v>
      </c>
      <c r="L90" s="79">
        <f t="shared" si="26"/>
        <v>1</v>
      </c>
      <c r="M90" s="79">
        <f t="shared" si="26"/>
        <v>1</v>
      </c>
      <c r="N90" s="82">
        <f t="shared" si="27"/>
        <v>3831.6724532307699</v>
      </c>
    </row>
    <row r="91" spans="1:14">
      <c r="A91" s="31">
        <f t="shared" si="22"/>
        <v>77</v>
      </c>
      <c r="B91" s="122">
        <v>39009</v>
      </c>
      <c r="C91" s="125" t="s">
        <v>246</v>
      </c>
      <c r="D91" s="80">
        <v>1092667.9055389999</v>
      </c>
      <c r="E91" s="82">
        <v>0</v>
      </c>
      <c r="F91" s="82">
        <f t="shared" si="23"/>
        <v>1092667.9055389999</v>
      </c>
      <c r="G91" s="79">
        <f t="shared" si="24"/>
        <v>1</v>
      </c>
      <c r="H91" s="79">
        <f t="shared" si="24"/>
        <v>1</v>
      </c>
      <c r="I91" s="82">
        <f t="shared" si="25"/>
        <v>1092667.9055389999</v>
      </c>
      <c r="K91" s="80">
        <v>976086.44687588455</v>
      </c>
      <c r="L91" s="79">
        <f t="shared" si="26"/>
        <v>1</v>
      </c>
      <c r="M91" s="79">
        <f t="shared" si="26"/>
        <v>1</v>
      </c>
      <c r="N91" s="82">
        <f t="shared" si="27"/>
        <v>976086.44687588455</v>
      </c>
    </row>
    <row r="92" spans="1:14">
      <c r="A92" s="31">
        <f t="shared" si="22"/>
        <v>78</v>
      </c>
      <c r="B92" s="122">
        <v>39100</v>
      </c>
      <c r="C92" s="125" t="s">
        <v>247</v>
      </c>
      <c r="D92" s="80">
        <v>899145.27698500035</v>
      </c>
      <c r="E92" s="82">
        <v>0</v>
      </c>
      <c r="F92" s="82">
        <f t="shared" si="23"/>
        <v>899145.27698500035</v>
      </c>
      <c r="G92" s="79">
        <f t="shared" si="24"/>
        <v>1</v>
      </c>
      <c r="H92" s="79">
        <f t="shared" si="24"/>
        <v>1</v>
      </c>
      <c r="I92" s="82">
        <f t="shared" si="25"/>
        <v>899145.27698500035</v>
      </c>
      <c r="K92" s="80">
        <v>826344.06418826943</v>
      </c>
      <c r="L92" s="79">
        <f t="shared" si="26"/>
        <v>1</v>
      </c>
      <c r="M92" s="79">
        <f t="shared" si="26"/>
        <v>1</v>
      </c>
      <c r="N92" s="82">
        <f t="shared" si="27"/>
        <v>826344.06418826943</v>
      </c>
    </row>
    <row r="93" spans="1:14">
      <c r="A93" s="31">
        <f t="shared" si="22"/>
        <v>79</v>
      </c>
      <c r="B93" s="122">
        <v>39103</v>
      </c>
      <c r="C93" s="125" t="s">
        <v>155</v>
      </c>
      <c r="D93" s="80">
        <v>0</v>
      </c>
      <c r="E93" s="82">
        <v>0</v>
      </c>
      <c r="F93" s="82">
        <f t="shared" si="23"/>
        <v>0</v>
      </c>
      <c r="G93" s="79">
        <f t="shared" si="24"/>
        <v>1</v>
      </c>
      <c r="H93" s="79">
        <f t="shared" si="24"/>
        <v>1</v>
      </c>
      <c r="I93" s="82">
        <f t="shared" si="25"/>
        <v>0</v>
      </c>
      <c r="K93" s="80">
        <v>0</v>
      </c>
      <c r="L93" s="79">
        <f t="shared" si="26"/>
        <v>1</v>
      </c>
      <c r="M93" s="79">
        <f t="shared" si="26"/>
        <v>1</v>
      </c>
      <c r="N93" s="82">
        <f t="shared" si="27"/>
        <v>0</v>
      </c>
    </row>
    <row r="94" spans="1:14">
      <c r="A94" s="31">
        <f t="shared" si="22"/>
        <v>80</v>
      </c>
      <c r="B94" s="122">
        <v>39200</v>
      </c>
      <c r="C94" s="125" t="s">
        <v>248</v>
      </c>
      <c r="D94" s="80">
        <v>65707.278329999986</v>
      </c>
      <c r="E94" s="82">
        <v>0</v>
      </c>
      <c r="F94" s="82">
        <f t="shared" si="23"/>
        <v>65707.278329999986</v>
      </c>
      <c r="G94" s="79">
        <f t="shared" si="24"/>
        <v>1</v>
      </c>
      <c r="H94" s="79">
        <f t="shared" si="24"/>
        <v>1</v>
      </c>
      <c r="I94" s="82">
        <f t="shared" si="25"/>
        <v>65707.278329999986</v>
      </c>
      <c r="K94" s="80">
        <v>72660.259934999995</v>
      </c>
      <c r="L94" s="79">
        <f t="shared" si="26"/>
        <v>1</v>
      </c>
      <c r="M94" s="79">
        <f t="shared" si="26"/>
        <v>1</v>
      </c>
      <c r="N94" s="82">
        <f t="shared" si="27"/>
        <v>72660.259934999995</v>
      </c>
    </row>
    <row r="95" spans="1:14">
      <c r="A95" s="31">
        <f t="shared" si="22"/>
        <v>81</v>
      </c>
      <c r="B95" s="122">
        <v>39202</v>
      </c>
      <c r="C95" s="125" t="s">
        <v>249</v>
      </c>
      <c r="D95" s="80">
        <v>-2549.7600000000002</v>
      </c>
      <c r="E95" s="82">
        <v>0</v>
      </c>
      <c r="F95" s="82">
        <f t="shared" si="23"/>
        <v>-2549.7600000000002</v>
      </c>
      <c r="G95" s="79">
        <f t="shared" si="24"/>
        <v>1</v>
      </c>
      <c r="H95" s="79">
        <f t="shared" si="24"/>
        <v>1</v>
      </c>
      <c r="I95" s="82">
        <f t="shared" si="25"/>
        <v>-2549.7600000000002</v>
      </c>
      <c r="K95" s="80">
        <v>-1247.4438461538464</v>
      </c>
      <c r="L95" s="79">
        <f t="shared" si="26"/>
        <v>1</v>
      </c>
      <c r="M95" s="79">
        <f t="shared" si="26"/>
        <v>1</v>
      </c>
      <c r="N95" s="82">
        <f t="shared" si="27"/>
        <v>-1247.4438461538464</v>
      </c>
    </row>
    <row r="96" spans="1:14">
      <c r="A96" s="31">
        <f t="shared" si="22"/>
        <v>82</v>
      </c>
      <c r="B96" s="124">
        <v>39400</v>
      </c>
      <c r="C96" s="125" t="s">
        <v>250</v>
      </c>
      <c r="D96" s="80">
        <v>961270.1071757368</v>
      </c>
      <c r="E96" s="82">
        <v>0</v>
      </c>
      <c r="F96" s="82">
        <f t="shared" si="23"/>
        <v>961270.1071757368</v>
      </c>
      <c r="G96" s="79">
        <f t="shared" si="24"/>
        <v>1</v>
      </c>
      <c r="H96" s="79">
        <f t="shared" si="24"/>
        <v>1</v>
      </c>
      <c r="I96" s="82">
        <f t="shared" si="25"/>
        <v>961270.1071757368</v>
      </c>
      <c r="K96" s="80">
        <v>843925.97840061842</v>
      </c>
      <c r="L96" s="79">
        <f t="shared" si="26"/>
        <v>1</v>
      </c>
      <c r="M96" s="79">
        <f t="shared" si="26"/>
        <v>1</v>
      </c>
      <c r="N96" s="82">
        <f t="shared" si="27"/>
        <v>843925.97840061842</v>
      </c>
    </row>
    <row r="97" spans="1:14">
      <c r="A97" s="31">
        <f t="shared" si="22"/>
        <v>83</v>
      </c>
      <c r="B97" s="124">
        <v>39603</v>
      </c>
      <c r="C97" s="126" t="s">
        <v>251</v>
      </c>
      <c r="D97" s="80">
        <v>34619.411287999981</v>
      </c>
      <c r="E97" s="82">
        <v>0</v>
      </c>
      <c r="F97" s="82">
        <f t="shared" si="23"/>
        <v>34619.411287999981</v>
      </c>
      <c r="G97" s="79">
        <f t="shared" si="24"/>
        <v>1</v>
      </c>
      <c r="H97" s="79">
        <f t="shared" si="24"/>
        <v>1</v>
      </c>
      <c r="I97" s="82">
        <f t="shared" si="25"/>
        <v>34619.411287999981</v>
      </c>
      <c r="K97" s="80">
        <v>30763.3757313846</v>
      </c>
      <c r="L97" s="79">
        <f t="shared" si="26"/>
        <v>1</v>
      </c>
      <c r="M97" s="79">
        <f t="shared" si="26"/>
        <v>1</v>
      </c>
      <c r="N97" s="82">
        <f t="shared" si="27"/>
        <v>30763.3757313846</v>
      </c>
    </row>
    <row r="98" spans="1:14">
      <c r="A98" s="31">
        <f t="shared" si="22"/>
        <v>84</v>
      </c>
      <c r="B98" s="124">
        <v>39604</v>
      </c>
      <c r="C98" s="125" t="s">
        <v>252</v>
      </c>
      <c r="D98" s="80">
        <v>54742.508681499981</v>
      </c>
      <c r="E98" s="82">
        <v>0</v>
      </c>
      <c r="F98" s="82">
        <f t="shared" si="23"/>
        <v>54742.508681499981</v>
      </c>
      <c r="G98" s="79">
        <f t="shared" si="24"/>
        <v>1</v>
      </c>
      <c r="H98" s="79">
        <f t="shared" si="24"/>
        <v>1</v>
      </c>
      <c r="I98" s="82">
        <f t="shared" si="25"/>
        <v>54742.508681499981</v>
      </c>
      <c r="K98" s="80">
        <v>48634.067721942294</v>
      </c>
      <c r="L98" s="79">
        <f t="shared" si="26"/>
        <v>1</v>
      </c>
      <c r="M98" s="79">
        <f t="shared" si="26"/>
        <v>1</v>
      </c>
      <c r="N98" s="82">
        <f t="shared" si="27"/>
        <v>48634.067721942294</v>
      </c>
    </row>
    <row r="99" spans="1:14">
      <c r="A99" s="31">
        <f t="shared" si="22"/>
        <v>85</v>
      </c>
      <c r="B99" s="124">
        <v>39605</v>
      </c>
      <c r="C99" s="125" t="s">
        <v>253</v>
      </c>
      <c r="D99" s="80">
        <v>15358.700840499998</v>
      </c>
      <c r="E99" s="82">
        <v>0</v>
      </c>
      <c r="F99" s="82">
        <f t="shared" si="23"/>
        <v>15358.700840499998</v>
      </c>
      <c r="G99" s="79">
        <f t="shared" si="24"/>
        <v>1</v>
      </c>
      <c r="H99" s="79">
        <f t="shared" si="24"/>
        <v>1</v>
      </c>
      <c r="I99" s="82">
        <f t="shared" si="25"/>
        <v>15358.700840499998</v>
      </c>
      <c r="K99" s="80">
        <v>13467.454841673076</v>
      </c>
      <c r="L99" s="79">
        <f t="shared" si="26"/>
        <v>1</v>
      </c>
      <c r="M99" s="79">
        <f t="shared" si="26"/>
        <v>1</v>
      </c>
      <c r="N99" s="82">
        <f t="shared" si="27"/>
        <v>13467.454841673076</v>
      </c>
    </row>
    <row r="100" spans="1:14">
      <c r="A100" s="31">
        <f t="shared" si="22"/>
        <v>86</v>
      </c>
      <c r="B100" s="124">
        <v>39700</v>
      </c>
      <c r="C100" s="125" t="s">
        <v>254</v>
      </c>
      <c r="D100" s="80">
        <v>183263.64674199995</v>
      </c>
      <c r="E100" s="82">
        <v>0</v>
      </c>
      <c r="F100" s="82">
        <f t="shared" si="23"/>
        <v>183263.64674199995</v>
      </c>
      <c r="G100" s="79">
        <f t="shared" si="24"/>
        <v>1</v>
      </c>
      <c r="H100" s="79">
        <f t="shared" si="24"/>
        <v>1</v>
      </c>
      <c r="I100" s="82">
        <f t="shared" si="25"/>
        <v>183263.64674199995</v>
      </c>
      <c r="K100" s="80">
        <v>168420.01719976918</v>
      </c>
      <c r="L100" s="79">
        <f t="shared" si="26"/>
        <v>1</v>
      </c>
      <c r="M100" s="79">
        <f t="shared" si="26"/>
        <v>1</v>
      </c>
      <c r="N100" s="82">
        <f t="shared" si="27"/>
        <v>168420.01719976918</v>
      </c>
    </row>
    <row r="101" spans="1:14">
      <c r="A101" s="31">
        <f t="shared" si="22"/>
        <v>87</v>
      </c>
      <c r="B101" s="124">
        <v>39701</v>
      </c>
      <c r="C101" s="125" t="s">
        <v>163</v>
      </c>
      <c r="D101" s="80">
        <v>0</v>
      </c>
      <c r="E101" s="82">
        <v>0</v>
      </c>
      <c r="F101" s="82">
        <f t="shared" si="23"/>
        <v>0</v>
      </c>
      <c r="G101" s="79">
        <f t="shared" si="24"/>
        <v>1</v>
      </c>
      <c r="H101" s="79">
        <f t="shared" si="24"/>
        <v>1</v>
      </c>
      <c r="I101" s="82">
        <f t="shared" si="25"/>
        <v>0</v>
      </c>
      <c r="K101" s="80">
        <v>0</v>
      </c>
      <c r="L101" s="79">
        <f t="shared" si="26"/>
        <v>1</v>
      </c>
      <c r="M101" s="79">
        <f t="shared" si="26"/>
        <v>1</v>
      </c>
      <c r="N101" s="82">
        <f t="shared" si="27"/>
        <v>0</v>
      </c>
    </row>
    <row r="102" spans="1:14">
      <c r="A102" s="31">
        <f t="shared" si="22"/>
        <v>88</v>
      </c>
      <c r="B102" s="124">
        <v>39702</v>
      </c>
      <c r="C102" s="125" t="s">
        <v>163</v>
      </c>
      <c r="D102" s="80">
        <v>0</v>
      </c>
      <c r="E102" s="82">
        <v>0</v>
      </c>
      <c r="F102" s="82">
        <f t="shared" si="23"/>
        <v>0</v>
      </c>
      <c r="G102" s="79">
        <f t="shared" ref="G102:H113" si="28">$G$16</f>
        <v>1</v>
      </c>
      <c r="H102" s="79">
        <f t="shared" si="28"/>
        <v>1</v>
      </c>
      <c r="I102" s="82">
        <f t="shared" si="25"/>
        <v>0</v>
      </c>
      <c r="K102" s="80">
        <v>0</v>
      </c>
      <c r="L102" s="79">
        <f t="shared" ref="L102:M113" si="29">$G$16</f>
        <v>1</v>
      </c>
      <c r="M102" s="79">
        <f t="shared" si="29"/>
        <v>1</v>
      </c>
      <c r="N102" s="82">
        <f t="shared" si="27"/>
        <v>0</v>
      </c>
    </row>
    <row r="103" spans="1:14">
      <c r="A103" s="31">
        <f t="shared" si="22"/>
        <v>89</v>
      </c>
      <c r="B103" s="124">
        <v>39705</v>
      </c>
      <c r="C103" s="125" t="s">
        <v>255</v>
      </c>
      <c r="D103" s="80">
        <v>0</v>
      </c>
      <c r="E103" s="82">
        <v>0</v>
      </c>
      <c r="F103" s="82">
        <f t="shared" si="23"/>
        <v>0</v>
      </c>
      <c r="G103" s="79">
        <f t="shared" si="28"/>
        <v>1</v>
      </c>
      <c r="H103" s="79">
        <f t="shared" si="28"/>
        <v>1</v>
      </c>
      <c r="I103" s="82">
        <f t="shared" si="25"/>
        <v>0</v>
      </c>
      <c r="K103" s="80">
        <v>0</v>
      </c>
      <c r="L103" s="79">
        <f t="shared" si="29"/>
        <v>1</v>
      </c>
      <c r="M103" s="79">
        <f t="shared" si="29"/>
        <v>1</v>
      </c>
      <c r="N103" s="82">
        <f t="shared" si="27"/>
        <v>0</v>
      </c>
    </row>
    <row r="104" spans="1:14">
      <c r="A104" s="31">
        <f t="shared" si="22"/>
        <v>90</v>
      </c>
      <c r="B104" s="124">
        <v>39800</v>
      </c>
      <c r="C104" s="125" t="s">
        <v>256</v>
      </c>
      <c r="D104" s="80">
        <v>1550890.4717666758</v>
      </c>
      <c r="E104" s="82">
        <v>0</v>
      </c>
      <c r="F104" s="82">
        <f t="shared" si="23"/>
        <v>1550890.4717666758</v>
      </c>
      <c r="G104" s="79">
        <f t="shared" si="28"/>
        <v>1</v>
      </c>
      <c r="H104" s="79">
        <f t="shared" si="28"/>
        <v>1</v>
      </c>
      <c r="I104" s="82">
        <f t="shared" si="25"/>
        <v>1550890.4717666758</v>
      </c>
      <c r="K104" s="80">
        <v>1429713.5362822737</v>
      </c>
      <c r="L104" s="79">
        <f t="shared" si="29"/>
        <v>1</v>
      </c>
      <c r="M104" s="79">
        <f t="shared" si="29"/>
        <v>1</v>
      </c>
      <c r="N104" s="82">
        <f t="shared" si="27"/>
        <v>1429713.5362822737</v>
      </c>
    </row>
    <row r="105" spans="1:14">
      <c r="A105" s="31">
        <f t="shared" si="22"/>
        <v>91</v>
      </c>
      <c r="B105" s="124">
        <v>39901</v>
      </c>
      <c r="C105" s="125" t="s">
        <v>166</v>
      </c>
      <c r="D105" s="80">
        <v>3605.4179999999988</v>
      </c>
      <c r="E105" s="82">
        <v>0</v>
      </c>
      <c r="F105" s="82">
        <f t="shared" si="23"/>
        <v>3605.4179999999988</v>
      </c>
      <c r="G105" s="79">
        <f t="shared" si="28"/>
        <v>1</v>
      </c>
      <c r="H105" s="79">
        <f t="shared" si="28"/>
        <v>1</v>
      </c>
      <c r="I105" s="82">
        <f t="shared" si="25"/>
        <v>3605.4179999999988</v>
      </c>
      <c r="K105" s="80">
        <v>2853.904461538461</v>
      </c>
      <c r="L105" s="79">
        <f t="shared" si="29"/>
        <v>1</v>
      </c>
      <c r="M105" s="79">
        <f t="shared" si="29"/>
        <v>1</v>
      </c>
      <c r="N105" s="82">
        <f t="shared" si="27"/>
        <v>2853.904461538461</v>
      </c>
    </row>
    <row r="106" spans="1:14">
      <c r="A106" s="31">
        <f t="shared" si="22"/>
        <v>92</v>
      </c>
      <c r="B106" s="124">
        <v>39902</v>
      </c>
      <c r="C106" s="125" t="s">
        <v>167</v>
      </c>
      <c r="D106" s="80">
        <v>0</v>
      </c>
      <c r="E106" s="82">
        <v>0</v>
      </c>
      <c r="F106" s="82">
        <f t="shared" si="23"/>
        <v>0</v>
      </c>
      <c r="G106" s="79">
        <f t="shared" si="28"/>
        <v>1</v>
      </c>
      <c r="H106" s="79">
        <f t="shared" si="28"/>
        <v>1</v>
      </c>
      <c r="I106" s="82">
        <f t="shared" si="25"/>
        <v>0</v>
      </c>
      <c r="K106" s="80">
        <v>0</v>
      </c>
      <c r="L106" s="79">
        <f t="shared" si="29"/>
        <v>1</v>
      </c>
      <c r="M106" s="79">
        <f t="shared" si="29"/>
        <v>1</v>
      </c>
      <c r="N106" s="82">
        <f t="shared" si="27"/>
        <v>0</v>
      </c>
    </row>
    <row r="107" spans="1:14">
      <c r="A107" s="31">
        <f t="shared" si="22"/>
        <v>93</v>
      </c>
      <c r="B107" s="124">
        <v>39903</v>
      </c>
      <c r="C107" s="125" t="s">
        <v>257</v>
      </c>
      <c r="D107" s="80">
        <v>38499.792999999983</v>
      </c>
      <c r="E107" s="82">
        <v>0</v>
      </c>
      <c r="F107" s="82">
        <f t="shared" si="23"/>
        <v>38499.792999999983</v>
      </c>
      <c r="G107" s="79">
        <f t="shared" si="28"/>
        <v>1</v>
      </c>
      <c r="H107" s="79">
        <f t="shared" si="28"/>
        <v>1</v>
      </c>
      <c r="I107" s="82">
        <f t="shared" si="25"/>
        <v>38499.792999999983</v>
      </c>
      <c r="K107" s="80">
        <v>31428.36926923076</v>
      </c>
      <c r="L107" s="79">
        <f t="shared" si="29"/>
        <v>1</v>
      </c>
      <c r="M107" s="79">
        <f t="shared" si="29"/>
        <v>1</v>
      </c>
      <c r="N107" s="82">
        <f t="shared" si="27"/>
        <v>31428.36926923076</v>
      </c>
    </row>
    <row r="108" spans="1:14">
      <c r="A108" s="31">
        <f t="shared" si="22"/>
        <v>94</v>
      </c>
      <c r="B108" s="124">
        <v>39906</v>
      </c>
      <c r="C108" s="125" t="s">
        <v>258</v>
      </c>
      <c r="D108" s="80">
        <v>818655.2629720032</v>
      </c>
      <c r="E108" s="82">
        <v>0</v>
      </c>
      <c r="F108" s="82">
        <f t="shared" si="23"/>
        <v>818655.2629720032</v>
      </c>
      <c r="G108" s="79">
        <f t="shared" si="28"/>
        <v>1</v>
      </c>
      <c r="H108" s="79">
        <f t="shared" si="28"/>
        <v>1</v>
      </c>
      <c r="I108" s="82">
        <f t="shared" si="25"/>
        <v>818655.2629720032</v>
      </c>
      <c r="K108" s="80">
        <v>669929.40963884862</v>
      </c>
      <c r="L108" s="79">
        <f t="shared" si="29"/>
        <v>1</v>
      </c>
      <c r="M108" s="79">
        <f t="shared" si="29"/>
        <v>1</v>
      </c>
      <c r="N108" s="82">
        <f t="shared" si="27"/>
        <v>669929.40963884862</v>
      </c>
    </row>
    <row r="109" spans="1:14">
      <c r="A109" s="31">
        <f t="shared" si="22"/>
        <v>95</v>
      </c>
      <c r="B109" s="124">
        <v>39907</v>
      </c>
      <c r="C109" s="125" t="s">
        <v>259</v>
      </c>
      <c r="D109" s="80">
        <v>0</v>
      </c>
      <c r="E109" s="82">
        <v>0</v>
      </c>
      <c r="F109" s="82">
        <f t="shared" si="23"/>
        <v>0</v>
      </c>
      <c r="G109" s="79">
        <f t="shared" si="28"/>
        <v>1</v>
      </c>
      <c r="H109" s="79">
        <f t="shared" si="28"/>
        <v>1</v>
      </c>
      <c r="I109" s="82">
        <f t="shared" si="25"/>
        <v>0</v>
      </c>
      <c r="K109" s="80">
        <v>0</v>
      </c>
      <c r="L109" s="79">
        <f t="shared" si="29"/>
        <v>1</v>
      </c>
      <c r="M109" s="79">
        <f t="shared" si="29"/>
        <v>1</v>
      </c>
      <c r="N109" s="82">
        <f t="shared" si="27"/>
        <v>0</v>
      </c>
    </row>
    <row r="110" spans="1:14">
      <c r="A110" s="31">
        <f t="shared" si="22"/>
        <v>96</v>
      </c>
      <c r="B110" s="124">
        <v>39908</v>
      </c>
      <c r="C110" s="125" t="s">
        <v>260</v>
      </c>
      <c r="D110" s="80">
        <v>119541.0195805</v>
      </c>
      <c r="E110" s="82">
        <v>0</v>
      </c>
      <c r="F110" s="82">
        <f t="shared" si="23"/>
        <v>119541.0195805</v>
      </c>
      <c r="G110" s="79">
        <f t="shared" si="28"/>
        <v>1</v>
      </c>
      <c r="H110" s="79">
        <f t="shared" si="28"/>
        <v>1</v>
      </c>
      <c r="I110" s="82">
        <f t="shared" si="25"/>
        <v>119541.0195805</v>
      </c>
      <c r="K110" s="80">
        <v>117719.3075793654</v>
      </c>
      <c r="L110" s="79">
        <f t="shared" si="29"/>
        <v>1</v>
      </c>
      <c r="M110" s="79">
        <f t="shared" si="29"/>
        <v>1</v>
      </c>
      <c r="N110" s="82">
        <f t="shared" si="27"/>
        <v>117719.3075793654</v>
      </c>
    </row>
    <row r="111" spans="1:14">
      <c r="A111" s="31">
        <f t="shared" si="22"/>
        <v>97</v>
      </c>
      <c r="B111" s="124"/>
      <c r="C111" s="30" t="s">
        <v>261</v>
      </c>
      <c r="D111" s="80">
        <v>-3312254.5999999982</v>
      </c>
      <c r="E111" s="82">
        <v>0</v>
      </c>
      <c r="F111" s="82">
        <f t="shared" si="23"/>
        <v>-3312254.5999999982</v>
      </c>
      <c r="G111" s="79">
        <f t="shared" si="28"/>
        <v>1</v>
      </c>
      <c r="H111" s="79">
        <f t="shared" si="28"/>
        <v>1</v>
      </c>
      <c r="I111" s="82">
        <f t="shared" si="25"/>
        <v>-3312254.5999999982</v>
      </c>
      <c r="K111" s="80">
        <v>-3074904.4599999986</v>
      </c>
      <c r="L111" s="79">
        <f t="shared" si="29"/>
        <v>1</v>
      </c>
      <c r="M111" s="79">
        <f t="shared" si="29"/>
        <v>1</v>
      </c>
      <c r="N111" s="82">
        <f t="shared" si="27"/>
        <v>-3074904.4599999986</v>
      </c>
    </row>
    <row r="112" spans="1:14">
      <c r="A112" s="31">
        <f t="shared" si="22"/>
        <v>98</v>
      </c>
      <c r="B112" s="124"/>
      <c r="C112" s="30" t="s">
        <v>262</v>
      </c>
      <c r="D112" s="80">
        <v>0</v>
      </c>
      <c r="E112" s="82">
        <v>0</v>
      </c>
      <c r="F112" s="82">
        <f t="shared" si="23"/>
        <v>0</v>
      </c>
      <c r="G112" s="79">
        <f t="shared" si="28"/>
        <v>1</v>
      </c>
      <c r="H112" s="79">
        <f t="shared" si="28"/>
        <v>1</v>
      </c>
      <c r="I112" s="82">
        <f t="shared" si="25"/>
        <v>0</v>
      </c>
      <c r="K112" s="80">
        <v>0</v>
      </c>
      <c r="L112" s="79">
        <f t="shared" si="29"/>
        <v>1</v>
      </c>
      <c r="M112" s="79">
        <f t="shared" si="29"/>
        <v>1</v>
      </c>
      <c r="N112" s="82">
        <f t="shared" si="27"/>
        <v>0</v>
      </c>
    </row>
    <row r="113" spans="1:19">
      <c r="A113" s="31">
        <f t="shared" si="22"/>
        <v>99</v>
      </c>
      <c r="B113" s="124"/>
      <c r="C113" s="30" t="s">
        <v>263</v>
      </c>
      <c r="D113" s="80">
        <v>0</v>
      </c>
      <c r="E113" s="82">
        <v>0</v>
      </c>
      <c r="F113" s="82">
        <f t="shared" si="23"/>
        <v>0</v>
      </c>
      <c r="G113" s="79">
        <f t="shared" si="28"/>
        <v>1</v>
      </c>
      <c r="H113" s="79">
        <f t="shared" si="28"/>
        <v>1</v>
      </c>
      <c r="I113" s="82">
        <f t="shared" si="25"/>
        <v>0</v>
      </c>
      <c r="K113" s="80">
        <v>0</v>
      </c>
      <c r="L113" s="79">
        <f t="shared" si="29"/>
        <v>1</v>
      </c>
      <c r="M113" s="79">
        <f t="shared" si="29"/>
        <v>1</v>
      </c>
      <c r="N113" s="82">
        <f t="shared" si="27"/>
        <v>0</v>
      </c>
      <c r="P113" s="127"/>
    </row>
    <row r="114" spans="1:19">
      <c r="A114" s="31">
        <f t="shared" si="22"/>
        <v>100</v>
      </c>
      <c r="B114" s="124"/>
      <c r="C114" s="30"/>
      <c r="D114" s="123"/>
      <c r="E114" s="82"/>
      <c r="F114" s="123"/>
      <c r="G114" s="79"/>
      <c r="H114" s="79"/>
      <c r="I114" s="123"/>
      <c r="K114" s="123"/>
      <c r="L114" s="79"/>
      <c r="M114" s="79"/>
      <c r="N114" s="123"/>
    </row>
    <row r="115" spans="1:19">
      <c r="A115" s="31">
        <f t="shared" si="22"/>
        <v>101</v>
      </c>
      <c r="B115" s="126"/>
      <c r="C115" s="30" t="s">
        <v>264</v>
      </c>
      <c r="D115" s="80">
        <f>SUM(D86:D114)</f>
        <v>3659555.8108659568</v>
      </c>
      <c r="E115" s="80">
        <f>SUM(E86:E114)</f>
        <v>0</v>
      </c>
      <c r="F115" s="80">
        <f>SUM(F86:F114)</f>
        <v>3659555.8108659568</v>
      </c>
      <c r="I115" s="80">
        <f>SUM(I86:I114)</f>
        <v>3659555.8108659568</v>
      </c>
      <c r="K115" s="80">
        <f>SUM(K86:K114)</f>
        <v>3141124.2085339888</v>
      </c>
      <c r="N115" s="80">
        <f>SUM(N86:N114)</f>
        <v>3141124.2085339888</v>
      </c>
    </row>
    <row r="116" spans="1:19">
      <c r="A116" s="31">
        <f t="shared" si="22"/>
        <v>102</v>
      </c>
      <c r="B116" s="126"/>
      <c r="C116" s="30"/>
      <c r="D116" s="82"/>
      <c r="E116" s="82"/>
      <c r="F116" s="82"/>
      <c r="I116" s="82"/>
      <c r="K116" s="82"/>
      <c r="N116" s="82"/>
    </row>
    <row r="117" spans="1:19">
      <c r="A117" s="31">
        <f t="shared" si="22"/>
        <v>103</v>
      </c>
      <c r="B117" s="126"/>
      <c r="C117" s="30" t="s">
        <v>265</v>
      </c>
      <c r="D117" s="80">
        <f>D115+D83+D59+D47+D26+D19</f>
        <v>174126201.86683366</v>
      </c>
      <c r="E117" s="80">
        <f>E115+E83+E59+E47+E26+E19</f>
        <v>0</v>
      </c>
      <c r="F117" s="80">
        <f>F115+F83+F59+F47+F26+F19</f>
        <v>174126201.86683366</v>
      </c>
      <c r="I117" s="80">
        <f>I115+I83+I59+I47+I26+I19</f>
        <v>174126201.86683366</v>
      </c>
      <c r="K117" s="80">
        <f>K115+K83+K59+K47+K26+K19</f>
        <v>169079368.14038897</v>
      </c>
      <c r="N117" s="80">
        <f>N115+N83+N59+N47+N26+N19</f>
        <v>169079368.14038897</v>
      </c>
      <c r="S117" s="127"/>
    </row>
    <row r="118" spans="1:19">
      <c r="A118" s="31">
        <f t="shared" si="22"/>
        <v>104</v>
      </c>
      <c r="B118" s="76"/>
      <c r="D118" s="82"/>
    </row>
    <row r="119" spans="1:19" ht="15.75">
      <c r="A119" s="31">
        <f t="shared" si="22"/>
        <v>105</v>
      </c>
      <c r="B119" s="92" t="s">
        <v>175</v>
      </c>
      <c r="D119" s="82"/>
    </row>
    <row r="120" spans="1:19">
      <c r="A120" s="31">
        <f t="shared" si="22"/>
        <v>106</v>
      </c>
      <c r="B120" s="76"/>
      <c r="D120" s="82"/>
    </row>
    <row r="121" spans="1:19">
      <c r="A121" s="31">
        <f t="shared" si="22"/>
        <v>107</v>
      </c>
      <c r="B121" s="126"/>
      <c r="C121" s="75" t="s">
        <v>99</v>
      </c>
      <c r="D121" s="82"/>
    </row>
    <row r="122" spans="1:19">
      <c r="A122" s="31">
        <f t="shared" si="22"/>
        <v>108</v>
      </c>
      <c r="B122" s="122">
        <v>30100</v>
      </c>
      <c r="C122" s="30" t="s">
        <v>100</v>
      </c>
      <c r="D122" s="80">
        <v>0</v>
      </c>
      <c r="E122" s="80">
        <v>0</v>
      </c>
      <c r="F122" s="80">
        <f>D122+E122</f>
        <v>0</v>
      </c>
      <c r="G122" s="79">
        <f>$G$16</f>
        <v>1</v>
      </c>
      <c r="H122" s="94">
        <v>0.5025136071712456</v>
      </c>
      <c r="I122" s="80">
        <f>F122*G122*H122</f>
        <v>0</v>
      </c>
      <c r="K122" s="80">
        <v>0</v>
      </c>
      <c r="L122" s="79">
        <f t="shared" ref="L122:M123" si="30">G122</f>
        <v>1</v>
      </c>
      <c r="M122" s="94">
        <f t="shared" si="30"/>
        <v>0.5025136071712456</v>
      </c>
      <c r="N122" s="80">
        <f>K122*L122*M122</f>
        <v>0</v>
      </c>
    </row>
    <row r="123" spans="1:19">
      <c r="A123" s="31">
        <f t="shared" si="22"/>
        <v>109</v>
      </c>
      <c r="B123" s="122">
        <v>30300</v>
      </c>
      <c r="C123" s="30" t="s">
        <v>176</v>
      </c>
      <c r="D123" s="80">
        <v>0</v>
      </c>
      <c r="E123" s="128">
        <v>0</v>
      </c>
      <c r="F123" s="128">
        <f>D123+E123</f>
        <v>0</v>
      </c>
      <c r="G123" s="79">
        <f>$G$16</f>
        <v>1</v>
      </c>
      <c r="H123" s="94">
        <f>$H$122</f>
        <v>0.5025136071712456</v>
      </c>
      <c r="I123" s="87">
        <f>F123*G123*H123</f>
        <v>0</v>
      </c>
      <c r="K123" s="80">
        <v>0</v>
      </c>
      <c r="L123" s="79">
        <f t="shared" si="30"/>
        <v>1</v>
      </c>
      <c r="M123" s="94">
        <f t="shared" si="30"/>
        <v>0.5025136071712456</v>
      </c>
      <c r="N123" s="87">
        <f>K123*L123*M123</f>
        <v>0</v>
      </c>
    </row>
    <row r="124" spans="1:19">
      <c r="A124" s="31">
        <f t="shared" si="22"/>
        <v>110</v>
      </c>
      <c r="B124" s="122"/>
      <c r="C124" s="30"/>
      <c r="D124" s="84"/>
      <c r="E124" s="84"/>
      <c r="F124" s="84"/>
    </row>
    <row r="125" spans="1:19">
      <c r="A125" s="31">
        <f t="shared" si="22"/>
        <v>111</v>
      </c>
      <c r="B125" s="124"/>
      <c r="C125" s="30" t="s">
        <v>102</v>
      </c>
      <c r="D125" s="80">
        <f>SUM(D122:D124)</f>
        <v>0</v>
      </c>
      <c r="E125" s="80">
        <f>SUM(E122:E124)</f>
        <v>0</v>
      </c>
      <c r="F125" s="80">
        <f>SUM(F122:F124)</f>
        <v>0</v>
      </c>
      <c r="G125" s="79"/>
      <c r="H125" s="79"/>
      <c r="I125" s="80">
        <f>SUM(I122:I124)</f>
        <v>0</v>
      </c>
      <c r="K125" s="80">
        <f>SUM(K122:K124)</f>
        <v>0</v>
      </c>
      <c r="N125" s="80">
        <f>SUM(N122:N124)</f>
        <v>0</v>
      </c>
    </row>
    <row r="126" spans="1:19">
      <c r="A126" s="31">
        <f t="shared" si="22"/>
        <v>112</v>
      </c>
      <c r="B126" s="129"/>
    </row>
    <row r="127" spans="1:19">
      <c r="A127" s="31">
        <f t="shared" si="22"/>
        <v>113</v>
      </c>
      <c r="B127" s="124"/>
      <c r="C127" s="75" t="s">
        <v>133</v>
      </c>
    </row>
    <row r="128" spans="1:19">
      <c r="A128" s="31">
        <f t="shared" si="22"/>
        <v>114</v>
      </c>
      <c r="B128" s="122">
        <v>37400</v>
      </c>
      <c r="C128" s="30" t="s">
        <v>134</v>
      </c>
      <c r="D128" s="80">
        <v>0</v>
      </c>
      <c r="E128" s="80">
        <v>0</v>
      </c>
      <c r="F128" s="80">
        <f t="shared" ref="F128:F148" si="31">D128+E128</f>
        <v>0</v>
      </c>
      <c r="G128" s="79">
        <f t="shared" ref="G128:G148" si="32">$G$16</f>
        <v>1</v>
      </c>
      <c r="H128" s="94">
        <f t="shared" ref="H128:H148" si="33">$H$122</f>
        <v>0.5025136071712456</v>
      </c>
      <c r="I128" s="80">
        <f t="shared" ref="I128:I148" si="34">F128*G128*H128</f>
        <v>0</v>
      </c>
      <c r="K128" s="80">
        <v>0</v>
      </c>
      <c r="L128" s="79">
        <f t="shared" ref="L128:M148" si="35">G128</f>
        <v>1</v>
      </c>
      <c r="M128" s="94">
        <f t="shared" si="35"/>
        <v>0.5025136071712456</v>
      </c>
      <c r="N128" s="80">
        <f t="shared" ref="N128:N148" si="36">K128*L128*M128</f>
        <v>0</v>
      </c>
    </row>
    <row r="129" spans="1:14">
      <c r="A129" s="31">
        <f t="shared" si="22"/>
        <v>115</v>
      </c>
      <c r="B129" s="122">
        <v>35010</v>
      </c>
      <c r="C129" s="30" t="s">
        <v>109</v>
      </c>
      <c r="D129" s="82">
        <v>0</v>
      </c>
      <c r="E129" s="82">
        <v>0</v>
      </c>
      <c r="F129" s="82">
        <f t="shared" si="31"/>
        <v>0</v>
      </c>
      <c r="G129" s="79">
        <f t="shared" si="32"/>
        <v>1</v>
      </c>
      <c r="H129" s="94">
        <f t="shared" si="33"/>
        <v>0.5025136071712456</v>
      </c>
      <c r="I129" s="82">
        <f t="shared" si="34"/>
        <v>0</v>
      </c>
      <c r="K129" s="82">
        <v>0</v>
      </c>
      <c r="L129" s="79">
        <f t="shared" si="35"/>
        <v>1</v>
      </c>
      <c r="M129" s="94">
        <f t="shared" si="35"/>
        <v>0.5025136071712456</v>
      </c>
      <c r="N129" s="82">
        <f t="shared" si="36"/>
        <v>0</v>
      </c>
    </row>
    <row r="130" spans="1:14">
      <c r="A130" s="31">
        <f t="shared" si="22"/>
        <v>116</v>
      </c>
      <c r="B130" s="122">
        <v>37402</v>
      </c>
      <c r="C130" s="30" t="s">
        <v>135</v>
      </c>
      <c r="D130" s="82">
        <v>0</v>
      </c>
      <c r="E130" s="82">
        <v>0</v>
      </c>
      <c r="F130" s="82">
        <f t="shared" si="31"/>
        <v>0</v>
      </c>
      <c r="G130" s="79">
        <f t="shared" si="32"/>
        <v>1</v>
      </c>
      <c r="H130" s="94">
        <f t="shared" si="33"/>
        <v>0.5025136071712456</v>
      </c>
      <c r="I130" s="82">
        <f t="shared" si="34"/>
        <v>0</v>
      </c>
      <c r="K130" s="82">
        <v>0</v>
      </c>
      <c r="L130" s="79">
        <f t="shared" si="35"/>
        <v>1</v>
      </c>
      <c r="M130" s="94">
        <f t="shared" si="35"/>
        <v>0.5025136071712456</v>
      </c>
      <c r="N130" s="82">
        <f t="shared" si="36"/>
        <v>0</v>
      </c>
    </row>
    <row r="131" spans="1:14">
      <c r="A131" s="31">
        <f t="shared" si="22"/>
        <v>117</v>
      </c>
      <c r="B131" s="122">
        <v>37403</v>
      </c>
      <c r="C131" s="30" t="s">
        <v>136</v>
      </c>
      <c r="D131" s="82">
        <v>0</v>
      </c>
      <c r="E131" s="82">
        <v>0</v>
      </c>
      <c r="F131" s="82">
        <f t="shared" si="31"/>
        <v>0</v>
      </c>
      <c r="G131" s="79">
        <f t="shared" si="32"/>
        <v>1</v>
      </c>
      <c r="H131" s="94">
        <f t="shared" si="33"/>
        <v>0.5025136071712456</v>
      </c>
      <c r="I131" s="82">
        <f t="shared" si="34"/>
        <v>0</v>
      </c>
      <c r="K131" s="82">
        <v>0</v>
      </c>
      <c r="L131" s="79">
        <f t="shared" si="35"/>
        <v>1</v>
      </c>
      <c r="M131" s="94">
        <f t="shared" si="35"/>
        <v>0.5025136071712456</v>
      </c>
      <c r="N131" s="82">
        <f t="shared" si="36"/>
        <v>0</v>
      </c>
    </row>
    <row r="132" spans="1:14">
      <c r="A132" s="31">
        <f t="shared" si="22"/>
        <v>118</v>
      </c>
      <c r="B132" s="122">
        <v>36602</v>
      </c>
      <c r="C132" s="30" t="s">
        <v>127</v>
      </c>
      <c r="D132" s="82">
        <v>0</v>
      </c>
      <c r="E132" s="82">
        <v>0</v>
      </c>
      <c r="F132" s="82">
        <f t="shared" si="31"/>
        <v>0</v>
      </c>
      <c r="G132" s="79">
        <f t="shared" si="32"/>
        <v>1</v>
      </c>
      <c r="H132" s="94">
        <f t="shared" si="33"/>
        <v>0.5025136071712456</v>
      </c>
      <c r="I132" s="82">
        <f t="shared" si="34"/>
        <v>0</v>
      </c>
      <c r="K132" s="82">
        <v>0</v>
      </c>
      <c r="L132" s="79">
        <f t="shared" si="35"/>
        <v>1</v>
      </c>
      <c r="M132" s="94">
        <f t="shared" si="35"/>
        <v>0.5025136071712456</v>
      </c>
      <c r="N132" s="82">
        <f t="shared" si="36"/>
        <v>0</v>
      </c>
    </row>
    <row r="133" spans="1:14">
      <c r="A133" s="31">
        <f t="shared" si="22"/>
        <v>119</v>
      </c>
      <c r="B133" s="122">
        <v>37501</v>
      </c>
      <c r="C133" s="30" t="s">
        <v>137</v>
      </c>
      <c r="D133" s="82">
        <v>0</v>
      </c>
      <c r="E133" s="82">
        <v>0</v>
      </c>
      <c r="F133" s="82">
        <f t="shared" si="31"/>
        <v>0</v>
      </c>
      <c r="G133" s="79">
        <f t="shared" si="32"/>
        <v>1</v>
      </c>
      <c r="H133" s="94">
        <f t="shared" si="33"/>
        <v>0.5025136071712456</v>
      </c>
      <c r="I133" s="82">
        <f t="shared" si="34"/>
        <v>0</v>
      </c>
      <c r="K133" s="82">
        <v>0</v>
      </c>
      <c r="L133" s="79">
        <f t="shared" si="35"/>
        <v>1</v>
      </c>
      <c r="M133" s="94">
        <f t="shared" si="35"/>
        <v>0.5025136071712456</v>
      </c>
      <c r="N133" s="82">
        <f t="shared" si="36"/>
        <v>0</v>
      </c>
    </row>
    <row r="134" spans="1:14">
      <c r="A134" s="31">
        <f t="shared" si="22"/>
        <v>120</v>
      </c>
      <c r="B134" s="122">
        <v>37402</v>
      </c>
      <c r="C134" s="30" t="s">
        <v>135</v>
      </c>
      <c r="D134" s="82">
        <v>0</v>
      </c>
      <c r="E134" s="82">
        <v>0</v>
      </c>
      <c r="F134" s="82">
        <f t="shared" si="31"/>
        <v>0</v>
      </c>
      <c r="G134" s="79">
        <f t="shared" si="32"/>
        <v>1</v>
      </c>
      <c r="H134" s="94">
        <f t="shared" si="33"/>
        <v>0.5025136071712456</v>
      </c>
      <c r="I134" s="82">
        <f t="shared" si="34"/>
        <v>0</v>
      </c>
      <c r="K134" s="82">
        <v>0</v>
      </c>
      <c r="L134" s="79">
        <f t="shared" si="35"/>
        <v>1</v>
      </c>
      <c r="M134" s="94">
        <f t="shared" si="35"/>
        <v>0.5025136071712456</v>
      </c>
      <c r="N134" s="82">
        <f t="shared" si="36"/>
        <v>0</v>
      </c>
    </row>
    <row r="135" spans="1:14">
      <c r="A135" s="31">
        <f t="shared" si="22"/>
        <v>121</v>
      </c>
      <c r="B135" s="122">
        <v>37503</v>
      </c>
      <c r="C135" s="30" t="s">
        <v>138</v>
      </c>
      <c r="D135" s="82">
        <v>0</v>
      </c>
      <c r="E135" s="82">
        <v>0</v>
      </c>
      <c r="F135" s="82">
        <f t="shared" si="31"/>
        <v>0</v>
      </c>
      <c r="G135" s="79">
        <f t="shared" si="32"/>
        <v>1</v>
      </c>
      <c r="H135" s="94">
        <f t="shared" si="33"/>
        <v>0.5025136071712456</v>
      </c>
      <c r="I135" s="82">
        <f t="shared" si="34"/>
        <v>0</v>
      </c>
      <c r="K135" s="82">
        <v>0</v>
      </c>
      <c r="L135" s="79">
        <f t="shared" si="35"/>
        <v>1</v>
      </c>
      <c r="M135" s="94">
        <f t="shared" si="35"/>
        <v>0.5025136071712456</v>
      </c>
      <c r="N135" s="82">
        <f t="shared" si="36"/>
        <v>0</v>
      </c>
    </row>
    <row r="136" spans="1:14">
      <c r="A136" s="31">
        <f t="shared" si="22"/>
        <v>122</v>
      </c>
      <c r="B136" s="122">
        <v>36700</v>
      </c>
      <c r="C136" s="30" t="s">
        <v>129</v>
      </c>
      <c r="D136" s="82">
        <v>0</v>
      </c>
      <c r="E136" s="82">
        <v>0</v>
      </c>
      <c r="F136" s="82">
        <f t="shared" si="31"/>
        <v>0</v>
      </c>
      <c r="G136" s="79">
        <f t="shared" si="32"/>
        <v>1</v>
      </c>
      <c r="H136" s="94">
        <f t="shared" si="33"/>
        <v>0.5025136071712456</v>
      </c>
      <c r="I136" s="82">
        <f t="shared" si="34"/>
        <v>0</v>
      </c>
      <c r="K136" s="82">
        <v>0</v>
      </c>
      <c r="L136" s="79">
        <f t="shared" si="35"/>
        <v>1</v>
      </c>
      <c r="M136" s="94">
        <f t="shared" si="35"/>
        <v>0.5025136071712456</v>
      </c>
      <c r="N136" s="82">
        <f t="shared" si="36"/>
        <v>0</v>
      </c>
    </row>
    <row r="137" spans="1:14">
      <c r="A137" s="31">
        <f t="shared" si="22"/>
        <v>123</v>
      </c>
      <c r="B137" s="122">
        <v>36701</v>
      </c>
      <c r="C137" s="30" t="s">
        <v>130</v>
      </c>
      <c r="D137" s="82">
        <v>0</v>
      </c>
      <c r="E137" s="82">
        <v>0</v>
      </c>
      <c r="F137" s="82">
        <f t="shared" si="31"/>
        <v>0</v>
      </c>
      <c r="G137" s="79">
        <f t="shared" si="32"/>
        <v>1</v>
      </c>
      <c r="H137" s="94">
        <f t="shared" si="33"/>
        <v>0.5025136071712456</v>
      </c>
      <c r="I137" s="82">
        <f t="shared" si="34"/>
        <v>0</v>
      </c>
      <c r="K137" s="82">
        <v>0</v>
      </c>
      <c r="L137" s="79">
        <f t="shared" si="35"/>
        <v>1</v>
      </c>
      <c r="M137" s="94">
        <f t="shared" si="35"/>
        <v>0.5025136071712456</v>
      </c>
      <c r="N137" s="82">
        <f t="shared" si="36"/>
        <v>0</v>
      </c>
    </row>
    <row r="138" spans="1:14">
      <c r="A138" s="31">
        <f t="shared" si="22"/>
        <v>124</v>
      </c>
      <c r="B138" s="122">
        <v>37602</v>
      </c>
      <c r="C138" s="30" t="s">
        <v>139</v>
      </c>
      <c r="D138" s="82">
        <v>0</v>
      </c>
      <c r="E138" s="82">
        <v>0</v>
      </c>
      <c r="F138" s="82">
        <f t="shared" si="31"/>
        <v>0</v>
      </c>
      <c r="G138" s="79">
        <f t="shared" si="32"/>
        <v>1</v>
      </c>
      <c r="H138" s="94">
        <f t="shared" si="33"/>
        <v>0.5025136071712456</v>
      </c>
      <c r="I138" s="82">
        <f t="shared" si="34"/>
        <v>0</v>
      </c>
      <c r="K138" s="82">
        <v>0</v>
      </c>
      <c r="L138" s="79">
        <f t="shared" si="35"/>
        <v>1</v>
      </c>
      <c r="M138" s="94">
        <f t="shared" si="35"/>
        <v>0.5025136071712456</v>
      </c>
      <c r="N138" s="82">
        <f t="shared" si="36"/>
        <v>0</v>
      </c>
    </row>
    <row r="139" spans="1:14">
      <c r="A139" s="31">
        <f t="shared" si="22"/>
        <v>125</v>
      </c>
      <c r="B139" s="122">
        <v>37800</v>
      </c>
      <c r="C139" s="30" t="s">
        <v>140</v>
      </c>
      <c r="D139" s="82">
        <v>0</v>
      </c>
      <c r="E139" s="82">
        <v>0</v>
      </c>
      <c r="F139" s="82">
        <f t="shared" si="31"/>
        <v>0</v>
      </c>
      <c r="G139" s="79">
        <f t="shared" si="32"/>
        <v>1</v>
      </c>
      <c r="H139" s="94">
        <f t="shared" si="33"/>
        <v>0.5025136071712456</v>
      </c>
      <c r="I139" s="82">
        <f t="shared" si="34"/>
        <v>0</v>
      </c>
      <c r="K139" s="82">
        <v>0</v>
      </c>
      <c r="L139" s="79">
        <f t="shared" si="35"/>
        <v>1</v>
      </c>
      <c r="M139" s="94">
        <f t="shared" si="35"/>
        <v>0.5025136071712456</v>
      </c>
      <c r="N139" s="82">
        <f t="shared" si="36"/>
        <v>0</v>
      </c>
    </row>
    <row r="140" spans="1:14">
      <c r="A140" s="31">
        <f t="shared" si="22"/>
        <v>126</v>
      </c>
      <c r="B140" s="122">
        <v>37900</v>
      </c>
      <c r="C140" s="30" t="s">
        <v>141</v>
      </c>
      <c r="D140" s="82">
        <v>0</v>
      </c>
      <c r="E140" s="82">
        <v>0</v>
      </c>
      <c r="F140" s="82">
        <f t="shared" si="31"/>
        <v>0</v>
      </c>
      <c r="G140" s="79">
        <f t="shared" si="32"/>
        <v>1</v>
      </c>
      <c r="H140" s="94">
        <f t="shared" si="33"/>
        <v>0.5025136071712456</v>
      </c>
      <c r="I140" s="82">
        <f t="shared" si="34"/>
        <v>0</v>
      </c>
      <c r="K140" s="82">
        <v>0</v>
      </c>
      <c r="L140" s="79">
        <f t="shared" si="35"/>
        <v>1</v>
      </c>
      <c r="M140" s="94">
        <f t="shared" si="35"/>
        <v>0.5025136071712456</v>
      </c>
      <c r="N140" s="82">
        <f t="shared" si="36"/>
        <v>0</v>
      </c>
    </row>
    <row r="141" spans="1:14">
      <c r="A141" s="31">
        <f t="shared" si="22"/>
        <v>127</v>
      </c>
      <c r="B141" s="122">
        <v>37905</v>
      </c>
      <c r="C141" s="30" t="s">
        <v>142</v>
      </c>
      <c r="D141" s="82">
        <v>0</v>
      </c>
      <c r="E141" s="82">
        <v>0</v>
      </c>
      <c r="F141" s="82">
        <f t="shared" si="31"/>
        <v>0</v>
      </c>
      <c r="G141" s="79">
        <f t="shared" si="32"/>
        <v>1</v>
      </c>
      <c r="H141" s="94">
        <f t="shared" si="33"/>
        <v>0.5025136071712456</v>
      </c>
      <c r="I141" s="82">
        <f t="shared" si="34"/>
        <v>0</v>
      </c>
      <c r="K141" s="82">
        <v>0</v>
      </c>
      <c r="L141" s="79">
        <f t="shared" si="35"/>
        <v>1</v>
      </c>
      <c r="M141" s="94">
        <f t="shared" si="35"/>
        <v>0.5025136071712456</v>
      </c>
      <c r="N141" s="82">
        <f t="shared" si="36"/>
        <v>0</v>
      </c>
    </row>
    <row r="142" spans="1:14">
      <c r="A142" s="31">
        <f t="shared" si="22"/>
        <v>128</v>
      </c>
      <c r="B142" s="122">
        <v>38000</v>
      </c>
      <c r="C142" s="30" t="s">
        <v>143</v>
      </c>
      <c r="D142" s="82">
        <v>0</v>
      </c>
      <c r="E142" s="82">
        <v>0</v>
      </c>
      <c r="F142" s="82">
        <f t="shared" si="31"/>
        <v>0</v>
      </c>
      <c r="G142" s="79">
        <f t="shared" si="32"/>
        <v>1</v>
      </c>
      <c r="H142" s="94">
        <f t="shared" si="33"/>
        <v>0.5025136071712456</v>
      </c>
      <c r="I142" s="82">
        <f t="shared" si="34"/>
        <v>0</v>
      </c>
      <c r="K142" s="82">
        <v>0</v>
      </c>
      <c r="L142" s="79">
        <f t="shared" si="35"/>
        <v>1</v>
      </c>
      <c r="M142" s="94">
        <f t="shared" si="35"/>
        <v>0.5025136071712456</v>
      </c>
      <c r="N142" s="82">
        <f t="shared" si="36"/>
        <v>0</v>
      </c>
    </row>
    <row r="143" spans="1:14">
      <c r="A143" s="31">
        <f t="shared" si="22"/>
        <v>129</v>
      </c>
      <c r="B143" s="122">
        <v>38100</v>
      </c>
      <c r="C143" s="30" t="s">
        <v>144</v>
      </c>
      <c r="D143" s="82">
        <v>0</v>
      </c>
      <c r="E143" s="82">
        <v>0</v>
      </c>
      <c r="F143" s="82">
        <f t="shared" si="31"/>
        <v>0</v>
      </c>
      <c r="G143" s="79">
        <f t="shared" si="32"/>
        <v>1</v>
      </c>
      <c r="H143" s="94">
        <f t="shared" si="33"/>
        <v>0.5025136071712456</v>
      </c>
      <c r="I143" s="82">
        <f t="shared" si="34"/>
        <v>0</v>
      </c>
      <c r="K143" s="82">
        <v>0</v>
      </c>
      <c r="L143" s="79">
        <f t="shared" si="35"/>
        <v>1</v>
      </c>
      <c r="M143" s="94">
        <f t="shared" si="35"/>
        <v>0.5025136071712456</v>
      </c>
      <c r="N143" s="82">
        <f t="shared" si="36"/>
        <v>0</v>
      </c>
    </row>
    <row r="144" spans="1:14">
      <c r="A144" s="31">
        <f t="shared" si="22"/>
        <v>130</v>
      </c>
      <c r="B144" s="122">
        <v>38200</v>
      </c>
      <c r="C144" s="30" t="s">
        <v>145</v>
      </c>
      <c r="D144" s="82">
        <v>0</v>
      </c>
      <c r="E144" s="82">
        <v>0</v>
      </c>
      <c r="F144" s="82">
        <f t="shared" si="31"/>
        <v>0</v>
      </c>
      <c r="G144" s="79">
        <f t="shared" si="32"/>
        <v>1</v>
      </c>
      <c r="H144" s="94">
        <f t="shared" si="33"/>
        <v>0.5025136071712456</v>
      </c>
      <c r="I144" s="82">
        <f t="shared" si="34"/>
        <v>0</v>
      </c>
      <c r="K144" s="82">
        <v>0</v>
      </c>
      <c r="L144" s="79">
        <f t="shared" si="35"/>
        <v>1</v>
      </c>
      <c r="M144" s="94">
        <f t="shared" si="35"/>
        <v>0.5025136071712456</v>
      </c>
      <c r="N144" s="82">
        <f t="shared" si="36"/>
        <v>0</v>
      </c>
    </row>
    <row r="145" spans="1:19">
      <c r="A145" s="31">
        <f t="shared" ref="A145:A208" si="37">A144+1</f>
        <v>131</v>
      </c>
      <c r="B145" s="122">
        <v>38300</v>
      </c>
      <c r="C145" s="30" t="s">
        <v>146</v>
      </c>
      <c r="D145" s="82">
        <v>0</v>
      </c>
      <c r="E145" s="82">
        <v>0</v>
      </c>
      <c r="F145" s="82">
        <f t="shared" si="31"/>
        <v>0</v>
      </c>
      <c r="G145" s="79">
        <f t="shared" si="32"/>
        <v>1</v>
      </c>
      <c r="H145" s="94">
        <f t="shared" si="33"/>
        <v>0.5025136071712456</v>
      </c>
      <c r="I145" s="82">
        <f t="shared" si="34"/>
        <v>0</v>
      </c>
      <c r="K145" s="82">
        <v>0</v>
      </c>
      <c r="L145" s="79">
        <f t="shared" si="35"/>
        <v>1</v>
      </c>
      <c r="M145" s="94">
        <f t="shared" si="35"/>
        <v>0.5025136071712456</v>
      </c>
      <c r="N145" s="82">
        <f t="shared" si="36"/>
        <v>0</v>
      </c>
    </row>
    <row r="146" spans="1:19">
      <c r="A146" s="31">
        <f t="shared" si="37"/>
        <v>132</v>
      </c>
      <c r="B146" s="122">
        <v>38400</v>
      </c>
      <c r="C146" s="30" t="s">
        <v>147</v>
      </c>
      <c r="D146" s="82">
        <v>0</v>
      </c>
      <c r="E146" s="82">
        <v>0</v>
      </c>
      <c r="F146" s="82">
        <f t="shared" si="31"/>
        <v>0</v>
      </c>
      <c r="G146" s="79">
        <f t="shared" si="32"/>
        <v>1</v>
      </c>
      <c r="H146" s="94">
        <f t="shared" si="33"/>
        <v>0.5025136071712456</v>
      </c>
      <c r="I146" s="82">
        <f t="shared" si="34"/>
        <v>0</v>
      </c>
      <c r="K146" s="82">
        <v>0</v>
      </c>
      <c r="L146" s="79">
        <f t="shared" si="35"/>
        <v>1</v>
      </c>
      <c r="M146" s="94">
        <f t="shared" si="35"/>
        <v>0.5025136071712456</v>
      </c>
      <c r="N146" s="82">
        <f t="shared" si="36"/>
        <v>0</v>
      </c>
    </row>
    <row r="147" spans="1:19">
      <c r="A147" s="31">
        <f t="shared" si="37"/>
        <v>133</v>
      </c>
      <c r="B147" s="122">
        <v>38500</v>
      </c>
      <c r="C147" s="30" t="s">
        <v>148</v>
      </c>
      <c r="D147" s="82">
        <v>0</v>
      </c>
      <c r="E147" s="82">
        <v>0</v>
      </c>
      <c r="F147" s="82">
        <f t="shared" si="31"/>
        <v>0</v>
      </c>
      <c r="G147" s="79">
        <f t="shared" si="32"/>
        <v>1</v>
      </c>
      <c r="H147" s="94">
        <f t="shared" si="33"/>
        <v>0.5025136071712456</v>
      </c>
      <c r="I147" s="82">
        <f t="shared" si="34"/>
        <v>0</v>
      </c>
      <c r="K147" s="82">
        <v>0</v>
      </c>
      <c r="L147" s="79">
        <f t="shared" si="35"/>
        <v>1</v>
      </c>
      <c r="M147" s="94">
        <f t="shared" si="35"/>
        <v>0.5025136071712456</v>
      </c>
      <c r="N147" s="82">
        <f t="shared" si="36"/>
        <v>0</v>
      </c>
    </row>
    <row r="148" spans="1:19">
      <c r="A148" s="31">
        <f t="shared" si="37"/>
        <v>134</v>
      </c>
      <c r="B148" s="122">
        <v>38600</v>
      </c>
      <c r="C148" s="30" t="s">
        <v>177</v>
      </c>
      <c r="D148" s="87">
        <v>0</v>
      </c>
      <c r="E148" s="87">
        <v>0</v>
      </c>
      <c r="F148" s="87">
        <f t="shared" si="31"/>
        <v>0</v>
      </c>
      <c r="G148" s="79">
        <f t="shared" si="32"/>
        <v>1</v>
      </c>
      <c r="H148" s="94">
        <f t="shared" si="33"/>
        <v>0.5025136071712456</v>
      </c>
      <c r="I148" s="87">
        <f t="shared" si="34"/>
        <v>0</v>
      </c>
      <c r="K148" s="87">
        <v>0</v>
      </c>
      <c r="L148" s="79">
        <f t="shared" si="35"/>
        <v>1</v>
      </c>
      <c r="M148" s="94">
        <f t="shared" si="35"/>
        <v>0.5025136071712456</v>
      </c>
      <c r="N148" s="87">
        <f t="shared" si="36"/>
        <v>0</v>
      </c>
    </row>
    <row r="149" spans="1:19">
      <c r="A149" s="31">
        <f t="shared" si="37"/>
        <v>135</v>
      </c>
      <c r="B149" s="122"/>
      <c r="C149" s="30"/>
      <c r="M149" s="94"/>
    </row>
    <row r="150" spans="1:19">
      <c r="A150" s="31">
        <f t="shared" si="37"/>
        <v>136</v>
      </c>
      <c r="B150" s="122"/>
      <c r="C150" s="30" t="s">
        <v>149</v>
      </c>
      <c r="D150" s="80">
        <f>SUM(D128:D149)</f>
        <v>0</v>
      </c>
      <c r="E150" s="80">
        <f>SUM(E128:E149)</f>
        <v>0</v>
      </c>
      <c r="F150" s="80">
        <f>SUM(F128:F149)</f>
        <v>0</v>
      </c>
      <c r="I150" s="80">
        <f>SUM(I128:I149)</f>
        <v>0</v>
      </c>
      <c r="K150" s="80">
        <f>SUM(K128:K149)</f>
        <v>0</v>
      </c>
      <c r="M150" s="94"/>
      <c r="N150" s="80">
        <f>SUM(N128:N149)</f>
        <v>0</v>
      </c>
    </row>
    <row r="151" spans="1:19">
      <c r="A151" s="31">
        <f t="shared" si="37"/>
        <v>137</v>
      </c>
      <c r="B151" s="122"/>
      <c r="C151" s="30"/>
      <c r="M151" s="94"/>
    </row>
    <row r="152" spans="1:19">
      <c r="A152" s="31">
        <f t="shared" si="37"/>
        <v>138</v>
      </c>
      <c r="B152" s="124"/>
      <c r="C152" s="75" t="s">
        <v>150</v>
      </c>
      <c r="M152" s="94"/>
    </row>
    <row r="153" spans="1:19">
      <c r="A153" s="31">
        <f t="shared" si="37"/>
        <v>139</v>
      </c>
      <c r="B153" s="122">
        <v>39001</v>
      </c>
      <c r="C153" s="30" t="s">
        <v>266</v>
      </c>
      <c r="D153" s="85">
        <v>97362.606168000028</v>
      </c>
      <c r="E153" s="99">
        <v>0</v>
      </c>
      <c r="F153" s="80">
        <f t="shared" ref="F153:F173" si="38">D153+E153</f>
        <v>97362.606168000028</v>
      </c>
      <c r="G153" s="94">
        <f t="shared" ref="G153:G174" si="39">$G$16</f>
        <v>1</v>
      </c>
      <c r="H153" s="94">
        <f t="shared" ref="H153:H174" si="40">$H$122</f>
        <v>0.5025136071712456</v>
      </c>
      <c r="I153" s="82">
        <f t="shared" ref="I153:I174" si="41">F153*G153*H153</f>
        <v>48926.034429075058</v>
      </c>
      <c r="K153" s="80">
        <v>94959.474352923091</v>
      </c>
      <c r="L153" s="94">
        <f t="shared" ref="L153:M174" si="42">G153</f>
        <v>1</v>
      </c>
      <c r="M153" s="94">
        <f t="shared" si="42"/>
        <v>0.5025136071712456</v>
      </c>
      <c r="N153" s="80">
        <f t="shared" ref="N153:N174" si="43">K153*L153*M153</f>
        <v>47718.427992172765</v>
      </c>
      <c r="P153" s="122"/>
      <c r="R153" s="95"/>
      <c r="S153" s="95"/>
    </row>
    <row r="154" spans="1:19">
      <c r="A154" s="31">
        <f t="shared" si="37"/>
        <v>140</v>
      </c>
      <c r="B154" s="122">
        <v>39004</v>
      </c>
      <c r="C154" s="30" t="s">
        <v>245</v>
      </c>
      <c r="D154" s="85">
        <v>8250.9603015000012</v>
      </c>
      <c r="E154" s="82">
        <v>0</v>
      </c>
      <c r="F154" s="82">
        <f t="shared" si="38"/>
        <v>8250.9603015000012</v>
      </c>
      <c r="G154" s="79">
        <f t="shared" si="39"/>
        <v>1</v>
      </c>
      <c r="H154" s="94">
        <f t="shared" si="40"/>
        <v>0.5025136071712456</v>
      </c>
      <c r="I154" s="82">
        <f t="shared" si="41"/>
        <v>4146.2198237335142</v>
      </c>
      <c r="K154" s="80">
        <v>7687.1400811730773</v>
      </c>
      <c r="L154" s="79">
        <f t="shared" si="42"/>
        <v>1</v>
      </c>
      <c r="M154" s="94">
        <f t="shared" si="42"/>
        <v>0.5025136071712456</v>
      </c>
      <c r="N154" s="82">
        <f t="shared" si="43"/>
        <v>3862.8924910209448</v>
      </c>
      <c r="P154" s="122"/>
      <c r="R154" s="95"/>
      <c r="S154" s="95"/>
    </row>
    <row r="155" spans="1:19">
      <c r="A155" s="31">
        <f t="shared" si="37"/>
        <v>141</v>
      </c>
      <c r="B155" s="122">
        <v>39009</v>
      </c>
      <c r="C155" s="30" t="s">
        <v>246</v>
      </c>
      <c r="D155" s="85">
        <v>38834</v>
      </c>
      <c r="E155" s="82">
        <v>0</v>
      </c>
      <c r="F155" s="82">
        <f t="shared" si="38"/>
        <v>38834</v>
      </c>
      <c r="G155" s="79">
        <f t="shared" si="39"/>
        <v>1</v>
      </c>
      <c r="H155" s="94">
        <f t="shared" si="40"/>
        <v>0.5025136071712456</v>
      </c>
      <c r="I155" s="82">
        <f t="shared" si="41"/>
        <v>19514.613420888152</v>
      </c>
      <c r="K155" s="80">
        <v>38834</v>
      </c>
      <c r="L155" s="79">
        <f t="shared" si="42"/>
        <v>1</v>
      </c>
      <c r="M155" s="94">
        <f t="shared" si="42"/>
        <v>0.5025136071712456</v>
      </c>
      <c r="N155" s="82">
        <f t="shared" si="43"/>
        <v>19514.613420888152</v>
      </c>
      <c r="P155" s="122"/>
      <c r="R155" s="95"/>
      <c r="S155" s="95"/>
    </row>
    <row r="156" spans="1:19">
      <c r="A156" s="31">
        <f t="shared" si="37"/>
        <v>142</v>
      </c>
      <c r="B156" s="122">
        <v>39100</v>
      </c>
      <c r="C156" s="30" t="s">
        <v>247</v>
      </c>
      <c r="D156" s="85">
        <v>41397.21</v>
      </c>
      <c r="E156" s="82">
        <v>0</v>
      </c>
      <c r="F156" s="82">
        <f t="shared" si="38"/>
        <v>41397.21</v>
      </c>
      <c r="G156" s="79">
        <f t="shared" si="39"/>
        <v>1</v>
      </c>
      <c r="H156" s="94">
        <f t="shared" si="40"/>
        <v>0.5025136071712456</v>
      </c>
      <c r="I156" s="82">
        <f t="shared" si="41"/>
        <v>20802.66132392556</v>
      </c>
      <c r="K156" s="80">
        <v>41397.210000000006</v>
      </c>
      <c r="L156" s="79">
        <f t="shared" si="42"/>
        <v>1</v>
      </c>
      <c r="M156" s="94">
        <f t="shared" si="42"/>
        <v>0.5025136071712456</v>
      </c>
      <c r="N156" s="82">
        <f t="shared" si="43"/>
        <v>20802.661323925564</v>
      </c>
      <c r="P156" s="122"/>
      <c r="R156" s="95"/>
      <c r="S156" s="95"/>
    </row>
    <row r="157" spans="1:19">
      <c r="A157" s="31">
        <f t="shared" si="37"/>
        <v>143</v>
      </c>
      <c r="B157" s="122">
        <v>39101</v>
      </c>
      <c r="C157" s="30" t="s">
        <v>180</v>
      </c>
      <c r="D157" s="85">
        <v>0</v>
      </c>
      <c r="E157" s="82">
        <v>0</v>
      </c>
      <c r="F157" s="82">
        <f t="shared" si="38"/>
        <v>0</v>
      </c>
      <c r="G157" s="79">
        <f t="shared" si="39"/>
        <v>1</v>
      </c>
      <c r="H157" s="94">
        <f t="shared" si="40"/>
        <v>0.5025136071712456</v>
      </c>
      <c r="I157" s="82">
        <f t="shared" si="41"/>
        <v>0</v>
      </c>
      <c r="K157" s="80">
        <v>0</v>
      </c>
      <c r="L157" s="79">
        <f t="shared" si="42"/>
        <v>1</v>
      </c>
      <c r="M157" s="94">
        <f t="shared" si="42"/>
        <v>0.5025136071712456</v>
      </c>
      <c r="N157" s="82">
        <f t="shared" si="43"/>
        <v>0</v>
      </c>
      <c r="P157" s="122"/>
      <c r="R157" s="95"/>
      <c r="S157" s="95"/>
    </row>
    <row r="158" spans="1:19">
      <c r="A158" s="31">
        <f t="shared" si="37"/>
        <v>144</v>
      </c>
      <c r="B158" s="122">
        <v>39103</v>
      </c>
      <c r="C158" s="30" t="s">
        <v>155</v>
      </c>
      <c r="D158" s="85">
        <v>0</v>
      </c>
      <c r="E158" s="82">
        <v>0</v>
      </c>
      <c r="F158" s="82">
        <f t="shared" si="38"/>
        <v>0</v>
      </c>
      <c r="G158" s="79">
        <f t="shared" si="39"/>
        <v>1</v>
      </c>
      <c r="H158" s="94">
        <f t="shared" si="40"/>
        <v>0.5025136071712456</v>
      </c>
      <c r="I158" s="82">
        <f t="shared" si="41"/>
        <v>0</v>
      </c>
      <c r="K158" s="80">
        <v>0</v>
      </c>
      <c r="L158" s="79">
        <f t="shared" si="42"/>
        <v>1</v>
      </c>
      <c r="M158" s="94">
        <f t="shared" si="42"/>
        <v>0.5025136071712456</v>
      </c>
      <c r="N158" s="82">
        <f t="shared" si="43"/>
        <v>0</v>
      </c>
      <c r="P158" s="122"/>
      <c r="R158" s="95"/>
      <c r="S158" s="95"/>
    </row>
    <row r="159" spans="1:19">
      <c r="A159" s="31">
        <f t="shared" si="37"/>
        <v>145</v>
      </c>
      <c r="B159" s="122">
        <v>39200</v>
      </c>
      <c r="C159" s="30" t="s">
        <v>267</v>
      </c>
      <c r="D159" s="85">
        <v>14714.304411500003</v>
      </c>
      <c r="E159" s="82">
        <v>0</v>
      </c>
      <c r="F159" s="82">
        <f t="shared" si="38"/>
        <v>14714.304411500003</v>
      </c>
      <c r="G159" s="79">
        <f t="shared" si="39"/>
        <v>1</v>
      </c>
      <c r="H159" s="94">
        <f t="shared" si="40"/>
        <v>0.5025136071712456</v>
      </c>
      <c r="I159" s="82">
        <f t="shared" si="41"/>
        <v>7394.1381868386388</v>
      </c>
      <c r="K159" s="80">
        <v>13804.355803096152</v>
      </c>
      <c r="L159" s="79">
        <f t="shared" si="42"/>
        <v>1</v>
      </c>
      <c r="M159" s="94">
        <f t="shared" si="42"/>
        <v>0.5025136071712456</v>
      </c>
      <c r="N159" s="82">
        <f t="shared" si="43"/>
        <v>6936.8766292891642</v>
      </c>
      <c r="P159" s="122"/>
      <c r="R159" s="95"/>
      <c r="S159" s="95"/>
    </row>
    <row r="160" spans="1:19">
      <c r="A160" s="31">
        <f t="shared" si="37"/>
        <v>146</v>
      </c>
      <c r="B160" s="122">
        <v>39300</v>
      </c>
      <c r="C160" s="30" t="s">
        <v>181</v>
      </c>
      <c r="D160" s="85">
        <v>0</v>
      </c>
      <c r="E160" s="82">
        <v>0</v>
      </c>
      <c r="F160" s="82">
        <f t="shared" si="38"/>
        <v>0</v>
      </c>
      <c r="G160" s="79">
        <f t="shared" si="39"/>
        <v>1</v>
      </c>
      <c r="H160" s="94">
        <f t="shared" si="40"/>
        <v>0.5025136071712456</v>
      </c>
      <c r="I160" s="82">
        <f t="shared" si="41"/>
        <v>0</v>
      </c>
      <c r="K160" s="80">
        <v>0</v>
      </c>
      <c r="L160" s="79">
        <f t="shared" si="42"/>
        <v>1</v>
      </c>
      <c r="M160" s="94">
        <f t="shared" si="42"/>
        <v>0.5025136071712456</v>
      </c>
      <c r="N160" s="82">
        <f t="shared" si="43"/>
        <v>0</v>
      </c>
      <c r="P160" s="122"/>
      <c r="R160" s="95"/>
      <c r="S160" s="95"/>
    </row>
    <row r="161" spans="1:19">
      <c r="A161" s="31">
        <f t="shared" si="37"/>
        <v>147</v>
      </c>
      <c r="B161" s="122">
        <v>39400</v>
      </c>
      <c r="C161" s="30" t="s">
        <v>250</v>
      </c>
      <c r="D161" s="85">
        <v>131937.66647999996</v>
      </c>
      <c r="E161" s="82">
        <v>0</v>
      </c>
      <c r="F161" s="82">
        <f t="shared" si="38"/>
        <v>131937.66647999996</v>
      </c>
      <c r="G161" s="79">
        <f t="shared" si="39"/>
        <v>1</v>
      </c>
      <c r="H161" s="94">
        <f t="shared" si="40"/>
        <v>0.5025136071712456</v>
      </c>
      <c r="I161" s="82">
        <f t="shared" si="41"/>
        <v>66300.472704621512</v>
      </c>
      <c r="K161" s="80">
        <v>128964.12405230767</v>
      </c>
      <c r="L161" s="79">
        <f t="shared" si="42"/>
        <v>1</v>
      </c>
      <c r="M161" s="94">
        <f t="shared" si="42"/>
        <v>0.5025136071712456</v>
      </c>
      <c r="N161" s="82">
        <f t="shared" si="43"/>
        <v>64806.227173205123</v>
      </c>
      <c r="P161" s="122"/>
      <c r="R161" s="95"/>
      <c r="S161" s="95"/>
    </row>
    <row r="162" spans="1:19">
      <c r="A162" s="31">
        <f t="shared" si="37"/>
        <v>148</v>
      </c>
      <c r="B162" s="122">
        <v>39600</v>
      </c>
      <c r="C162" s="30" t="s">
        <v>268</v>
      </c>
      <c r="D162" s="85">
        <v>7060.4620419999974</v>
      </c>
      <c r="E162" s="82">
        <v>0</v>
      </c>
      <c r="F162" s="82">
        <f t="shared" si="38"/>
        <v>7060.4620419999974</v>
      </c>
      <c r="G162" s="79">
        <f t="shared" si="39"/>
        <v>1</v>
      </c>
      <c r="H162" s="94">
        <f t="shared" si="40"/>
        <v>0.5025136071712456</v>
      </c>
      <c r="I162" s="82">
        <f t="shared" si="41"/>
        <v>3547.9782490210773</v>
      </c>
      <c r="K162" s="80">
        <v>6613.2205497692303</v>
      </c>
      <c r="L162" s="79">
        <f t="shared" si="42"/>
        <v>1</v>
      </c>
      <c r="M162" s="94">
        <f t="shared" si="42"/>
        <v>0.5025136071712456</v>
      </c>
      <c r="N162" s="82">
        <f t="shared" si="43"/>
        <v>3323.233313483544</v>
      </c>
      <c r="P162" s="122"/>
      <c r="R162" s="95"/>
      <c r="S162" s="95"/>
    </row>
    <row r="163" spans="1:19">
      <c r="A163" s="31">
        <f t="shared" si="37"/>
        <v>149</v>
      </c>
      <c r="B163" s="122">
        <v>39700</v>
      </c>
      <c r="C163" s="30" t="s">
        <v>254</v>
      </c>
      <c r="D163" s="85">
        <v>-9039.5733499999951</v>
      </c>
      <c r="E163" s="82">
        <v>0</v>
      </c>
      <c r="F163" s="82">
        <f t="shared" si="38"/>
        <v>-9039.5733499999951</v>
      </c>
      <c r="G163" s="79">
        <f t="shared" si="39"/>
        <v>1</v>
      </c>
      <c r="H163" s="94">
        <f t="shared" si="40"/>
        <v>0.5025136071712456</v>
      </c>
      <c r="I163" s="82">
        <f t="shared" si="41"/>
        <v>-4542.5086113975585</v>
      </c>
      <c r="K163" s="80">
        <v>-9574.3647480769196</v>
      </c>
      <c r="L163" s="79">
        <f t="shared" si="42"/>
        <v>1</v>
      </c>
      <c r="M163" s="94">
        <f t="shared" si="42"/>
        <v>0.5025136071712456</v>
      </c>
      <c r="N163" s="82">
        <f t="shared" si="43"/>
        <v>-4811.248565929347</v>
      </c>
      <c r="P163" s="122"/>
      <c r="R163" s="95"/>
      <c r="S163" s="95"/>
    </row>
    <row r="164" spans="1:19">
      <c r="A164" s="31">
        <f t="shared" si="37"/>
        <v>150</v>
      </c>
      <c r="B164" s="122">
        <v>39701</v>
      </c>
      <c r="C164" s="30" t="s">
        <v>163</v>
      </c>
      <c r="D164" s="85">
        <v>0</v>
      </c>
      <c r="E164" s="82">
        <v>0</v>
      </c>
      <c r="F164" s="82">
        <f t="shared" si="38"/>
        <v>0</v>
      </c>
      <c r="G164" s="79">
        <f t="shared" si="39"/>
        <v>1</v>
      </c>
      <c r="H164" s="94">
        <f t="shared" si="40"/>
        <v>0.5025136071712456</v>
      </c>
      <c r="I164" s="82">
        <f t="shared" si="41"/>
        <v>0</v>
      </c>
      <c r="K164" s="80">
        <v>0</v>
      </c>
      <c r="L164" s="79">
        <f t="shared" si="42"/>
        <v>1</v>
      </c>
      <c r="M164" s="94">
        <f t="shared" si="42"/>
        <v>0.5025136071712456</v>
      </c>
      <c r="N164" s="82">
        <f t="shared" si="43"/>
        <v>0</v>
      </c>
      <c r="P164" s="122"/>
      <c r="R164" s="95"/>
      <c r="S164" s="95"/>
    </row>
    <row r="165" spans="1:19">
      <c r="A165" s="31">
        <f t="shared" si="37"/>
        <v>151</v>
      </c>
      <c r="B165" s="124">
        <v>39702</v>
      </c>
      <c r="C165" s="30" t="s">
        <v>163</v>
      </c>
      <c r="D165" s="85">
        <v>0</v>
      </c>
      <c r="E165" s="82">
        <v>0</v>
      </c>
      <c r="F165" s="82">
        <f t="shared" si="38"/>
        <v>0</v>
      </c>
      <c r="G165" s="79">
        <f t="shared" si="39"/>
        <v>1</v>
      </c>
      <c r="H165" s="94">
        <f t="shared" si="40"/>
        <v>0.5025136071712456</v>
      </c>
      <c r="I165" s="82">
        <f t="shared" si="41"/>
        <v>0</v>
      </c>
      <c r="K165" s="80">
        <v>0</v>
      </c>
      <c r="L165" s="79">
        <f t="shared" si="42"/>
        <v>1</v>
      </c>
      <c r="M165" s="94">
        <f t="shared" si="42"/>
        <v>0.5025136071712456</v>
      </c>
      <c r="N165" s="82">
        <f t="shared" si="43"/>
        <v>0</v>
      </c>
      <c r="P165" s="122"/>
      <c r="R165" s="95"/>
      <c r="S165" s="95"/>
    </row>
    <row r="166" spans="1:19">
      <c r="A166" s="31">
        <f t="shared" si="37"/>
        <v>152</v>
      </c>
      <c r="B166" s="124">
        <v>39800</v>
      </c>
      <c r="C166" s="30" t="s">
        <v>256</v>
      </c>
      <c r="D166" s="85">
        <v>674249.65536800027</v>
      </c>
      <c r="E166" s="82">
        <v>0</v>
      </c>
      <c r="F166" s="82">
        <f t="shared" si="38"/>
        <v>674249.65536800027</v>
      </c>
      <c r="G166" s="79">
        <f t="shared" si="39"/>
        <v>1</v>
      </c>
      <c r="H166" s="94">
        <f t="shared" si="40"/>
        <v>0.5025136071712456</v>
      </c>
      <c r="I166" s="82">
        <f t="shared" si="41"/>
        <v>338819.62645294302</v>
      </c>
      <c r="K166" s="80">
        <v>660123.8587529232</v>
      </c>
      <c r="L166" s="79">
        <f t="shared" si="42"/>
        <v>1</v>
      </c>
      <c r="M166" s="94">
        <f t="shared" si="42"/>
        <v>0.5025136071712456</v>
      </c>
      <c r="N166" s="82">
        <f t="shared" si="43"/>
        <v>331721.22144173324</v>
      </c>
      <c r="P166" s="122"/>
      <c r="R166" s="95"/>
      <c r="S166" s="95"/>
    </row>
    <row r="167" spans="1:19">
      <c r="A167" s="31">
        <f t="shared" si="37"/>
        <v>153</v>
      </c>
      <c r="B167" s="124">
        <v>39900</v>
      </c>
      <c r="C167" s="30" t="s">
        <v>269</v>
      </c>
      <c r="D167" s="85">
        <v>0</v>
      </c>
      <c r="E167" s="82">
        <v>0</v>
      </c>
      <c r="F167" s="82">
        <f t="shared" si="38"/>
        <v>0</v>
      </c>
      <c r="G167" s="79">
        <f t="shared" si="39"/>
        <v>1</v>
      </c>
      <c r="H167" s="94">
        <f t="shared" si="40"/>
        <v>0.5025136071712456</v>
      </c>
      <c r="I167" s="82">
        <f t="shared" si="41"/>
        <v>0</v>
      </c>
      <c r="K167" s="80">
        <v>0</v>
      </c>
      <c r="L167" s="79">
        <f t="shared" si="42"/>
        <v>1</v>
      </c>
      <c r="M167" s="94">
        <f t="shared" si="42"/>
        <v>0.5025136071712456</v>
      </c>
      <c r="N167" s="82">
        <f t="shared" si="43"/>
        <v>0</v>
      </c>
      <c r="P167" s="122"/>
      <c r="R167" s="95"/>
      <c r="S167" s="95"/>
    </row>
    <row r="168" spans="1:19">
      <c r="A168" s="31">
        <f t="shared" si="37"/>
        <v>154</v>
      </c>
      <c r="B168" s="124">
        <v>39901</v>
      </c>
      <c r="C168" s="30" t="s">
        <v>270</v>
      </c>
      <c r="D168" s="85">
        <v>-34804.35</v>
      </c>
      <c r="E168" s="82">
        <v>0</v>
      </c>
      <c r="F168" s="82">
        <f t="shared" si="38"/>
        <v>-34804.35</v>
      </c>
      <c r="G168" s="79">
        <f t="shared" si="39"/>
        <v>1</v>
      </c>
      <c r="H168" s="94">
        <f t="shared" si="40"/>
        <v>0.5025136071712456</v>
      </c>
      <c r="I168" s="82">
        <f t="shared" si="41"/>
        <v>-17489.65946375054</v>
      </c>
      <c r="K168" s="80">
        <v>-34825.123846153838</v>
      </c>
      <c r="L168" s="79">
        <f t="shared" si="42"/>
        <v>1</v>
      </c>
      <c r="M168" s="94">
        <f t="shared" si="42"/>
        <v>0.5025136071712456</v>
      </c>
      <c r="N168" s="82">
        <f t="shared" si="43"/>
        <v>-17500.098604116127</v>
      </c>
      <c r="P168" s="122"/>
      <c r="R168" s="95"/>
      <c r="S168" s="95"/>
    </row>
    <row r="169" spans="1:19">
      <c r="A169" s="31">
        <f t="shared" si="37"/>
        <v>155</v>
      </c>
      <c r="B169" s="124">
        <v>39902</v>
      </c>
      <c r="C169" s="30" t="s">
        <v>271</v>
      </c>
      <c r="D169" s="85">
        <v>0</v>
      </c>
      <c r="E169" s="82">
        <v>0</v>
      </c>
      <c r="F169" s="82">
        <f t="shared" si="38"/>
        <v>0</v>
      </c>
      <c r="G169" s="79">
        <f t="shared" si="39"/>
        <v>1</v>
      </c>
      <c r="H169" s="94">
        <f t="shared" si="40"/>
        <v>0.5025136071712456</v>
      </c>
      <c r="I169" s="82">
        <f t="shared" si="41"/>
        <v>0</v>
      </c>
      <c r="K169" s="80">
        <v>0</v>
      </c>
      <c r="L169" s="79">
        <f t="shared" si="42"/>
        <v>1</v>
      </c>
      <c r="M169" s="94">
        <f t="shared" si="42"/>
        <v>0.5025136071712456</v>
      </c>
      <c r="N169" s="82">
        <f t="shared" si="43"/>
        <v>0</v>
      </c>
      <c r="P169" s="122"/>
      <c r="R169" s="95"/>
      <c r="S169" s="95"/>
    </row>
    <row r="170" spans="1:19">
      <c r="A170" s="31">
        <f t="shared" si="37"/>
        <v>156</v>
      </c>
      <c r="B170" s="124">
        <v>39903</v>
      </c>
      <c r="C170" s="30" t="s">
        <v>257</v>
      </c>
      <c r="D170" s="85">
        <v>0</v>
      </c>
      <c r="E170" s="82">
        <v>0</v>
      </c>
      <c r="F170" s="82">
        <f t="shared" si="38"/>
        <v>0</v>
      </c>
      <c r="G170" s="79">
        <f t="shared" si="39"/>
        <v>1</v>
      </c>
      <c r="H170" s="94">
        <f t="shared" si="40"/>
        <v>0.5025136071712456</v>
      </c>
      <c r="I170" s="82">
        <f t="shared" si="41"/>
        <v>0</v>
      </c>
      <c r="K170" s="80">
        <v>0</v>
      </c>
      <c r="L170" s="79">
        <f t="shared" si="42"/>
        <v>1</v>
      </c>
      <c r="M170" s="94">
        <f t="shared" si="42"/>
        <v>0.5025136071712456</v>
      </c>
      <c r="N170" s="82">
        <f t="shared" si="43"/>
        <v>0</v>
      </c>
      <c r="P170" s="122"/>
      <c r="R170" s="95"/>
      <c r="S170" s="95"/>
    </row>
    <row r="171" spans="1:19">
      <c r="A171" s="31">
        <f t="shared" si="37"/>
        <v>157</v>
      </c>
      <c r="B171" s="124">
        <v>39906</v>
      </c>
      <c r="C171" s="30" t="s">
        <v>258</v>
      </c>
      <c r="D171" s="85">
        <v>74207.98</v>
      </c>
      <c r="E171" s="82">
        <v>0</v>
      </c>
      <c r="F171" s="82">
        <f t="shared" si="38"/>
        <v>74207.98</v>
      </c>
      <c r="G171" s="79">
        <f t="shared" si="39"/>
        <v>1</v>
      </c>
      <c r="H171" s="94">
        <f t="shared" si="40"/>
        <v>0.5025136071712456</v>
      </c>
      <c r="I171" s="82">
        <f t="shared" si="41"/>
        <v>37290.519710691646</v>
      </c>
      <c r="K171" s="80">
        <v>74207.98</v>
      </c>
      <c r="L171" s="79">
        <f t="shared" si="42"/>
        <v>1</v>
      </c>
      <c r="M171" s="94">
        <f t="shared" si="42"/>
        <v>0.5025136071712456</v>
      </c>
      <c r="N171" s="82">
        <f t="shared" si="43"/>
        <v>37290.519710691646</v>
      </c>
      <c r="P171" s="122"/>
      <c r="R171" s="95"/>
      <c r="S171" s="95"/>
    </row>
    <row r="172" spans="1:19">
      <c r="A172" s="31">
        <f t="shared" si="37"/>
        <v>158</v>
      </c>
      <c r="B172" s="124">
        <v>39907</v>
      </c>
      <c r="C172" s="30" t="s">
        <v>259</v>
      </c>
      <c r="D172" s="85">
        <v>19229.81242350001</v>
      </c>
      <c r="E172" s="82">
        <v>0</v>
      </c>
      <c r="F172" s="82">
        <f t="shared" si="38"/>
        <v>19229.81242350001</v>
      </c>
      <c r="G172" s="79">
        <f t="shared" si="39"/>
        <v>1</v>
      </c>
      <c r="H172" s="94">
        <f t="shared" si="40"/>
        <v>0.5025136071712456</v>
      </c>
      <c r="I172" s="82">
        <f t="shared" si="41"/>
        <v>9663.2424061594229</v>
      </c>
      <c r="K172" s="80">
        <v>17282.023344788464</v>
      </c>
      <c r="L172" s="79">
        <f t="shared" si="42"/>
        <v>1</v>
      </c>
      <c r="M172" s="94">
        <f t="shared" si="42"/>
        <v>0.5025136071712456</v>
      </c>
      <c r="N172" s="82">
        <f t="shared" si="43"/>
        <v>8684.4518902073269</v>
      </c>
      <c r="P172" s="122"/>
      <c r="R172" s="95"/>
      <c r="S172" s="95"/>
    </row>
    <row r="173" spans="1:19">
      <c r="A173" s="31">
        <f t="shared" si="37"/>
        <v>159</v>
      </c>
      <c r="B173" s="124">
        <v>39908</v>
      </c>
      <c r="C173" s="30" t="s">
        <v>260</v>
      </c>
      <c r="D173" s="85">
        <v>828509.36</v>
      </c>
      <c r="E173" s="82">
        <v>0</v>
      </c>
      <c r="F173" s="82">
        <f t="shared" si="38"/>
        <v>828509.36</v>
      </c>
      <c r="G173" s="79">
        <f t="shared" si="39"/>
        <v>1</v>
      </c>
      <c r="H173" s="94">
        <f t="shared" si="40"/>
        <v>0.5025136071712456</v>
      </c>
      <c r="I173" s="82">
        <f t="shared" si="41"/>
        <v>416337.22706874012</v>
      </c>
      <c r="K173" s="80">
        <v>828509.36</v>
      </c>
      <c r="L173" s="79">
        <f t="shared" si="42"/>
        <v>1</v>
      </c>
      <c r="M173" s="94">
        <f t="shared" si="42"/>
        <v>0.5025136071712456</v>
      </c>
      <c r="N173" s="82">
        <f t="shared" si="43"/>
        <v>416337.22706874012</v>
      </c>
      <c r="P173" s="122"/>
      <c r="R173" s="95"/>
      <c r="S173" s="95"/>
    </row>
    <row r="174" spans="1:19">
      <c r="A174" s="31">
        <f t="shared" si="37"/>
        <v>160</v>
      </c>
      <c r="B174" s="124"/>
      <c r="C174" s="30" t="s">
        <v>261</v>
      </c>
      <c r="D174" s="85">
        <v>52517.30000000001</v>
      </c>
      <c r="E174" s="103"/>
      <c r="F174" s="103"/>
      <c r="G174" s="79">
        <f t="shared" si="39"/>
        <v>1</v>
      </c>
      <c r="H174" s="94">
        <f t="shared" si="40"/>
        <v>0.5025136071712456</v>
      </c>
      <c r="I174" s="87">
        <f t="shared" si="41"/>
        <v>0</v>
      </c>
      <c r="K174" s="80">
        <v>52517.30000000001</v>
      </c>
      <c r="L174" s="79">
        <f t="shared" si="42"/>
        <v>1</v>
      </c>
      <c r="M174" s="94">
        <f t="shared" si="42"/>
        <v>0.5025136071712456</v>
      </c>
      <c r="N174" s="87">
        <f t="shared" si="43"/>
        <v>26390.657861894462</v>
      </c>
      <c r="R174" s="95"/>
      <c r="S174" s="95"/>
    </row>
    <row r="175" spans="1:19">
      <c r="A175" s="31">
        <f t="shared" si="37"/>
        <v>161</v>
      </c>
      <c r="B175" s="126"/>
      <c r="C175" s="30"/>
      <c r="D175" s="84"/>
      <c r="E175" s="84"/>
      <c r="F175" s="84"/>
    </row>
    <row r="176" spans="1:19">
      <c r="A176" s="31">
        <f t="shared" si="37"/>
        <v>162</v>
      </c>
      <c r="B176" s="126"/>
      <c r="C176" s="30" t="s">
        <v>172</v>
      </c>
      <c r="D176" s="80">
        <f>SUM(D153:D174)</f>
        <v>1944427.3938445004</v>
      </c>
      <c r="E176" s="80">
        <f>SUM(E153:E174)</f>
        <v>0</v>
      </c>
      <c r="F176" s="80">
        <f>SUM(F153:F174)</f>
        <v>1891910.0938445004</v>
      </c>
      <c r="I176" s="80">
        <f>SUM(I153:I174)</f>
        <v>950710.56570148957</v>
      </c>
      <c r="K176" s="80">
        <f>SUM(K153:K174)</f>
        <v>1920500.5583427502</v>
      </c>
      <c r="N176" s="80">
        <f>SUM(N153:N174)</f>
        <v>965077.66314720653</v>
      </c>
    </row>
    <row r="177" spans="1:19">
      <c r="A177" s="31">
        <f t="shared" si="37"/>
        <v>163</v>
      </c>
      <c r="B177" s="126"/>
      <c r="C177" s="30"/>
    </row>
    <row r="178" spans="1:19" ht="15.75" thickBot="1">
      <c r="A178" s="31">
        <f t="shared" si="37"/>
        <v>164</v>
      </c>
      <c r="B178" s="126"/>
      <c r="C178" s="30" t="s">
        <v>272</v>
      </c>
      <c r="D178" s="89">
        <f>D125+D150+D176</f>
        <v>1944427.3938445004</v>
      </c>
      <c r="E178" s="89">
        <f>E125+E150+E176</f>
        <v>0</v>
      </c>
      <c r="F178" s="89">
        <f>F125+F150+F176</f>
        <v>1891910.0938445004</v>
      </c>
      <c r="I178" s="89">
        <f>I125+I150+I176</f>
        <v>950710.56570148957</v>
      </c>
      <c r="K178" s="89">
        <f>K125+K150+K176</f>
        <v>1920500.5583427502</v>
      </c>
      <c r="N178" s="89">
        <f>N125+N150+N176</f>
        <v>965077.66314720653</v>
      </c>
    </row>
    <row r="179" spans="1:19" ht="15.75" thickTop="1">
      <c r="A179" s="31">
        <f t="shared" si="37"/>
        <v>165</v>
      </c>
      <c r="B179" s="76"/>
      <c r="D179" s="82"/>
      <c r="E179" s="90"/>
    </row>
    <row r="180" spans="1:19" ht="15.75">
      <c r="A180" s="31">
        <f t="shared" si="37"/>
        <v>166</v>
      </c>
      <c r="B180" s="92" t="s">
        <v>187</v>
      </c>
      <c r="D180" s="82"/>
      <c r="E180" s="90"/>
    </row>
    <row r="181" spans="1:19">
      <c r="A181" s="31">
        <f t="shared" si="37"/>
        <v>167</v>
      </c>
      <c r="D181" s="82"/>
    </row>
    <row r="182" spans="1:19">
      <c r="A182" s="31">
        <f t="shared" si="37"/>
        <v>168</v>
      </c>
      <c r="B182" s="126"/>
      <c r="C182" s="75" t="s">
        <v>150</v>
      </c>
      <c r="D182" s="82"/>
    </row>
    <row r="183" spans="1:19">
      <c r="A183" s="31">
        <f t="shared" si="37"/>
        <v>169</v>
      </c>
      <c r="B183" s="122">
        <v>39000</v>
      </c>
      <c r="C183" s="30" t="s">
        <v>242</v>
      </c>
      <c r="D183" s="80">
        <v>470346.30362341501</v>
      </c>
      <c r="E183" s="99">
        <v>0</v>
      </c>
      <c r="F183" s="80">
        <f t="shared" ref="F183:F221" si="44">D183+E183</f>
        <v>470346.30362341501</v>
      </c>
      <c r="G183" s="94">
        <v>0.10349999999999999</v>
      </c>
      <c r="H183" s="94">
        <v>0.5025136071712456</v>
      </c>
      <c r="I183" s="82">
        <f t="shared" ref="I183:I221" si="45">F183*G183*H183</f>
        <v>24462.785727133542</v>
      </c>
      <c r="K183" s="80">
        <v>451140.6569037576</v>
      </c>
      <c r="L183" s="94">
        <f>G183</f>
        <v>0.10349999999999999</v>
      </c>
      <c r="M183" s="94">
        <f t="shared" ref="M183:M221" si="46">H183</f>
        <v>0.5025136071712456</v>
      </c>
      <c r="N183" s="80">
        <f t="shared" ref="N183:N221" si="47">K183*L183*M183</f>
        <v>23463.897000179346</v>
      </c>
      <c r="P183" s="98"/>
      <c r="R183" s="95"/>
      <c r="S183" s="95"/>
    </row>
    <row r="184" spans="1:19">
      <c r="A184" s="31">
        <f t="shared" si="37"/>
        <v>170</v>
      </c>
      <c r="B184" s="122">
        <v>39005</v>
      </c>
      <c r="C184" s="30" t="s">
        <v>273</v>
      </c>
      <c r="D184" s="80">
        <v>3425409.4895795002</v>
      </c>
      <c r="E184" s="99">
        <v>0</v>
      </c>
      <c r="F184" s="82">
        <f t="shared" si="44"/>
        <v>3425409.4895795002</v>
      </c>
      <c r="G184" s="94">
        <v>1</v>
      </c>
      <c r="H184" s="94">
        <v>1.550753E-2</v>
      </c>
      <c r="I184" s="82">
        <f t="shared" si="45"/>
        <v>53119.640421938784</v>
      </c>
      <c r="K184" s="80">
        <v>3233790.5833483269</v>
      </c>
      <c r="L184" s="94">
        <f t="shared" ref="L184:L220" si="48">G184</f>
        <v>1</v>
      </c>
      <c r="M184" s="94">
        <f t="shared" si="46"/>
        <v>1.550753E-2</v>
      </c>
      <c r="N184" s="82">
        <f t="shared" si="47"/>
        <v>50148.10448499168</v>
      </c>
      <c r="P184" s="98"/>
      <c r="R184" s="95"/>
      <c r="S184" s="95"/>
    </row>
    <row r="185" spans="1:19">
      <c r="A185" s="31">
        <f t="shared" si="37"/>
        <v>171</v>
      </c>
      <c r="B185" s="122">
        <v>39009</v>
      </c>
      <c r="C185" s="30" t="s">
        <v>246</v>
      </c>
      <c r="D185" s="80">
        <v>9352081.261483293</v>
      </c>
      <c r="E185" s="99">
        <v>0</v>
      </c>
      <c r="F185" s="82">
        <f t="shared" si="44"/>
        <v>9352081.261483293</v>
      </c>
      <c r="G185" s="94">
        <v>0.10349999999999999</v>
      </c>
      <c r="H185" s="94">
        <v>0.5025136071712456</v>
      </c>
      <c r="I185" s="82">
        <f t="shared" si="45"/>
        <v>486403.22723909124</v>
      </c>
      <c r="K185" s="80">
        <v>9190905.8588171974</v>
      </c>
      <c r="L185" s="94">
        <f t="shared" si="48"/>
        <v>0.10349999999999999</v>
      </c>
      <c r="M185" s="94">
        <f t="shared" si="46"/>
        <v>0.5025136071712456</v>
      </c>
      <c r="N185" s="82">
        <f t="shared" si="47"/>
        <v>478020.46902555594</v>
      </c>
      <c r="P185" s="98"/>
      <c r="R185" s="95"/>
      <c r="S185" s="95"/>
    </row>
    <row r="186" spans="1:19">
      <c r="A186" s="31">
        <f t="shared" si="37"/>
        <v>172</v>
      </c>
      <c r="B186" s="122">
        <v>39020</v>
      </c>
      <c r="C186" s="30" t="s">
        <v>189</v>
      </c>
      <c r="D186" s="80">
        <v>-0.04</v>
      </c>
      <c r="E186" s="99">
        <v>0</v>
      </c>
      <c r="F186" s="82">
        <f t="shared" si="44"/>
        <v>-0.04</v>
      </c>
      <c r="G186" s="94">
        <v>1</v>
      </c>
      <c r="H186" s="94">
        <v>6.437198999999999E-2</v>
      </c>
      <c r="I186" s="82">
        <f t="shared" si="45"/>
        <v>-2.5748795999999997E-3</v>
      </c>
      <c r="K186" s="80">
        <v>-3.9999999999999994E-2</v>
      </c>
      <c r="L186" s="94">
        <f t="shared" si="48"/>
        <v>1</v>
      </c>
      <c r="M186" s="94">
        <f t="shared" si="46"/>
        <v>6.437198999999999E-2</v>
      </c>
      <c r="N186" s="82">
        <f t="shared" si="47"/>
        <v>-2.5748795999999993E-3</v>
      </c>
      <c r="P186" s="98"/>
      <c r="R186" s="95"/>
      <c r="S186" s="95"/>
    </row>
    <row r="187" spans="1:19">
      <c r="A187" s="31">
        <f t="shared" si="37"/>
        <v>173</v>
      </c>
      <c r="B187" s="122">
        <v>39029</v>
      </c>
      <c r="C187" s="30" t="s">
        <v>190</v>
      </c>
      <c r="D187" s="80">
        <v>-0.08</v>
      </c>
      <c r="E187" s="99">
        <v>0</v>
      </c>
      <c r="F187" s="82">
        <f t="shared" si="44"/>
        <v>-0.08</v>
      </c>
      <c r="G187" s="94">
        <v>1</v>
      </c>
      <c r="H187" s="94">
        <v>6.437198999999999E-2</v>
      </c>
      <c r="I187" s="82">
        <f t="shared" si="45"/>
        <v>-5.1497591999999995E-3</v>
      </c>
      <c r="K187" s="80">
        <v>-7.9999999999999988E-2</v>
      </c>
      <c r="L187" s="94">
        <f t="shared" si="48"/>
        <v>1</v>
      </c>
      <c r="M187" s="94">
        <f t="shared" si="46"/>
        <v>6.437198999999999E-2</v>
      </c>
      <c r="N187" s="82">
        <f t="shared" si="47"/>
        <v>-5.1497591999999986E-3</v>
      </c>
      <c r="P187" s="98"/>
      <c r="R187" s="95"/>
      <c r="S187" s="95"/>
    </row>
    <row r="188" spans="1:19">
      <c r="A188" s="31">
        <f t="shared" si="37"/>
        <v>174</v>
      </c>
      <c r="B188" s="122">
        <v>39100</v>
      </c>
      <c r="C188" s="30" t="s">
        <v>247</v>
      </c>
      <c r="D188" s="80">
        <v>1741999.8427880045</v>
      </c>
      <c r="E188" s="99">
        <v>0</v>
      </c>
      <c r="F188" s="82">
        <f t="shared" si="44"/>
        <v>1741999.8427880045</v>
      </c>
      <c r="G188" s="94">
        <v>0.10349999999999999</v>
      </c>
      <c r="H188" s="94">
        <v>0.5025136071712456</v>
      </c>
      <c r="I188" s="82">
        <f t="shared" si="45"/>
        <v>90601.687655533286</v>
      </c>
      <c r="K188" s="80">
        <v>2682949.1026425627</v>
      </c>
      <c r="L188" s="94">
        <f t="shared" si="48"/>
        <v>0.10349999999999999</v>
      </c>
      <c r="M188" s="94">
        <f t="shared" si="46"/>
        <v>0.5025136071712456</v>
      </c>
      <c r="N188" s="82">
        <f t="shared" si="47"/>
        <v>139540.60765256724</v>
      </c>
      <c r="P188" s="98"/>
      <c r="R188" s="95"/>
      <c r="S188" s="95"/>
    </row>
    <row r="189" spans="1:19">
      <c r="A189" s="31">
        <f t="shared" si="37"/>
        <v>175</v>
      </c>
      <c r="B189" s="122">
        <v>39102</v>
      </c>
      <c r="C189" s="30" t="s">
        <v>274</v>
      </c>
      <c r="D189" s="80">
        <v>0.84000000000000008</v>
      </c>
      <c r="E189" s="99">
        <v>0</v>
      </c>
      <c r="F189" s="82">
        <f t="shared" si="44"/>
        <v>0.84000000000000008</v>
      </c>
      <c r="G189" s="94">
        <v>0.10349999999999999</v>
      </c>
      <c r="H189" s="94">
        <v>0.5025136071712456</v>
      </c>
      <c r="I189" s="82">
        <f t="shared" si="45"/>
        <v>4.3688533007468097E-2</v>
      </c>
      <c r="K189" s="80">
        <v>0.61384615384615382</v>
      </c>
      <c r="L189" s="94">
        <f t="shared" si="48"/>
        <v>0.10349999999999999</v>
      </c>
      <c r="M189" s="94">
        <f t="shared" si="46"/>
        <v>0.5025136071712456</v>
      </c>
      <c r="N189" s="82">
        <f t="shared" si="47"/>
        <v>3.1926235659303602E-2</v>
      </c>
      <c r="P189" s="98"/>
      <c r="R189" s="95"/>
      <c r="S189" s="95"/>
    </row>
    <row r="190" spans="1:19">
      <c r="A190" s="31">
        <f t="shared" si="37"/>
        <v>176</v>
      </c>
      <c r="B190" s="122">
        <v>39103</v>
      </c>
      <c r="C190" s="30" t="s">
        <v>215</v>
      </c>
      <c r="D190" s="80">
        <v>0.3</v>
      </c>
      <c r="E190" s="99">
        <v>0</v>
      </c>
      <c r="F190" s="82">
        <f t="shared" si="44"/>
        <v>0.3</v>
      </c>
      <c r="G190" s="94">
        <v>0.10349999999999999</v>
      </c>
      <c r="H190" s="94">
        <v>0.5025136071712456</v>
      </c>
      <c r="I190" s="82">
        <f t="shared" si="45"/>
        <v>1.5603047502667175E-2</v>
      </c>
      <c r="K190" s="80">
        <v>0.2192307692307692</v>
      </c>
      <c r="L190" s="94">
        <f t="shared" si="48"/>
        <v>0.10349999999999999</v>
      </c>
      <c r="M190" s="94">
        <f t="shared" si="46"/>
        <v>0.5025136071712456</v>
      </c>
      <c r="N190" s="82">
        <f t="shared" si="47"/>
        <v>1.1402227021179857E-2</v>
      </c>
      <c r="P190" s="98"/>
      <c r="R190" s="95"/>
      <c r="S190" s="95"/>
    </row>
    <row r="191" spans="1:19">
      <c r="A191" s="31">
        <f t="shared" si="37"/>
        <v>177</v>
      </c>
      <c r="B191" s="122">
        <v>39104</v>
      </c>
      <c r="C191" s="30" t="s">
        <v>275</v>
      </c>
      <c r="D191" s="80">
        <v>34219.260221999997</v>
      </c>
      <c r="E191" s="99">
        <v>0</v>
      </c>
      <c r="F191" s="82">
        <f t="shared" si="44"/>
        <v>34219.260221999997</v>
      </c>
      <c r="G191" s="94">
        <f>G184</f>
        <v>1</v>
      </c>
      <c r="H191" s="94">
        <f>H184</f>
        <v>1.550753E-2</v>
      </c>
      <c r="I191" s="82">
        <f t="shared" si="45"/>
        <v>530.65620447047161</v>
      </c>
      <c r="K191" s="80">
        <v>30180.531982846154</v>
      </c>
      <c r="L191" s="94">
        <f t="shared" si="48"/>
        <v>1</v>
      </c>
      <c r="M191" s="94">
        <f t="shared" si="46"/>
        <v>1.550753E-2</v>
      </c>
      <c r="N191" s="82">
        <f t="shared" si="47"/>
        <v>468.02550513994623</v>
      </c>
      <c r="P191" s="98"/>
      <c r="R191" s="95"/>
      <c r="S191" s="95"/>
    </row>
    <row r="192" spans="1:19">
      <c r="A192" s="31">
        <f t="shared" si="37"/>
        <v>178</v>
      </c>
      <c r="B192" s="122">
        <v>39120</v>
      </c>
      <c r="C192" s="30" t="s">
        <v>193</v>
      </c>
      <c r="D192" s="80">
        <v>91745.37311799996</v>
      </c>
      <c r="E192" s="99">
        <v>0</v>
      </c>
      <c r="F192" s="82">
        <f t="shared" si="44"/>
        <v>91745.37311799996</v>
      </c>
      <c r="G192" s="94">
        <v>1</v>
      </c>
      <c r="H192" s="94">
        <f>H187</f>
        <v>6.437198999999999E-2</v>
      </c>
      <c r="I192" s="82">
        <f t="shared" si="45"/>
        <v>5905.8322408981612</v>
      </c>
      <c r="K192" s="80">
        <v>90224.430070230723</v>
      </c>
      <c r="L192" s="94">
        <f t="shared" si="48"/>
        <v>1</v>
      </c>
      <c r="M192" s="94">
        <f t="shared" si="46"/>
        <v>6.437198999999999E-2</v>
      </c>
      <c r="N192" s="82">
        <f t="shared" si="47"/>
        <v>5807.9261102365908</v>
      </c>
      <c r="P192" s="98"/>
      <c r="R192" s="95"/>
      <c r="S192" s="95"/>
    </row>
    <row r="193" spans="1:19">
      <c r="A193" s="31">
        <f t="shared" si="37"/>
        <v>179</v>
      </c>
      <c r="B193" s="122">
        <v>39200</v>
      </c>
      <c r="C193" s="30" t="s">
        <v>248</v>
      </c>
      <c r="D193" s="80">
        <v>4474.4899999999989</v>
      </c>
      <c r="E193" s="99">
        <v>0</v>
      </c>
      <c r="F193" s="82">
        <f t="shared" si="44"/>
        <v>4474.4899999999989</v>
      </c>
      <c r="G193" s="94">
        <v>0.10349999999999999</v>
      </c>
      <c r="H193" s="94">
        <v>0.5025136071712456</v>
      </c>
      <c r="I193" s="82">
        <f t="shared" si="45"/>
        <v>232.71893340069744</v>
      </c>
      <c r="K193" s="80">
        <v>4309.1392307692295</v>
      </c>
      <c r="L193" s="94">
        <f t="shared" si="48"/>
        <v>0.10349999999999999</v>
      </c>
      <c r="M193" s="94">
        <f t="shared" si="46"/>
        <v>0.5025136071712456</v>
      </c>
      <c r="N193" s="82">
        <f t="shared" si="47"/>
        <v>224.1190137109966</v>
      </c>
      <c r="P193" s="98"/>
      <c r="R193" s="95"/>
      <c r="S193" s="95"/>
    </row>
    <row r="194" spans="1:19">
      <c r="A194" s="31">
        <f t="shared" si="37"/>
        <v>180</v>
      </c>
      <c r="B194" s="122">
        <v>39300</v>
      </c>
      <c r="C194" s="30" t="s">
        <v>276</v>
      </c>
      <c r="D194" s="80">
        <v>0</v>
      </c>
      <c r="E194" s="99">
        <v>0</v>
      </c>
      <c r="F194" s="82">
        <f t="shared" si="44"/>
        <v>0</v>
      </c>
      <c r="G194" s="94">
        <v>0.10349999999999999</v>
      </c>
      <c r="H194" s="94">
        <v>0.5025136071712456</v>
      </c>
      <c r="I194" s="82">
        <f t="shared" si="45"/>
        <v>0</v>
      </c>
      <c r="K194" s="80">
        <v>0</v>
      </c>
      <c r="L194" s="94">
        <f t="shared" si="48"/>
        <v>0.10349999999999999</v>
      </c>
      <c r="M194" s="94">
        <f t="shared" si="46"/>
        <v>0.5025136071712456</v>
      </c>
      <c r="N194" s="82">
        <f t="shared" si="47"/>
        <v>0</v>
      </c>
      <c r="P194" s="98"/>
      <c r="R194" s="95"/>
      <c r="S194" s="95"/>
    </row>
    <row r="195" spans="1:19">
      <c r="A195" s="31">
        <f t="shared" si="37"/>
        <v>181</v>
      </c>
      <c r="B195" s="122">
        <v>39400</v>
      </c>
      <c r="C195" s="30" t="s">
        <v>250</v>
      </c>
      <c r="D195" s="80">
        <v>32087.850994335611</v>
      </c>
      <c r="E195" s="99">
        <v>0</v>
      </c>
      <c r="F195" s="82">
        <f t="shared" si="44"/>
        <v>32087.850994335611</v>
      </c>
      <c r="G195" s="94">
        <v>0.10349999999999999</v>
      </c>
      <c r="H195" s="94">
        <v>0.5025136071712456</v>
      </c>
      <c r="I195" s="82">
        <f t="shared" si="45"/>
        <v>1668.8942110770822</v>
      </c>
      <c r="K195" s="80">
        <v>65440.53908129943</v>
      </c>
      <c r="L195" s="94">
        <f t="shared" si="48"/>
        <v>0.10349999999999999</v>
      </c>
      <c r="M195" s="94">
        <f t="shared" si="46"/>
        <v>0.5025136071712456</v>
      </c>
      <c r="N195" s="82">
        <f t="shared" si="47"/>
        <v>3403.5727996188757</v>
      </c>
      <c r="P195" s="98"/>
      <c r="R195" s="95"/>
      <c r="S195" s="95"/>
    </row>
    <row r="196" spans="1:19">
      <c r="A196" s="31">
        <f t="shared" si="37"/>
        <v>182</v>
      </c>
      <c r="B196" s="122">
        <v>39420</v>
      </c>
      <c r="C196" s="30" t="s">
        <v>194</v>
      </c>
      <c r="D196" s="80">
        <v>-16426.899999999991</v>
      </c>
      <c r="E196" s="99">
        <v>0</v>
      </c>
      <c r="F196" s="82">
        <f t="shared" si="44"/>
        <v>-16426.899999999991</v>
      </c>
      <c r="G196" s="94">
        <v>1</v>
      </c>
      <c r="H196" s="94">
        <f>H187</f>
        <v>6.437198999999999E-2</v>
      </c>
      <c r="I196" s="82">
        <f>F196*G196*H196</f>
        <v>-1057.4322425309992</v>
      </c>
      <c r="K196" s="80">
        <v>1264.2892307692362</v>
      </c>
      <c r="L196" s="94">
        <f t="shared" si="48"/>
        <v>1</v>
      </c>
      <c r="M196" s="94">
        <f t="shared" si="46"/>
        <v>6.437198999999999E-2</v>
      </c>
      <c r="N196" s="82">
        <f t="shared" si="47"/>
        <v>81.384813720184951</v>
      </c>
      <c r="P196" s="98"/>
      <c r="R196" s="95"/>
      <c r="S196" s="95"/>
    </row>
    <row r="197" spans="1:19">
      <c r="A197" s="31">
        <f t="shared" si="37"/>
        <v>183</v>
      </c>
      <c r="B197" s="122">
        <v>39500</v>
      </c>
      <c r="C197" s="30" t="s">
        <v>277</v>
      </c>
      <c r="D197" s="80">
        <v>0</v>
      </c>
      <c r="E197" s="99">
        <v>0</v>
      </c>
      <c r="F197" s="82">
        <f t="shared" si="44"/>
        <v>0</v>
      </c>
      <c r="G197" s="94">
        <v>0.10349999999999999</v>
      </c>
      <c r="H197" s="94">
        <v>0.5025136071712456</v>
      </c>
      <c r="I197" s="82">
        <f t="shared" si="45"/>
        <v>0</v>
      </c>
      <c r="K197" s="80">
        <v>0</v>
      </c>
      <c r="L197" s="94">
        <f t="shared" si="48"/>
        <v>0.10349999999999999</v>
      </c>
      <c r="M197" s="94">
        <f t="shared" si="46"/>
        <v>0.5025136071712456</v>
      </c>
      <c r="N197" s="82">
        <f t="shared" si="47"/>
        <v>0</v>
      </c>
      <c r="P197" s="98"/>
      <c r="R197" s="95"/>
      <c r="S197" s="95"/>
    </row>
    <row r="198" spans="1:19">
      <c r="A198" s="31">
        <f t="shared" si="37"/>
        <v>184</v>
      </c>
      <c r="B198" s="122">
        <v>39700</v>
      </c>
      <c r="C198" s="30" t="s">
        <v>254</v>
      </c>
      <c r="D198" s="80">
        <v>1231502.6819450001</v>
      </c>
      <c r="E198" s="99">
        <v>0</v>
      </c>
      <c r="F198" s="82">
        <f t="shared" si="44"/>
        <v>1231502.6819450001</v>
      </c>
      <c r="G198" s="94">
        <v>0.10349999999999999</v>
      </c>
      <c r="H198" s="94">
        <v>0.5025136071712456</v>
      </c>
      <c r="I198" s="82">
        <f t="shared" si="45"/>
        <v>64050.649486832874</v>
      </c>
      <c r="K198" s="80">
        <v>1214409.3201390386</v>
      </c>
      <c r="L198" s="94">
        <f t="shared" si="48"/>
        <v>0.10349999999999999</v>
      </c>
      <c r="M198" s="94">
        <f t="shared" si="46"/>
        <v>0.5025136071712456</v>
      </c>
      <c r="N198" s="82">
        <f t="shared" si="47"/>
        <v>63161.621032703893</v>
      </c>
      <c r="P198" s="98"/>
      <c r="R198" s="95"/>
      <c r="S198" s="95"/>
    </row>
    <row r="199" spans="1:19">
      <c r="A199" s="31">
        <f t="shared" si="37"/>
        <v>185</v>
      </c>
      <c r="B199" s="122">
        <v>39720</v>
      </c>
      <c r="C199" s="30" t="s">
        <v>196</v>
      </c>
      <c r="D199" s="80">
        <v>7263.753459999999</v>
      </c>
      <c r="E199" s="99">
        <v>0</v>
      </c>
      <c r="F199" s="82">
        <f t="shared" si="44"/>
        <v>7263.753459999999</v>
      </c>
      <c r="G199" s="94">
        <v>1</v>
      </c>
      <c r="H199" s="94">
        <f>H187</f>
        <v>6.437198999999999E-2</v>
      </c>
      <c r="I199" s="82">
        <f t="shared" si="45"/>
        <v>467.58226508958523</v>
      </c>
      <c r="K199" s="80">
        <v>4278.8724699999993</v>
      </c>
      <c r="L199" s="94">
        <f t="shared" si="48"/>
        <v>1</v>
      </c>
      <c r="M199" s="94">
        <f t="shared" si="46"/>
        <v>6.437198999999999E-2</v>
      </c>
      <c r="N199" s="82">
        <f t="shared" si="47"/>
        <v>275.43953585011519</v>
      </c>
      <c r="P199" s="98"/>
      <c r="R199" s="95"/>
      <c r="S199" s="95"/>
    </row>
    <row r="200" spans="1:19">
      <c r="A200" s="31">
        <f t="shared" si="37"/>
        <v>186</v>
      </c>
      <c r="B200" s="122">
        <v>39800</v>
      </c>
      <c r="C200" s="30" t="s">
        <v>256</v>
      </c>
      <c r="D200" s="80">
        <v>40572.032915500014</v>
      </c>
      <c r="E200" s="99">
        <v>0</v>
      </c>
      <c r="F200" s="82">
        <f t="shared" si="44"/>
        <v>40572.032915500014</v>
      </c>
      <c r="G200" s="94">
        <f>$G$183</f>
        <v>0.10349999999999999</v>
      </c>
      <c r="H200" s="94">
        <f>$H$183</f>
        <v>0.5025136071712456</v>
      </c>
      <c r="I200" s="82">
        <f t="shared" si="45"/>
        <v>2110.1578562010764</v>
      </c>
      <c r="K200" s="80">
        <v>39725.756169557702</v>
      </c>
      <c r="L200" s="94">
        <f t="shared" si="48"/>
        <v>0.10349999999999999</v>
      </c>
      <c r="M200" s="94">
        <f t="shared" si="46"/>
        <v>0.5025136071712456</v>
      </c>
      <c r="N200" s="82">
        <f t="shared" si="47"/>
        <v>2066.1428686432746</v>
      </c>
      <c r="P200" s="98"/>
      <c r="R200" s="95"/>
      <c r="S200" s="95"/>
    </row>
    <row r="201" spans="1:19">
      <c r="A201" s="31">
        <f t="shared" si="37"/>
        <v>187</v>
      </c>
      <c r="B201" s="122">
        <v>39820</v>
      </c>
      <c r="C201" s="30" t="s">
        <v>197</v>
      </c>
      <c r="D201" s="80">
        <v>4891.0178065000009</v>
      </c>
      <c r="E201" s="99">
        <v>0</v>
      </c>
      <c r="F201" s="82">
        <f t="shared" si="44"/>
        <v>4891.0178065000009</v>
      </c>
      <c r="G201" s="94">
        <v>1</v>
      </c>
      <c r="H201" s="94">
        <f>H199</f>
        <v>6.437198999999999E-2</v>
      </c>
      <c r="I201" s="82">
        <f t="shared" si="45"/>
        <v>314.84454932983994</v>
      </c>
      <c r="K201" s="80">
        <v>1725.9728709807698</v>
      </c>
      <c r="L201" s="94">
        <f t="shared" si="48"/>
        <v>1</v>
      </c>
      <c r="M201" s="94">
        <f t="shared" si="46"/>
        <v>6.437198999999999E-2</v>
      </c>
      <c r="N201" s="82">
        <f t="shared" si="47"/>
        <v>111.10430839104539</v>
      </c>
      <c r="P201" s="98"/>
      <c r="R201" s="95"/>
      <c r="S201" s="95"/>
    </row>
    <row r="202" spans="1:19">
      <c r="A202" s="31">
        <f t="shared" si="37"/>
        <v>188</v>
      </c>
      <c r="B202" s="122">
        <v>39900</v>
      </c>
      <c r="C202" s="30" t="s">
        <v>278</v>
      </c>
      <c r="D202" s="80">
        <v>164784.07</v>
      </c>
      <c r="E202" s="99">
        <v>0</v>
      </c>
      <c r="F202" s="82">
        <f t="shared" si="44"/>
        <v>164784.07</v>
      </c>
      <c r="G202" s="94">
        <f>$G$183</f>
        <v>0.10349999999999999</v>
      </c>
      <c r="H202" s="94">
        <f>$H$183</f>
        <v>0.5025136071712456</v>
      </c>
      <c r="I202" s="82">
        <f t="shared" si="45"/>
        <v>8570.4455729761103</v>
      </c>
      <c r="K202" s="80">
        <v>164534.10307692311</v>
      </c>
      <c r="L202" s="94">
        <f t="shared" si="48"/>
        <v>0.10349999999999999</v>
      </c>
      <c r="M202" s="94">
        <f t="shared" si="46"/>
        <v>0.5025136071712456</v>
      </c>
      <c r="N202" s="82">
        <f t="shared" si="47"/>
        <v>8557.4447537265623</v>
      </c>
      <c r="P202" s="98"/>
      <c r="R202" s="95"/>
      <c r="S202" s="95"/>
    </row>
    <row r="203" spans="1:19">
      <c r="A203" s="31">
        <f t="shared" si="37"/>
        <v>189</v>
      </c>
      <c r="B203" s="122">
        <v>39901</v>
      </c>
      <c r="C203" s="41" t="s">
        <v>270</v>
      </c>
      <c r="D203" s="80">
        <v>19218476.652707987</v>
      </c>
      <c r="E203" s="82">
        <v>0</v>
      </c>
      <c r="F203" s="82">
        <f t="shared" si="44"/>
        <v>19218476.652707987</v>
      </c>
      <c r="G203" s="94">
        <v>1</v>
      </c>
      <c r="H203" s="94">
        <f>$H$198</f>
        <v>0.5025136071712456</v>
      </c>
      <c r="I203" s="82">
        <f t="shared" si="45"/>
        <v>9657546.027088657</v>
      </c>
      <c r="K203" s="80">
        <v>18178041.039575223</v>
      </c>
      <c r="L203" s="94">
        <f t="shared" si="48"/>
        <v>1</v>
      </c>
      <c r="M203" s="94">
        <f t="shared" si="46"/>
        <v>0.5025136071712456</v>
      </c>
      <c r="N203" s="82">
        <f t="shared" si="47"/>
        <v>9134712.9741038848</v>
      </c>
      <c r="P203" s="98"/>
      <c r="R203" s="95"/>
      <c r="S203" s="95"/>
    </row>
    <row r="204" spans="1:19">
      <c r="A204" s="31">
        <f t="shared" si="37"/>
        <v>190</v>
      </c>
      <c r="B204" s="122">
        <v>39902</v>
      </c>
      <c r="C204" s="30" t="s">
        <v>271</v>
      </c>
      <c r="D204" s="80">
        <v>15943162.631719494</v>
      </c>
      <c r="E204" s="99">
        <v>0</v>
      </c>
      <c r="F204" s="82">
        <f t="shared" si="44"/>
        <v>15943162.631719494</v>
      </c>
      <c r="G204" s="94">
        <f t="shared" ref="G204:G221" si="49">$G$183</f>
        <v>0.10349999999999999</v>
      </c>
      <c r="H204" s="94">
        <f t="shared" ref="H204:H221" si="50">$H$183</f>
        <v>0.5025136071712456</v>
      </c>
      <c r="I204" s="82">
        <f t="shared" si="45"/>
        <v>829206.41295155825</v>
      </c>
      <c r="K204" s="80">
        <v>15625201.039693709</v>
      </c>
      <c r="L204" s="94">
        <f t="shared" si="48"/>
        <v>0.10349999999999999</v>
      </c>
      <c r="M204" s="94">
        <f t="shared" si="46"/>
        <v>0.5025136071712456</v>
      </c>
      <c r="N204" s="82">
        <f t="shared" si="47"/>
        <v>812669.18020355166</v>
      </c>
      <c r="P204" s="98"/>
      <c r="R204" s="95"/>
      <c r="S204" s="95"/>
    </row>
    <row r="205" spans="1:19">
      <c r="A205" s="31">
        <f t="shared" si="37"/>
        <v>191</v>
      </c>
      <c r="B205" s="122">
        <v>39903</v>
      </c>
      <c r="C205" s="30" t="s">
        <v>257</v>
      </c>
      <c r="D205" s="80">
        <v>2251878.1799999988</v>
      </c>
      <c r="E205" s="99">
        <v>0</v>
      </c>
      <c r="F205" s="82">
        <f t="shared" si="44"/>
        <v>2251878.1799999988</v>
      </c>
      <c r="G205" s="94">
        <f t="shared" si="49"/>
        <v>0.10349999999999999</v>
      </c>
      <c r="H205" s="94">
        <f t="shared" si="50"/>
        <v>0.5025136071712456</v>
      </c>
      <c r="I205" s="82">
        <f t="shared" si="45"/>
        <v>117120.54070919895</v>
      </c>
      <c r="K205" s="80">
        <v>2213188.7976923073</v>
      </c>
      <c r="L205" s="94">
        <f t="shared" si="48"/>
        <v>0.10349999999999999</v>
      </c>
      <c r="M205" s="94">
        <f t="shared" si="46"/>
        <v>0.5025136071712456</v>
      </c>
      <c r="N205" s="82">
        <f t="shared" si="47"/>
        <v>115108.29980921307</v>
      </c>
      <c r="P205" s="98"/>
      <c r="R205" s="95"/>
      <c r="S205" s="95"/>
    </row>
    <row r="206" spans="1:19">
      <c r="A206" s="31">
        <f t="shared" si="37"/>
        <v>192</v>
      </c>
      <c r="B206" s="122">
        <v>39904</v>
      </c>
      <c r="C206" s="30" t="s">
        <v>279</v>
      </c>
      <c r="D206" s="80">
        <v>0</v>
      </c>
      <c r="E206" s="99">
        <v>0</v>
      </c>
      <c r="F206" s="82">
        <f t="shared" si="44"/>
        <v>0</v>
      </c>
      <c r="G206" s="94">
        <f t="shared" si="49"/>
        <v>0.10349999999999999</v>
      </c>
      <c r="H206" s="94">
        <f t="shared" si="50"/>
        <v>0.5025136071712456</v>
      </c>
      <c r="I206" s="82">
        <f t="shared" si="45"/>
        <v>0</v>
      </c>
      <c r="K206" s="80">
        <v>0</v>
      </c>
      <c r="L206" s="94">
        <f t="shared" si="48"/>
        <v>0.10349999999999999</v>
      </c>
      <c r="M206" s="94">
        <f t="shared" si="46"/>
        <v>0.5025136071712456</v>
      </c>
      <c r="N206" s="82">
        <f t="shared" si="47"/>
        <v>0</v>
      </c>
      <c r="P206" s="98"/>
      <c r="R206" s="95"/>
      <c r="S206" s="95"/>
    </row>
    <row r="207" spans="1:19">
      <c r="A207" s="31">
        <f t="shared" si="37"/>
        <v>193</v>
      </c>
      <c r="B207" s="122">
        <v>39905</v>
      </c>
      <c r="C207" s="30" t="s">
        <v>280</v>
      </c>
      <c r="D207" s="80">
        <v>0</v>
      </c>
      <c r="E207" s="82">
        <v>0</v>
      </c>
      <c r="F207" s="82">
        <f t="shared" si="44"/>
        <v>0</v>
      </c>
      <c r="G207" s="94">
        <f t="shared" si="49"/>
        <v>0.10349999999999999</v>
      </c>
      <c r="H207" s="94">
        <f t="shared" si="50"/>
        <v>0.5025136071712456</v>
      </c>
      <c r="I207" s="82">
        <f t="shared" si="45"/>
        <v>0</v>
      </c>
      <c r="K207" s="80">
        <v>0</v>
      </c>
      <c r="L207" s="94">
        <f t="shared" si="48"/>
        <v>0.10349999999999999</v>
      </c>
      <c r="M207" s="94">
        <f t="shared" si="46"/>
        <v>0.5025136071712456</v>
      </c>
      <c r="N207" s="82">
        <f t="shared" si="47"/>
        <v>0</v>
      </c>
      <c r="P207" s="98"/>
      <c r="R207" s="95"/>
      <c r="S207" s="95"/>
    </row>
    <row r="208" spans="1:19">
      <c r="A208" s="31">
        <f t="shared" si="37"/>
        <v>194</v>
      </c>
      <c r="B208" s="124">
        <v>39906</v>
      </c>
      <c r="C208" s="30" t="s">
        <v>258</v>
      </c>
      <c r="D208" s="80">
        <v>945142.21602611046</v>
      </c>
      <c r="E208" s="99">
        <v>0</v>
      </c>
      <c r="F208" s="82">
        <f t="shared" si="44"/>
        <v>945142.21602611046</v>
      </c>
      <c r="G208" s="94">
        <f t="shared" si="49"/>
        <v>0.10349999999999999</v>
      </c>
      <c r="H208" s="94">
        <f t="shared" si="50"/>
        <v>0.5025136071712456</v>
      </c>
      <c r="I208" s="82">
        <f t="shared" si="45"/>
        <v>49156.996311438408</v>
      </c>
      <c r="K208" s="80">
        <v>885643.68061085232</v>
      </c>
      <c r="L208" s="94">
        <f t="shared" si="48"/>
        <v>0.10349999999999999</v>
      </c>
      <c r="M208" s="94">
        <f t="shared" si="46"/>
        <v>0.5025136071712456</v>
      </c>
      <c r="N208" s="82">
        <f t="shared" si="47"/>
        <v>46062.468063360415</v>
      </c>
      <c r="P208" s="98"/>
      <c r="R208" s="95"/>
      <c r="S208" s="95"/>
    </row>
    <row r="209" spans="1:19">
      <c r="A209" s="31">
        <f t="shared" ref="A209:A261" si="51">A208+1</f>
        <v>195</v>
      </c>
      <c r="B209" s="124">
        <v>39907</v>
      </c>
      <c r="C209" s="30" t="s">
        <v>259</v>
      </c>
      <c r="D209" s="80">
        <v>2485988.1420179773</v>
      </c>
      <c r="E209" s="99">
        <v>0</v>
      </c>
      <c r="F209" s="82">
        <f t="shared" si="44"/>
        <v>2485988.1420179773</v>
      </c>
      <c r="G209" s="94">
        <f t="shared" si="49"/>
        <v>0.10349999999999999</v>
      </c>
      <c r="H209" s="94">
        <f t="shared" si="50"/>
        <v>0.5025136071712456</v>
      </c>
      <c r="I209" s="82">
        <f t="shared" si="45"/>
        <v>129296.63690324604</v>
      </c>
      <c r="K209" s="80">
        <v>1132176.8166643826</v>
      </c>
      <c r="L209" s="94">
        <f t="shared" si="48"/>
        <v>0.10349999999999999</v>
      </c>
      <c r="M209" s="94">
        <f t="shared" si="46"/>
        <v>0.5025136071712456</v>
      </c>
      <c r="N209" s="82">
        <f t="shared" si="47"/>
        <v>58884.695506109558</v>
      </c>
      <c r="P209" s="98"/>
      <c r="R209" s="95"/>
      <c r="S209" s="95"/>
    </row>
    <row r="210" spans="1:19">
      <c r="A210" s="31">
        <f t="shared" si="51"/>
        <v>196</v>
      </c>
      <c r="B210" s="124">
        <v>39908</v>
      </c>
      <c r="C210" s="30" t="s">
        <v>260</v>
      </c>
      <c r="D210" s="80">
        <v>29228048.356787995</v>
      </c>
      <c r="E210" s="99">
        <v>0</v>
      </c>
      <c r="F210" s="82">
        <f t="shared" si="44"/>
        <v>29228048.356787995</v>
      </c>
      <c r="G210" s="94">
        <f t="shared" si="49"/>
        <v>0.10349999999999999</v>
      </c>
      <c r="H210" s="94">
        <f t="shared" si="50"/>
        <v>0.5025136071712456</v>
      </c>
      <c r="I210" s="82">
        <f t="shared" si="45"/>
        <v>1520155.4230707213</v>
      </c>
      <c r="K210" s="80">
        <v>28650210.947212145</v>
      </c>
      <c r="L210" s="94">
        <f t="shared" si="48"/>
        <v>0.10349999999999999</v>
      </c>
      <c r="M210" s="94">
        <f t="shared" si="46"/>
        <v>0.5025136071712456</v>
      </c>
      <c r="N210" s="82">
        <f t="shared" si="47"/>
        <v>1490102.0079026206</v>
      </c>
      <c r="P210" s="98"/>
      <c r="R210" s="95"/>
      <c r="S210" s="95"/>
    </row>
    <row r="211" spans="1:19">
      <c r="A211" s="31">
        <f t="shared" si="51"/>
        <v>197</v>
      </c>
      <c r="B211" s="124">
        <v>39909</v>
      </c>
      <c r="C211" s="30" t="s">
        <v>281</v>
      </c>
      <c r="D211" s="80">
        <v>42121.860000000015</v>
      </c>
      <c r="E211" s="99">
        <v>0</v>
      </c>
      <c r="F211" s="82">
        <f t="shared" si="44"/>
        <v>42121.860000000015</v>
      </c>
      <c r="G211" s="94">
        <f t="shared" si="49"/>
        <v>0.10349999999999999</v>
      </c>
      <c r="H211" s="94">
        <f t="shared" si="50"/>
        <v>0.5025136071712456</v>
      </c>
      <c r="I211" s="82">
        <f t="shared" si="45"/>
        <v>2190.7646082689889</v>
      </c>
      <c r="K211" s="80">
        <v>41754.133076923077</v>
      </c>
      <c r="L211" s="94">
        <f t="shared" si="48"/>
        <v>0.10349999999999999</v>
      </c>
      <c r="M211" s="94">
        <f t="shared" si="46"/>
        <v>0.5025136071712456</v>
      </c>
      <c r="N211" s="82">
        <f t="shared" si="47"/>
        <v>2171.6390727730582</v>
      </c>
      <c r="P211" s="98"/>
      <c r="R211" s="95"/>
      <c r="S211" s="95"/>
    </row>
    <row r="212" spans="1:19">
      <c r="A212" s="31">
        <f t="shared" si="51"/>
        <v>198</v>
      </c>
      <c r="B212" s="124">
        <v>39921</v>
      </c>
      <c r="C212" s="30" t="s">
        <v>201</v>
      </c>
      <c r="D212" s="80">
        <v>1058776.6346179999</v>
      </c>
      <c r="E212" s="99">
        <v>0</v>
      </c>
      <c r="F212" s="82">
        <f t="shared" si="44"/>
        <v>1058776.6346179999</v>
      </c>
      <c r="G212" s="94">
        <v>1</v>
      </c>
      <c r="H212" s="94">
        <f>H186</f>
        <v>6.437198999999999E-2</v>
      </c>
      <c r="I212" s="82">
        <f t="shared" si="45"/>
        <v>68155.558935863533</v>
      </c>
      <c r="K212" s="80">
        <v>1014856.0558586922</v>
      </c>
      <c r="L212" s="94">
        <f t="shared" si="48"/>
        <v>1</v>
      </c>
      <c r="M212" s="94">
        <f t="shared" si="46"/>
        <v>6.437198999999999E-2</v>
      </c>
      <c r="N212" s="82">
        <f t="shared" si="47"/>
        <v>65328.303879175161</v>
      </c>
      <c r="P212" s="98"/>
      <c r="R212" s="95"/>
      <c r="S212" s="95"/>
    </row>
    <row r="213" spans="1:19">
      <c r="A213" s="31">
        <f t="shared" si="51"/>
        <v>199</v>
      </c>
      <c r="B213" s="124">
        <v>39922</v>
      </c>
      <c r="C213" s="30" t="s">
        <v>202</v>
      </c>
      <c r="D213" s="80">
        <v>393200.795102</v>
      </c>
      <c r="E213" s="99">
        <v>0</v>
      </c>
      <c r="F213" s="82">
        <f t="shared" si="44"/>
        <v>393200.795102</v>
      </c>
      <c r="G213" s="94">
        <v>1</v>
      </c>
      <c r="H213" s="94">
        <f>H186</f>
        <v>6.437198999999999E-2</v>
      </c>
      <c r="I213" s="82">
        <f t="shared" si="45"/>
        <v>25311.117650297991</v>
      </c>
      <c r="K213" s="80">
        <v>378352.14252746163</v>
      </c>
      <c r="L213" s="94">
        <f t="shared" si="48"/>
        <v>1</v>
      </c>
      <c r="M213" s="94">
        <f t="shared" si="46"/>
        <v>6.437198999999999E-2</v>
      </c>
      <c r="N213" s="82">
        <f t="shared" si="47"/>
        <v>24355.280335256331</v>
      </c>
      <c r="P213" s="98"/>
      <c r="R213" s="95"/>
      <c r="S213" s="95"/>
    </row>
    <row r="214" spans="1:19">
      <c r="A214" s="31">
        <f t="shared" si="51"/>
        <v>200</v>
      </c>
      <c r="B214" s="124">
        <v>39923</v>
      </c>
      <c r="C214" s="30" t="s">
        <v>203</v>
      </c>
      <c r="D214" s="80">
        <v>39028.929999999978</v>
      </c>
      <c r="E214" s="99">
        <v>0</v>
      </c>
      <c r="F214" s="82">
        <f t="shared" si="44"/>
        <v>39028.929999999978</v>
      </c>
      <c r="G214" s="94">
        <v>1</v>
      </c>
      <c r="H214" s="94">
        <f>H186</f>
        <v>6.437198999999999E-2</v>
      </c>
      <c r="I214" s="82">
        <f t="shared" si="45"/>
        <v>2512.3698916706981</v>
      </c>
      <c r="K214" s="80">
        <v>38463.109230769223</v>
      </c>
      <c r="L214" s="94">
        <f t="shared" si="48"/>
        <v>1</v>
      </c>
      <c r="M214" s="94">
        <f t="shared" si="46"/>
        <v>6.437198999999999E-2</v>
      </c>
      <c r="N214" s="82">
        <f t="shared" si="47"/>
        <v>2475.9468827719838</v>
      </c>
      <c r="P214" s="98"/>
      <c r="R214" s="95"/>
      <c r="S214" s="95"/>
    </row>
    <row r="215" spans="1:19">
      <c r="A215" s="31">
        <f t="shared" si="51"/>
        <v>201</v>
      </c>
      <c r="B215" s="124">
        <v>39924</v>
      </c>
      <c r="C215" s="30" t="s">
        <v>204</v>
      </c>
      <c r="D215" s="80">
        <v>0</v>
      </c>
      <c r="E215" s="99">
        <v>0</v>
      </c>
      <c r="F215" s="82">
        <f t="shared" si="44"/>
        <v>0</v>
      </c>
      <c r="G215" s="94">
        <f t="shared" si="49"/>
        <v>0.10349999999999999</v>
      </c>
      <c r="H215" s="94">
        <f t="shared" si="50"/>
        <v>0.5025136071712456</v>
      </c>
      <c r="I215" s="82">
        <f t="shared" si="45"/>
        <v>0</v>
      </c>
      <c r="K215" s="80">
        <v>0</v>
      </c>
      <c r="L215" s="94">
        <f t="shared" si="48"/>
        <v>0.10349999999999999</v>
      </c>
      <c r="M215" s="94">
        <f t="shared" si="46"/>
        <v>0.5025136071712456</v>
      </c>
      <c r="N215" s="82">
        <f t="shared" si="47"/>
        <v>0</v>
      </c>
      <c r="P215" s="98"/>
      <c r="R215" s="95"/>
      <c r="S215" s="95"/>
    </row>
    <row r="216" spans="1:19">
      <c r="A216" s="31">
        <f t="shared" si="51"/>
        <v>202</v>
      </c>
      <c r="B216" s="124">
        <v>39926</v>
      </c>
      <c r="C216" s="30" t="s">
        <v>205</v>
      </c>
      <c r="D216" s="80">
        <v>488022.76766599994</v>
      </c>
      <c r="E216" s="99">
        <v>0</v>
      </c>
      <c r="F216" s="82">
        <f t="shared" si="44"/>
        <v>488022.76766599994</v>
      </c>
      <c r="G216" s="94">
        <v>1</v>
      </c>
      <c r="H216" s="94">
        <f>H212</f>
        <v>6.437198999999999E-2</v>
      </c>
      <c r="I216" s="82">
        <f t="shared" si="45"/>
        <v>31414.996719968065</v>
      </c>
      <c r="K216" s="80">
        <v>190537.76839292308</v>
      </c>
      <c r="L216" s="94">
        <f t="shared" si="48"/>
        <v>1</v>
      </c>
      <c r="M216" s="94">
        <f t="shared" si="46"/>
        <v>6.437198999999999E-2</v>
      </c>
      <c r="N216" s="82">
        <f t="shared" si="47"/>
        <v>12265.295321611558</v>
      </c>
      <c r="P216" s="98"/>
      <c r="R216" s="95"/>
      <c r="S216" s="95"/>
    </row>
    <row r="217" spans="1:19">
      <c r="A217" s="31">
        <f t="shared" si="51"/>
        <v>203</v>
      </c>
      <c r="B217" s="124">
        <v>39928</v>
      </c>
      <c r="C217" s="30" t="s">
        <v>206</v>
      </c>
      <c r="D217" s="80">
        <v>11235896.194776256</v>
      </c>
      <c r="E217" s="99">
        <v>0</v>
      </c>
      <c r="F217" s="82">
        <f t="shared" si="44"/>
        <v>11235896.194776256</v>
      </c>
      <c r="G217" s="94">
        <v>1</v>
      </c>
      <c r="H217" s="94">
        <f>H212</f>
        <v>6.437198999999999E-2</v>
      </c>
      <c r="I217" s="82">
        <f t="shared" si="45"/>
        <v>723276.99749117508</v>
      </c>
      <c r="K217" s="80">
        <v>11053952.16656488</v>
      </c>
      <c r="L217" s="94">
        <f t="shared" si="48"/>
        <v>1</v>
      </c>
      <c r="M217" s="94">
        <f t="shared" si="46"/>
        <v>6.437198999999999E-2</v>
      </c>
      <c r="N217" s="82">
        <f t="shared" si="47"/>
        <v>711564.89832659264</v>
      </c>
      <c r="P217" s="98"/>
      <c r="R217" s="95"/>
      <c r="S217" s="95"/>
    </row>
    <row r="218" spans="1:19">
      <c r="A218" s="31">
        <f t="shared" si="51"/>
        <v>204</v>
      </c>
      <c r="B218" s="124">
        <v>39931</v>
      </c>
      <c r="C218" s="30" t="s">
        <v>207</v>
      </c>
      <c r="D218" s="80">
        <v>37347.757370826643</v>
      </c>
      <c r="E218" s="99">
        <v>0</v>
      </c>
      <c r="F218" s="82">
        <f t="shared" si="44"/>
        <v>37347.757370826643</v>
      </c>
      <c r="G218" s="94">
        <v>1</v>
      </c>
      <c r="H218" s="116">
        <v>0</v>
      </c>
      <c r="I218" s="82">
        <f t="shared" si="45"/>
        <v>0</v>
      </c>
      <c r="K218" s="80">
        <v>26225.754576488209</v>
      </c>
      <c r="L218" s="94">
        <f t="shared" si="48"/>
        <v>1</v>
      </c>
      <c r="M218" s="94">
        <f t="shared" si="46"/>
        <v>0</v>
      </c>
      <c r="N218" s="82">
        <f t="shared" si="47"/>
        <v>0</v>
      </c>
      <c r="P218" s="98"/>
      <c r="R218" s="95"/>
      <c r="S218" s="95"/>
    </row>
    <row r="219" spans="1:19">
      <c r="A219" s="31">
        <f t="shared" si="51"/>
        <v>205</v>
      </c>
      <c r="B219" s="124">
        <v>39932</v>
      </c>
      <c r="C219" s="30" t="s">
        <v>208</v>
      </c>
      <c r="D219" s="80">
        <v>18754.52</v>
      </c>
      <c r="E219" s="99">
        <v>0</v>
      </c>
      <c r="F219" s="82">
        <f t="shared" si="44"/>
        <v>18754.52</v>
      </c>
      <c r="G219" s="94">
        <v>1</v>
      </c>
      <c r="H219" s="116">
        <v>0</v>
      </c>
      <c r="I219" s="82">
        <f t="shared" si="45"/>
        <v>0</v>
      </c>
      <c r="K219" s="80">
        <v>16677.015384615381</v>
      </c>
      <c r="L219" s="94">
        <f t="shared" si="48"/>
        <v>1</v>
      </c>
      <c r="M219" s="94">
        <f t="shared" si="46"/>
        <v>0</v>
      </c>
      <c r="N219" s="82">
        <f t="shared" si="47"/>
        <v>0</v>
      </c>
      <c r="P219" s="98"/>
      <c r="R219" s="95"/>
      <c r="S219" s="95"/>
    </row>
    <row r="220" spans="1:19">
      <c r="A220" s="31">
        <f t="shared" si="51"/>
        <v>206</v>
      </c>
      <c r="B220" s="124">
        <v>39938</v>
      </c>
      <c r="C220" s="30" t="s">
        <v>209</v>
      </c>
      <c r="D220" s="80">
        <v>2305883.5299999998</v>
      </c>
      <c r="E220" s="99">
        <v>0</v>
      </c>
      <c r="F220" s="82">
        <f t="shared" si="44"/>
        <v>2305883.5299999998</v>
      </c>
      <c r="G220" s="94">
        <v>1</v>
      </c>
      <c r="H220" s="116">
        <v>0</v>
      </c>
      <c r="I220" s="82">
        <f t="shared" si="45"/>
        <v>0</v>
      </c>
      <c r="K220" s="80">
        <v>2056104.0661538464</v>
      </c>
      <c r="L220" s="94">
        <f t="shared" si="48"/>
        <v>1</v>
      </c>
      <c r="M220" s="94">
        <f t="shared" si="46"/>
        <v>0</v>
      </c>
      <c r="N220" s="82"/>
      <c r="P220" s="98"/>
      <c r="R220" s="95"/>
      <c r="S220" s="95"/>
    </row>
    <row r="221" spans="1:19">
      <c r="A221" s="31">
        <f t="shared" si="51"/>
        <v>207</v>
      </c>
      <c r="B221" s="124"/>
      <c r="C221" s="30" t="s">
        <v>261</v>
      </c>
      <c r="D221" s="80">
        <v>0</v>
      </c>
      <c r="E221" s="130">
        <v>0</v>
      </c>
      <c r="F221" s="82">
        <f t="shared" si="44"/>
        <v>0</v>
      </c>
      <c r="G221" s="94">
        <f t="shared" si="49"/>
        <v>0.10349999999999999</v>
      </c>
      <c r="H221" s="94">
        <f t="shared" si="50"/>
        <v>0.5025136071712456</v>
      </c>
      <c r="I221" s="87">
        <f t="shared" si="45"/>
        <v>0</v>
      </c>
      <c r="K221" s="80">
        <v>0</v>
      </c>
      <c r="L221" s="94">
        <f>L219</f>
        <v>1</v>
      </c>
      <c r="M221" s="131">
        <f t="shared" si="46"/>
        <v>0.5025136071712456</v>
      </c>
      <c r="N221" s="87">
        <f t="shared" si="47"/>
        <v>0</v>
      </c>
      <c r="P221" s="98"/>
      <c r="R221" s="95"/>
      <c r="S221" s="95"/>
    </row>
    <row r="222" spans="1:19">
      <c r="A222" s="31">
        <f t="shared" si="51"/>
        <v>208</v>
      </c>
      <c r="B222" s="126"/>
      <c r="C222" s="30"/>
      <c r="D222" s="84"/>
      <c r="E222" s="84"/>
      <c r="F222" s="84"/>
    </row>
    <row r="223" spans="1:19" ht="15.75" thickBot="1">
      <c r="A223" s="31">
        <f t="shared" si="51"/>
        <v>209</v>
      </c>
      <c r="B223" s="126"/>
      <c r="C223" s="30" t="s">
        <v>282</v>
      </c>
      <c r="D223" s="104">
        <f>SUM(D183:D221)</f>
        <v>102276680.7167282</v>
      </c>
      <c r="E223" s="104">
        <f>SUM(E183:E221)</f>
        <v>0</v>
      </c>
      <c r="F223" s="104">
        <f>SUM(F183:F221)</f>
        <v>102276680.7167282</v>
      </c>
      <c r="I223" s="104">
        <f>SUM(I183:I221)</f>
        <v>13892725.584020453</v>
      </c>
      <c r="K223" s="104">
        <f>SUM(K183:K221)</f>
        <v>98676264.40232639</v>
      </c>
      <c r="N223" s="104">
        <f>SUM(N183:N221)</f>
        <v>13251030.88391578</v>
      </c>
    </row>
    <row r="224" spans="1:19" ht="15.75" thickTop="1">
      <c r="A224" s="31">
        <f t="shared" si="51"/>
        <v>210</v>
      </c>
      <c r="B224" s="76"/>
      <c r="D224" s="82"/>
    </row>
    <row r="225" spans="1:19" ht="15.75">
      <c r="A225" s="31">
        <f t="shared" si="51"/>
        <v>211</v>
      </c>
      <c r="B225" s="92" t="s">
        <v>211</v>
      </c>
      <c r="D225" s="82"/>
    </row>
    <row r="226" spans="1:19">
      <c r="A226" s="31">
        <f t="shared" si="51"/>
        <v>212</v>
      </c>
      <c r="B226" s="76"/>
      <c r="D226" s="82"/>
    </row>
    <row r="227" spans="1:19">
      <c r="A227" s="31">
        <f t="shared" si="51"/>
        <v>213</v>
      </c>
      <c r="B227" s="126"/>
      <c r="C227" s="75" t="s">
        <v>150</v>
      </c>
      <c r="D227" s="82"/>
    </row>
    <row r="228" spans="1:19">
      <c r="A228" s="31">
        <f t="shared" si="51"/>
        <v>214</v>
      </c>
      <c r="B228" s="122">
        <v>38900</v>
      </c>
      <c r="C228" s="30" t="s">
        <v>283</v>
      </c>
      <c r="D228" s="80">
        <v>0</v>
      </c>
      <c r="E228" s="80">
        <v>0</v>
      </c>
      <c r="F228" s="80">
        <f t="shared" ref="F228:F257" si="52">D228+E228</f>
        <v>0</v>
      </c>
      <c r="G228" s="94">
        <v>0.10929999999999999</v>
      </c>
      <c r="H228" s="94">
        <v>0.51883860656465508</v>
      </c>
      <c r="I228" s="80">
        <f t="shared" ref="I228:I257" si="53">F228*G228*H228</f>
        <v>0</v>
      </c>
      <c r="K228" s="80">
        <v>0</v>
      </c>
      <c r="L228" s="94">
        <f t="shared" ref="L228:M257" si="54">G228</f>
        <v>0.10929999999999999</v>
      </c>
      <c r="M228" s="94">
        <f t="shared" si="54"/>
        <v>0.51883860656465508</v>
      </c>
      <c r="N228" s="80">
        <f t="shared" ref="N228:N257" si="55">K228*L228*M228</f>
        <v>0</v>
      </c>
      <c r="P228" s="98"/>
      <c r="R228" s="95"/>
      <c r="S228" s="95"/>
    </row>
    <row r="229" spans="1:19">
      <c r="A229" s="31">
        <f t="shared" si="51"/>
        <v>215</v>
      </c>
      <c r="B229" s="122">
        <v>38910</v>
      </c>
      <c r="C229" s="30" t="s">
        <v>284</v>
      </c>
      <c r="D229" s="80">
        <v>0</v>
      </c>
      <c r="E229" s="82">
        <v>0</v>
      </c>
      <c r="F229" s="82">
        <f t="shared" si="52"/>
        <v>0</v>
      </c>
      <c r="G229" s="94">
        <v>1</v>
      </c>
      <c r="H229" s="94">
        <v>2.3324339999999999E-2</v>
      </c>
      <c r="I229" s="82">
        <f t="shared" si="53"/>
        <v>0</v>
      </c>
      <c r="K229" s="80">
        <v>0</v>
      </c>
      <c r="L229" s="94">
        <f t="shared" si="54"/>
        <v>1</v>
      </c>
      <c r="M229" s="94">
        <f t="shared" si="54"/>
        <v>2.3324339999999999E-2</v>
      </c>
      <c r="N229" s="82">
        <f t="shared" si="55"/>
        <v>0</v>
      </c>
      <c r="P229" s="98"/>
      <c r="R229" s="95"/>
      <c r="S229" s="95"/>
    </row>
    <row r="230" spans="1:19">
      <c r="A230" s="31">
        <f t="shared" si="51"/>
        <v>216</v>
      </c>
      <c r="B230" s="122">
        <v>39000</v>
      </c>
      <c r="C230" s="30" t="s">
        <v>242</v>
      </c>
      <c r="D230" s="80">
        <v>1609708.7221630008</v>
      </c>
      <c r="E230" s="82">
        <v>0</v>
      </c>
      <c r="F230" s="82">
        <f t="shared" si="52"/>
        <v>1609708.7221630008</v>
      </c>
      <c r="G230" s="94">
        <f>$G$228</f>
        <v>0.10929999999999999</v>
      </c>
      <c r="H230" s="94">
        <f>$H$228</f>
        <v>0.51883860656465508</v>
      </c>
      <c r="I230" s="82">
        <f t="shared" si="53"/>
        <v>91285.06802075509</v>
      </c>
      <c r="K230" s="80">
        <v>1416352.7632746543</v>
      </c>
      <c r="L230" s="94">
        <f t="shared" si="54"/>
        <v>0.10929999999999999</v>
      </c>
      <c r="M230" s="94">
        <f t="shared" si="54"/>
        <v>0.51883860656465508</v>
      </c>
      <c r="N230" s="82">
        <f t="shared" si="55"/>
        <v>80320.033405285256</v>
      </c>
      <c r="P230" s="98"/>
      <c r="R230" s="95"/>
      <c r="S230" s="95"/>
    </row>
    <row r="231" spans="1:19">
      <c r="A231" s="31">
        <f t="shared" si="51"/>
        <v>217</v>
      </c>
      <c r="B231" s="122">
        <v>39009</v>
      </c>
      <c r="C231" s="30" t="s">
        <v>246</v>
      </c>
      <c r="D231" s="80">
        <v>1591254.3101874995</v>
      </c>
      <c r="E231" s="82">
        <v>0</v>
      </c>
      <c r="F231" s="82">
        <f t="shared" si="52"/>
        <v>1591254.3101874995</v>
      </c>
      <c r="G231" s="94">
        <f>$G$228</f>
        <v>0.10929999999999999</v>
      </c>
      <c r="H231" s="94">
        <f>$H$228</f>
        <v>0.51883860656465508</v>
      </c>
      <c r="I231" s="82">
        <f t="shared" si="53"/>
        <v>90238.535670353813</v>
      </c>
      <c r="K231" s="80">
        <v>1543296.3558197112</v>
      </c>
      <c r="L231" s="94">
        <f t="shared" si="54"/>
        <v>0.10929999999999999</v>
      </c>
      <c r="M231" s="94">
        <f t="shared" si="54"/>
        <v>0.51883860656465508</v>
      </c>
      <c r="N231" s="82">
        <f t="shared" si="55"/>
        <v>87518.885173140137</v>
      </c>
      <c r="P231" s="98"/>
      <c r="R231" s="95"/>
      <c r="S231" s="95"/>
    </row>
    <row r="232" spans="1:19">
      <c r="A232" s="31">
        <f t="shared" si="51"/>
        <v>218</v>
      </c>
      <c r="B232" s="122">
        <v>39010</v>
      </c>
      <c r="C232" s="30" t="s">
        <v>285</v>
      </c>
      <c r="D232" s="80">
        <v>2562060.2035212498</v>
      </c>
      <c r="E232" s="82">
        <v>0</v>
      </c>
      <c r="F232" s="82">
        <f t="shared" si="52"/>
        <v>2562060.2035212498</v>
      </c>
      <c r="G232" s="94">
        <v>1</v>
      </c>
      <c r="H232" s="94">
        <v>2.3324339999999999E-2</v>
      </c>
      <c r="I232" s="82">
        <f t="shared" si="53"/>
        <v>59758.363287398824</v>
      </c>
      <c r="K232" s="80">
        <v>2356589.6862157737</v>
      </c>
      <c r="L232" s="94">
        <f t="shared" si="54"/>
        <v>1</v>
      </c>
      <c r="M232" s="94">
        <f t="shared" si="54"/>
        <v>2.3324339999999999E-2</v>
      </c>
      <c r="N232" s="82">
        <f t="shared" si="55"/>
        <v>54965.899081790019</v>
      </c>
      <c r="P232" s="98"/>
      <c r="R232" s="95"/>
      <c r="S232" s="95"/>
    </row>
    <row r="233" spans="1:19">
      <c r="A233" s="31">
        <f t="shared" si="51"/>
        <v>219</v>
      </c>
      <c r="B233" s="122">
        <v>39100</v>
      </c>
      <c r="C233" s="30" t="s">
        <v>247</v>
      </c>
      <c r="D233" s="80">
        <v>776041.88750602922</v>
      </c>
      <c r="E233" s="82">
        <v>0</v>
      </c>
      <c r="F233" s="82">
        <f t="shared" si="52"/>
        <v>776041.88750602922</v>
      </c>
      <c r="G233" s="94">
        <f t="shared" ref="G233:G236" si="56">$G$228</f>
        <v>0.10929999999999999</v>
      </c>
      <c r="H233" s="94">
        <f t="shared" ref="H233:H236" si="57">$H$228</f>
        <v>0.51883860656465508</v>
      </c>
      <c r="I233" s="82">
        <f t="shared" si="53"/>
        <v>44008.605726353031</v>
      </c>
      <c r="K233" s="80">
        <v>729487.19157028082</v>
      </c>
      <c r="L233" s="94">
        <f t="shared" si="54"/>
        <v>0.10929999999999999</v>
      </c>
      <c r="M233" s="94">
        <f t="shared" si="54"/>
        <v>0.51883860656465508</v>
      </c>
      <c r="N233" s="82">
        <f t="shared" si="55"/>
        <v>41368.532695332928</v>
      </c>
      <c r="P233" s="98"/>
      <c r="R233" s="95"/>
      <c r="S233" s="95"/>
    </row>
    <row r="234" spans="1:19">
      <c r="A234" s="31">
        <f t="shared" si="51"/>
        <v>220</v>
      </c>
      <c r="B234" s="122">
        <v>39101</v>
      </c>
      <c r="C234" s="30" t="s">
        <v>180</v>
      </c>
      <c r="D234" s="80">
        <v>0</v>
      </c>
      <c r="E234" s="82">
        <v>0</v>
      </c>
      <c r="F234" s="82">
        <f t="shared" si="52"/>
        <v>0</v>
      </c>
      <c r="G234" s="94">
        <f t="shared" si="56"/>
        <v>0.10929999999999999</v>
      </c>
      <c r="H234" s="94">
        <f t="shared" si="57"/>
        <v>0.51883860656465508</v>
      </c>
      <c r="I234" s="82">
        <f t="shared" si="53"/>
        <v>0</v>
      </c>
      <c r="K234" s="80">
        <v>0</v>
      </c>
      <c r="L234" s="94">
        <f t="shared" si="54"/>
        <v>0.10929999999999999</v>
      </c>
      <c r="M234" s="94">
        <f t="shared" si="54"/>
        <v>0.51883860656465508</v>
      </c>
      <c r="N234" s="82">
        <f t="shared" si="55"/>
        <v>0</v>
      </c>
      <c r="P234" s="98"/>
      <c r="R234" s="95"/>
      <c r="S234" s="95"/>
    </row>
    <row r="235" spans="1:19">
      <c r="A235" s="31">
        <f t="shared" si="51"/>
        <v>221</v>
      </c>
      <c r="B235" s="122">
        <v>39102</v>
      </c>
      <c r="C235" s="30" t="s">
        <v>214</v>
      </c>
      <c r="D235" s="80">
        <v>0</v>
      </c>
      <c r="E235" s="82">
        <v>0</v>
      </c>
      <c r="F235" s="82">
        <f t="shared" si="52"/>
        <v>0</v>
      </c>
      <c r="G235" s="94">
        <f t="shared" si="56"/>
        <v>0.10929999999999999</v>
      </c>
      <c r="H235" s="94">
        <f t="shared" si="57"/>
        <v>0.51883860656465508</v>
      </c>
      <c r="I235" s="82">
        <f t="shared" si="53"/>
        <v>0</v>
      </c>
      <c r="K235" s="80">
        <v>0</v>
      </c>
      <c r="L235" s="94">
        <f t="shared" si="54"/>
        <v>0.10929999999999999</v>
      </c>
      <c r="M235" s="94">
        <f t="shared" si="54"/>
        <v>0.51883860656465508</v>
      </c>
      <c r="N235" s="82">
        <f t="shared" si="55"/>
        <v>0</v>
      </c>
      <c r="P235" s="98"/>
      <c r="R235" s="95"/>
      <c r="S235" s="95"/>
    </row>
    <row r="236" spans="1:19">
      <c r="A236" s="31">
        <f t="shared" si="51"/>
        <v>222</v>
      </c>
      <c r="B236" s="122">
        <v>39103</v>
      </c>
      <c r="C236" s="30" t="s">
        <v>215</v>
      </c>
      <c r="D236" s="80">
        <v>0</v>
      </c>
      <c r="E236" s="82">
        <v>0</v>
      </c>
      <c r="F236" s="82">
        <f t="shared" si="52"/>
        <v>0</v>
      </c>
      <c r="G236" s="94">
        <f t="shared" si="56"/>
        <v>0.10929999999999999</v>
      </c>
      <c r="H236" s="94">
        <f t="shared" si="57"/>
        <v>0.51883860656465508</v>
      </c>
      <c r="I236" s="82">
        <f t="shared" si="53"/>
        <v>0</v>
      </c>
      <c r="K236" s="80">
        <v>0</v>
      </c>
      <c r="L236" s="94">
        <f t="shared" si="54"/>
        <v>0.10929999999999999</v>
      </c>
      <c r="M236" s="94">
        <f t="shared" si="54"/>
        <v>0.51883860656465508</v>
      </c>
      <c r="N236" s="82">
        <f t="shared" si="55"/>
        <v>0</v>
      </c>
      <c r="P236" s="98"/>
      <c r="R236" s="95"/>
      <c r="S236" s="95"/>
    </row>
    <row r="237" spans="1:19">
      <c r="A237" s="31">
        <f t="shared" si="51"/>
        <v>223</v>
      </c>
      <c r="B237" s="122">
        <v>39110</v>
      </c>
      <c r="C237" s="30" t="s">
        <v>216</v>
      </c>
      <c r="D237" s="80">
        <v>35809.322112440314</v>
      </c>
      <c r="E237" s="82">
        <v>0</v>
      </c>
      <c r="F237" s="82">
        <f t="shared" si="52"/>
        <v>35809.322112440314</v>
      </c>
      <c r="G237" s="94">
        <v>1</v>
      </c>
      <c r="H237" s="94">
        <v>2.3324339999999999E-2</v>
      </c>
      <c r="I237" s="82">
        <f t="shared" si="53"/>
        <v>835.22880412007612</v>
      </c>
      <c r="K237" s="80">
        <v>26220.305556440966</v>
      </c>
      <c r="L237" s="94">
        <f t="shared" si="54"/>
        <v>1</v>
      </c>
      <c r="M237" s="94">
        <f t="shared" si="54"/>
        <v>2.3324339999999999E-2</v>
      </c>
      <c r="N237" s="82">
        <f t="shared" si="55"/>
        <v>611.5713217023183</v>
      </c>
      <c r="P237" s="98"/>
      <c r="R237" s="95"/>
      <c r="S237" s="95"/>
    </row>
    <row r="238" spans="1:19">
      <c r="A238" s="31">
        <f t="shared" si="51"/>
        <v>224</v>
      </c>
      <c r="B238" s="122">
        <v>39210</v>
      </c>
      <c r="C238" s="30" t="s">
        <v>217</v>
      </c>
      <c r="D238" s="80">
        <v>93580.902174000061</v>
      </c>
      <c r="E238" s="82">
        <v>0</v>
      </c>
      <c r="F238" s="82">
        <f t="shared" si="52"/>
        <v>93580.902174000061</v>
      </c>
      <c r="G238" s="94">
        <v>1</v>
      </c>
      <c r="H238" s="94">
        <v>2.3324339999999999E-2</v>
      </c>
      <c r="I238" s="82">
        <f t="shared" si="53"/>
        <v>2182.7127798131164</v>
      </c>
      <c r="K238" s="80">
        <v>89588.819816076968</v>
      </c>
      <c r="L238" s="94">
        <f t="shared" si="54"/>
        <v>1</v>
      </c>
      <c r="M238" s="94">
        <f t="shared" si="54"/>
        <v>2.3324339999999999E-2</v>
      </c>
      <c r="N238" s="82">
        <f t="shared" si="55"/>
        <v>2089.6000935889165</v>
      </c>
      <c r="P238" s="98"/>
      <c r="R238" s="95"/>
      <c r="S238" s="95"/>
    </row>
    <row r="239" spans="1:19">
      <c r="A239" s="31">
        <f t="shared" si="51"/>
        <v>225</v>
      </c>
      <c r="B239" s="122">
        <v>39410</v>
      </c>
      <c r="C239" s="30" t="s">
        <v>218</v>
      </c>
      <c r="D239" s="80">
        <v>100279.01282499995</v>
      </c>
      <c r="E239" s="82">
        <v>0</v>
      </c>
      <c r="F239" s="82">
        <f t="shared" si="52"/>
        <v>100279.01282499995</v>
      </c>
      <c r="G239" s="94">
        <v>1</v>
      </c>
      <c r="H239" s="94">
        <v>2.3324339999999999E-2</v>
      </c>
      <c r="I239" s="82">
        <f t="shared" si="53"/>
        <v>2338.9417899946593</v>
      </c>
      <c r="K239" s="80">
        <v>85529.135375961501</v>
      </c>
      <c r="L239" s="94">
        <f t="shared" si="54"/>
        <v>1</v>
      </c>
      <c r="M239" s="94">
        <f t="shared" si="54"/>
        <v>2.3324339999999999E-2</v>
      </c>
      <c r="N239" s="82">
        <f t="shared" si="55"/>
        <v>1994.9106334149537</v>
      </c>
      <c r="P239" s="98"/>
      <c r="R239" s="95"/>
      <c r="S239" s="95"/>
    </row>
    <row r="240" spans="1:19">
      <c r="A240" s="31">
        <f t="shared" si="51"/>
        <v>226</v>
      </c>
      <c r="B240" s="122">
        <v>39510</v>
      </c>
      <c r="C240" s="30" t="s">
        <v>219</v>
      </c>
      <c r="D240" s="80">
        <v>15154.481517500002</v>
      </c>
      <c r="E240" s="82">
        <v>0</v>
      </c>
      <c r="F240" s="82">
        <f t="shared" si="52"/>
        <v>15154.481517500002</v>
      </c>
      <c r="G240" s="94">
        <v>1</v>
      </c>
      <c r="H240" s="94">
        <v>2.3324339999999999E-2</v>
      </c>
      <c r="I240" s="82">
        <f t="shared" si="53"/>
        <v>353.468279437886</v>
      </c>
      <c r="K240" s="80">
        <v>14215.833870096158</v>
      </c>
      <c r="L240" s="94">
        <f t="shared" si="54"/>
        <v>1</v>
      </c>
      <c r="M240" s="94">
        <f t="shared" si="54"/>
        <v>2.3324339999999999E-2</v>
      </c>
      <c r="N240" s="82">
        <f t="shared" si="55"/>
        <v>331.57494256963861</v>
      </c>
      <c r="P240" s="98"/>
      <c r="R240" s="95"/>
      <c r="S240" s="95"/>
    </row>
    <row r="241" spans="1:19">
      <c r="A241" s="31">
        <f t="shared" si="51"/>
        <v>227</v>
      </c>
      <c r="B241" s="122">
        <v>39700</v>
      </c>
      <c r="C241" s="30" t="s">
        <v>254</v>
      </c>
      <c r="D241" s="80">
        <v>981312.56546750001</v>
      </c>
      <c r="E241" s="82">
        <v>0</v>
      </c>
      <c r="F241" s="82">
        <f t="shared" si="52"/>
        <v>981312.56546750001</v>
      </c>
      <c r="G241" s="94">
        <f t="shared" ref="G241" si="58">$G$228</f>
        <v>0.10929999999999999</v>
      </c>
      <c r="H241" s="94">
        <f t="shared" ref="H241" si="59">$H$228</f>
        <v>0.51883860656465508</v>
      </c>
      <c r="I241" s="82">
        <f t="shared" si="53"/>
        <v>55649.312857019824</v>
      </c>
      <c r="K241" s="80">
        <v>925778.18031817325</v>
      </c>
      <c r="L241" s="94">
        <f t="shared" si="54"/>
        <v>0.10929999999999999</v>
      </c>
      <c r="M241" s="94">
        <f t="shared" si="54"/>
        <v>0.51883860656465508</v>
      </c>
      <c r="N241" s="82">
        <f t="shared" si="55"/>
        <v>52500.010094321755</v>
      </c>
      <c r="P241" s="98"/>
      <c r="R241" s="95"/>
      <c r="S241" s="95"/>
    </row>
    <row r="242" spans="1:19">
      <c r="A242" s="31">
        <f t="shared" si="51"/>
        <v>228</v>
      </c>
      <c r="B242" s="122">
        <v>39710</v>
      </c>
      <c r="C242" s="30" t="s">
        <v>286</v>
      </c>
      <c r="D242" s="80">
        <v>144727.9639125001</v>
      </c>
      <c r="E242" s="82">
        <v>0</v>
      </c>
      <c r="F242" s="82">
        <f t="shared" si="52"/>
        <v>144727.9639125001</v>
      </c>
      <c r="G242" s="94">
        <v>1</v>
      </c>
      <c r="H242" s="94">
        <v>2.3324339999999999E-2</v>
      </c>
      <c r="I242" s="82">
        <f t="shared" si="53"/>
        <v>3375.6842378028823</v>
      </c>
      <c r="K242" s="80">
        <v>136221.62797644234</v>
      </c>
      <c r="L242" s="94">
        <f t="shared" si="54"/>
        <v>1</v>
      </c>
      <c r="M242" s="94">
        <f t="shared" si="54"/>
        <v>2.3324339999999999E-2</v>
      </c>
      <c r="N242" s="82">
        <f t="shared" si="55"/>
        <v>3177.2795662760527</v>
      </c>
      <c r="P242" s="98"/>
      <c r="R242" s="95"/>
      <c r="S242" s="95"/>
    </row>
    <row r="243" spans="1:19">
      <c r="A243" s="31">
        <f t="shared" si="51"/>
        <v>229</v>
      </c>
      <c r="B243" s="122">
        <v>39800</v>
      </c>
      <c r="C243" s="30" t="s">
        <v>256</v>
      </c>
      <c r="D243" s="80">
        <v>11835.514207000011</v>
      </c>
      <c r="E243" s="82">
        <v>0</v>
      </c>
      <c r="F243" s="82">
        <f t="shared" si="52"/>
        <v>11835.514207000011</v>
      </c>
      <c r="G243" s="94">
        <f>$G$228</f>
        <v>0.10929999999999999</v>
      </c>
      <c r="H243" s="94">
        <f>$H$228</f>
        <v>0.51883860656465508</v>
      </c>
      <c r="I243" s="82">
        <f t="shared" si="53"/>
        <v>671.1808817155719</v>
      </c>
      <c r="K243" s="80">
        <v>10253.14690188462</v>
      </c>
      <c r="L243" s="94">
        <f t="shared" si="54"/>
        <v>0.10929999999999999</v>
      </c>
      <c r="M243" s="94">
        <f t="shared" si="54"/>
        <v>0.51883860656465508</v>
      </c>
      <c r="N243" s="82">
        <f t="shared" si="55"/>
        <v>581.44631974638435</v>
      </c>
      <c r="P243" s="98"/>
      <c r="R243" s="95"/>
      <c r="S243" s="95"/>
    </row>
    <row r="244" spans="1:19">
      <c r="A244" s="31">
        <f t="shared" si="51"/>
        <v>230</v>
      </c>
      <c r="B244" s="124">
        <v>39810</v>
      </c>
      <c r="C244" s="30" t="s">
        <v>221</v>
      </c>
      <c r="D244" s="80">
        <v>137839.42138250003</v>
      </c>
      <c r="E244" s="82">
        <v>0</v>
      </c>
      <c r="F244" s="82">
        <f t="shared" si="52"/>
        <v>137839.42138250003</v>
      </c>
      <c r="G244" s="94">
        <v>1</v>
      </c>
      <c r="H244" s="94">
        <v>2.3324339999999999E-2</v>
      </c>
      <c r="I244" s="82">
        <f t="shared" si="53"/>
        <v>3215.0135297287006</v>
      </c>
      <c r="K244" s="80">
        <v>126381.01075682694</v>
      </c>
      <c r="L244" s="94">
        <f t="shared" si="54"/>
        <v>1</v>
      </c>
      <c r="M244" s="94">
        <f t="shared" si="54"/>
        <v>2.3324339999999999E-2</v>
      </c>
      <c r="N244" s="82">
        <f t="shared" si="55"/>
        <v>2947.7536644358888</v>
      </c>
      <c r="P244" s="98"/>
      <c r="R244" s="95"/>
      <c r="S244" s="95"/>
    </row>
    <row r="245" spans="1:19">
      <c r="A245" s="31">
        <f t="shared" si="51"/>
        <v>231</v>
      </c>
      <c r="B245" s="124">
        <v>39900</v>
      </c>
      <c r="C245" s="30" t="s">
        <v>269</v>
      </c>
      <c r="D245" s="80">
        <v>416242.89983800001</v>
      </c>
      <c r="E245" s="82">
        <v>0</v>
      </c>
      <c r="F245" s="82">
        <f t="shared" si="52"/>
        <v>416242.89983800001</v>
      </c>
      <c r="G245" s="94">
        <f t="shared" ref="G245:G251" si="60">$G$228</f>
        <v>0.10929999999999999</v>
      </c>
      <c r="H245" s="94">
        <f t="shared" ref="H245:H251" si="61">$H$228</f>
        <v>0.51883860656465508</v>
      </c>
      <c r="I245" s="82">
        <f t="shared" si="53"/>
        <v>23604.743455580647</v>
      </c>
      <c r="K245" s="80">
        <v>374710.72034100001</v>
      </c>
      <c r="L245" s="94">
        <f t="shared" si="54"/>
        <v>0.10929999999999999</v>
      </c>
      <c r="M245" s="94">
        <f t="shared" si="54"/>
        <v>0.51883860656465508</v>
      </c>
      <c r="N245" s="82">
        <f t="shared" si="55"/>
        <v>21249.492609117293</v>
      </c>
      <c r="P245" s="98"/>
      <c r="R245" s="95"/>
      <c r="S245" s="95"/>
    </row>
    <row r="246" spans="1:19">
      <c r="A246" s="31">
        <f t="shared" si="51"/>
        <v>232</v>
      </c>
      <c r="B246" s="124">
        <v>39901</v>
      </c>
      <c r="C246" s="30" t="s">
        <v>270</v>
      </c>
      <c r="D246" s="80">
        <v>4361559.2536857566</v>
      </c>
      <c r="E246" s="82">
        <v>0</v>
      </c>
      <c r="F246" s="82">
        <f t="shared" si="52"/>
        <v>4361559.2536857566</v>
      </c>
      <c r="G246" s="94">
        <f t="shared" si="60"/>
        <v>0.10929999999999999</v>
      </c>
      <c r="H246" s="94">
        <f t="shared" si="61"/>
        <v>0.51883860656465508</v>
      </c>
      <c r="I246" s="82">
        <f t="shared" si="53"/>
        <v>247339.92409152238</v>
      </c>
      <c r="K246" s="80">
        <v>3930579.7809931082</v>
      </c>
      <c r="L246" s="94">
        <f t="shared" si="54"/>
        <v>0.10929999999999999</v>
      </c>
      <c r="M246" s="94">
        <f t="shared" si="54"/>
        <v>0.51883860656465508</v>
      </c>
      <c r="N246" s="82">
        <f t="shared" si="55"/>
        <v>222899.48344619066</v>
      </c>
      <c r="P246" s="98"/>
      <c r="R246" s="95"/>
      <c r="S246" s="95"/>
    </row>
    <row r="247" spans="1:19">
      <c r="A247" s="31">
        <f t="shared" si="51"/>
        <v>233</v>
      </c>
      <c r="B247" s="124">
        <v>39902</v>
      </c>
      <c r="C247" s="30" t="s">
        <v>271</v>
      </c>
      <c r="D247" s="80">
        <v>1061156.5908550003</v>
      </c>
      <c r="E247" s="82">
        <v>0</v>
      </c>
      <c r="F247" s="82">
        <f t="shared" si="52"/>
        <v>1061156.5908550003</v>
      </c>
      <c r="G247" s="94">
        <f t="shared" si="60"/>
        <v>0.10929999999999999</v>
      </c>
      <c r="H247" s="94">
        <f t="shared" si="61"/>
        <v>0.51883860656465508</v>
      </c>
      <c r="I247" s="82">
        <f t="shared" si="53"/>
        <v>60177.192459209618</v>
      </c>
      <c r="K247" s="80">
        <v>977603.79138403863</v>
      </c>
      <c r="L247" s="94">
        <f t="shared" si="54"/>
        <v>0.10929999999999999</v>
      </c>
      <c r="M247" s="94">
        <f t="shared" si="54"/>
        <v>0.51883860656465508</v>
      </c>
      <c r="N247" s="82">
        <f t="shared" si="55"/>
        <v>55438.991766116204</v>
      </c>
      <c r="P247" s="98"/>
      <c r="R247" s="95"/>
      <c r="S247" s="95"/>
    </row>
    <row r="248" spans="1:19">
      <c r="A248" s="31">
        <f t="shared" si="51"/>
        <v>234</v>
      </c>
      <c r="B248" s="124">
        <v>39903</v>
      </c>
      <c r="C248" s="30" t="s">
        <v>257</v>
      </c>
      <c r="D248" s="80">
        <v>322529.6154190001</v>
      </c>
      <c r="E248" s="82">
        <v>0</v>
      </c>
      <c r="F248" s="82">
        <f t="shared" si="52"/>
        <v>322529.6154190001</v>
      </c>
      <c r="G248" s="94">
        <f t="shared" si="60"/>
        <v>0.10929999999999999</v>
      </c>
      <c r="H248" s="94">
        <f t="shared" si="61"/>
        <v>0.51883860656465508</v>
      </c>
      <c r="I248" s="82">
        <f t="shared" si="53"/>
        <v>18290.351215013212</v>
      </c>
      <c r="K248" s="80">
        <v>299516.60953588469</v>
      </c>
      <c r="L248" s="94">
        <f t="shared" si="54"/>
        <v>0.10929999999999999</v>
      </c>
      <c r="M248" s="94">
        <f t="shared" si="54"/>
        <v>0.51883860656465508</v>
      </c>
      <c r="N248" s="82">
        <f t="shared" si="55"/>
        <v>16985.305290568314</v>
      </c>
      <c r="P248" s="98"/>
      <c r="R248" s="95"/>
      <c r="S248" s="95"/>
    </row>
    <row r="249" spans="1:19">
      <c r="A249" s="31">
        <f t="shared" si="51"/>
        <v>235</v>
      </c>
      <c r="B249" s="124">
        <v>39906</v>
      </c>
      <c r="C249" s="30" t="s">
        <v>258</v>
      </c>
      <c r="D249" s="80">
        <v>488219.95434090408</v>
      </c>
      <c r="E249" s="82">
        <v>0</v>
      </c>
      <c r="F249" s="82">
        <f t="shared" si="52"/>
        <v>488219.95434090408</v>
      </c>
      <c r="G249" s="94">
        <f t="shared" si="60"/>
        <v>0.10929999999999999</v>
      </c>
      <c r="H249" s="94">
        <f t="shared" si="61"/>
        <v>0.51883860656465508</v>
      </c>
      <c r="I249" s="82">
        <f t="shared" si="53"/>
        <v>27686.494536237253</v>
      </c>
      <c r="K249" s="80">
        <v>444327.01846303942</v>
      </c>
      <c r="L249" s="94">
        <f t="shared" si="54"/>
        <v>0.10929999999999999</v>
      </c>
      <c r="M249" s="94">
        <f t="shared" si="54"/>
        <v>0.51883860656465508</v>
      </c>
      <c r="N249" s="82">
        <f t="shared" si="55"/>
        <v>25197.367415240151</v>
      </c>
      <c r="P249" s="98"/>
      <c r="R249" s="95"/>
      <c r="S249" s="95"/>
    </row>
    <row r="250" spans="1:19">
      <c r="A250" s="31">
        <f t="shared" si="51"/>
        <v>236</v>
      </c>
      <c r="B250" s="124">
        <v>39907</v>
      </c>
      <c r="C250" s="30" t="s">
        <v>259</v>
      </c>
      <c r="D250" s="80">
        <v>124642.87705549996</v>
      </c>
      <c r="E250" s="82">
        <v>0</v>
      </c>
      <c r="F250" s="82">
        <f t="shared" si="52"/>
        <v>124642.87705549996</v>
      </c>
      <c r="G250" s="94">
        <f t="shared" si="60"/>
        <v>0.10929999999999999</v>
      </c>
      <c r="H250" s="94">
        <f t="shared" si="61"/>
        <v>0.51883860656465508</v>
      </c>
      <c r="I250" s="82">
        <f t="shared" si="53"/>
        <v>7068.3803558105938</v>
      </c>
      <c r="K250" s="80">
        <v>118336.55266878847</v>
      </c>
      <c r="L250" s="94">
        <f t="shared" si="54"/>
        <v>0.10929999999999999</v>
      </c>
      <c r="M250" s="94">
        <f t="shared" si="54"/>
        <v>0.51883860656465508</v>
      </c>
      <c r="N250" s="82">
        <f t="shared" si="55"/>
        <v>6710.7546296926657</v>
      </c>
      <c r="P250" s="98"/>
      <c r="R250" s="95"/>
      <c r="S250" s="95"/>
    </row>
    <row r="251" spans="1:19">
      <c r="A251" s="31">
        <f t="shared" si="51"/>
        <v>237</v>
      </c>
      <c r="B251" s="124">
        <v>39908</v>
      </c>
      <c r="C251" s="30" t="s">
        <v>260</v>
      </c>
      <c r="D251" s="80">
        <v>25976081.594470952</v>
      </c>
      <c r="E251" s="82">
        <v>0</v>
      </c>
      <c r="F251" s="82">
        <f t="shared" si="52"/>
        <v>25976081.594470952</v>
      </c>
      <c r="G251" s="94">
        <f t="shared" si="60"/>
        <v>0.10929999999999999</v>
      </c>
      <c r="H251" s="94">
        <f t="shared" si="61"/>
        <v>0.51883860656465508</v>
      </c>
      <c r="I251" s="82">
        <f t="shared" si="53"/>
        <v>1473079.1618484205</v>
      </c>
      <c r="K251" s="80">
        <v>23087625.996291075</v>
      </c>
      <c r="L251" s="94">
        <f t="shared" si="54"/>
        <v>0.10929999999999999</v>
      </c>
      <c r="M251" s="94">
        <f t="shared" si="54"/>
        <v>0.51883860656465508</v>
      </c>
      <c r="N251" s="82">
        <f t="shared" si="55"/>
        <v>1309277.5608976111</v>
      </c>
      <c r="P251" s="98"/>
      <c r="R251" s="95"/>
      <c r="S251" s="95"/>
    </row>
    <row r="252" spans="1:19">
      <c r="A252" s="31">
        <f t="shared" si="51"/>
        <v>238</v>
      </c>
      <c r="B252" s="124">
        <v>39910</v>
      </c>
      <c r="C252" s="30" t="s">
        <v>287</v>
      </c>
      <c r="D252" s="80">
        <v>109374.06504026496</v>
      </c>
      <c r="E252" s="82">
        <v>0</v>
      </c>
      <c r="F252" s="82">
        <f t="shared" si="52"/>
        <v>109374.06504026496</v>
      </c>
      <c r="G252" s="94">
        <v>1</v>
      </c>
      <c r="H252" s="94">
        <f>$H$229</f>
        <v>2.3324339999999999E-2</v>
      </c>
      <c r="I252" s="82">
        <f t="shared" si="53"/>
        <v>2551.0778801812535</v>
      </c>
      <c r="K252" s="80">
        <v>100449.28092524249</v>
      </c>
      <c r="L252" s="94">
        <f t="shared" si="54"/>
        <v>1</v>
      </c>
      <c r="M252" s="94">
        <f t="shared" si="54"/>
        <v>2.3324339999999999E-2</v>
      </c>
      <c r="N252" s="82">
        <f t="shared" si="55"/>
        <v>2342.9131810558702</v>
      </c>
      <c r="P252" s="98"/>
      <c r="R252" s="95"/>
      <c r="S252" s="95"/>
    </row>
    <row r="253" spans="1:19">
      <c r="A253" s="31">
        <f t="shared" si="51"/>
        <v>239</v>
      </c>
      <c r="B253" s="124">
        <v>39916</v>
      </c>
      <c r="C253" s="30" t="s">
        <v>288</v>
      </c>
      <c r="D253" s="80">
        <v>226855.75604247276</v>
      </c>
      <c r="E253" s="82">
        <v>0</v>
      </c>
      <c r="F253" s="82">
        <f t="shared" si="52"/>
        <v>226855.75604247276</v>
      </c>
      <c r="G253" s="94">
        <v>1</v>
      </c>
      <c r="H253" s="94">
        <f>$H$229</f>
        <v>2.3324339999999999E-2</v>
      </c>
      <c r="I253" s="82">
        <f t="shared" si="53"/>
        <v>5291.2607848916887</v>
      </c>
      <c r="K253" s="80">
        <v>214061.67843198564</v>
      </c>
      <c r="L253" s="94">
        <f t="shared" si="54"/>
        <v>1</v>
      </c>
      <c r="M253" s="94">
        <f t="shared" si="54"/>
        <v>2.3324339999999999E-2</v>
      </c>
      <c r="N253" s="82">
        <f t="shared" si="55"/>
        <v>4992.8473687182995</v>
      </c>
      <c r="P253" s="98"/>
      <c r="R253" s="95"/>
      <c r="S253" s="95"/>
    </row>
    <row r="254" spans="1:19">
      <c r="A254" s="31">
        <f t="shared" si="51"/>
        <v>240</v>
      </c>
      <c r="B254" s="124">
        <v>39917</v>
      </c>
      <c r="C254" s="30" t="s">
        <v>289</v>
      </c>
      <c r="D254" s="80">
        <v>69710.173994984478</v>
      </c>
      <c r="E254" s="82">
        <v>0</v>
      </c>
      <c r="F254" s="82">
        <f t="shared" si="52"/>
        <v>69710.173994984478</v>
      </c>
      <c r="G254" s="94">
        <v>1</v>
      </c>
      <c r="H254" s="94">
        <f>$H$229</f>
        <v>2.3324339999999999E-2</v>
      </c>
      <c r="I254" s="82">
        <f t="shared" si="53"/>
        <v>1625.9437997181763</v>
      </c>
      <c r="K254" s="80">
        <v>66208.56340055191</v>
      </c>
      <c r="L254" s="94">
        <f t="shared" si="54"/>
        <v>1</v>
      </c>
      <c r="M254" s="94">
        <f t="shared" si="54"/>
        <v>2.3324339999999999E-2</v>
      </c>
      <c r="N254" s="82">
        <f t="shared" si="55"/>
        <v>1544.2710436660288</v>
      </c>
      <c r="P254" s="98"/>
      <c r="R254" s="95"/>
      <c r="S254" s="95"/>
    </row>
    <row r="255" spans="1:19">
      <c r="A255" s="31">
        <f t="shared" si="51"/>
        <v>241</v>
      </c>
      <c r="B255" s="124">
        <v>39918</v>
      </c>
      <c r="C255" s="30" t="s">
        <v>225</v>
      </c>
      <c r="D255" s="80">
        <v>9699.1612160000059</v>
      </c>
      <c r="E255" s="82">
        <v>0</v>
      </c>
      <c r="F255" s="82">
        <f t="shared" si="52"/>
        <v>9699.1612160000059</v>
      </c>
      <c r="G255" s="94">
        <v>1</v>
      </c>
      <c r="H255" s="94">
        <f>$H$229</f>
        <v>2.3324339999999999E-2</v>
      </c>
      <c r="I255" s="82">
        <f t="shared" si="53"/>
        <v>226.22653391679756</v>
      </c>
      <c r="K255" s="80">
        <v>9028.6580196923096</v>
      </c>
      <c r="L255" s="94">
        <f t="shared" si="54"/>
        <v>1</v>
      </c>
      <c r="M255" s="94">
        <f t="shared" si="54"/>
        <v>2.3324339999999999E-2</v>
      </c>
      <c r="N255" s="82">
        <f t="shared" si="55"/>
        <v>210.5874893950301</v>
      </c>
      <c r="P255" s="98"/>
      <c r="R255" s="95"/>
      <c r="S255" s="95"/>
    </row>
    <row r="256" spans="1:19">
      <c r="A256" s="31">
        <f t="shared" si="51"/>
        <v>242</v>
      </c>
      <c r="B256" s="124">
        <v>39924</v>
      </c>
      <c r="C256" s="30" t="s">
        <v>226</v>
      </c>
      <c r="D256" s="80">
        <v>0</v>
      </c>
      <c r="E256" s="82">
        <v>0</v>
      </c>
      <c r="F256" s="82">
        <f t="shared" si="52"/>
        <v>0</v>
      </c>
      <c r="G256" s="94">
        <f t="shared" ref="G256" si="62">$G$228</f>
        <v>0.10929999999999999</v>
      </c>
      <c r="H256" s="94">
        <f t="shared" ref="H256" si="63">$H$228</f>
        <v>0.51883860656465508</v>
      </c>
      <c r="I256" s="82">
        <f t="shared" si="53"/>
        <v>0</v>
      </c>
      <c r="K256" s="80">
        <v>0</v>
      </c>
      <c r="L256" s="94">
        <f t="shared" si="54"/>
        <v>0.10929999999999999</v>
      </c>
      <c r="M256" s="94">
        <f t="shared" si="54"/>
        <v>0.51883860656465508</v>
      </c>
      <c r="N256" s="82">
        <f t="shared" si="55"/>
        <v>0</v>
      </c>
      <c r="P256" s="98"/>
      <c r="R256" s="95"/>
      <c r="S256" s="95"/>
    </row>
    <row r="257" spans="1:19">
      <c r="A257" s="31">
        <f t="shared" si="51"/>
        <v>243</v>
      </c>
      <c r="B257" s="124"/>
      <c r="C257" s="30" t="s">
        <v>290</v>
      </c>
      <c r="D257" s="80">
        <v>0</v>
      </c>
      <c r="E257" s="128">
        <v>0</v>
      </c>
      <c r="F257" s="82">
        <f t="shared" si="52"/>
        <v>0</v>
      </c>
      <c r="G257" s="94">
        <f>$G$228</f>
        <v>0.10929999999999999</v>
      </c>
      <c r="H257" s="94">
        <f>$H$228</f>
        <v>0.51883860656465508</v>
      </c>
      <c r="I257" s="87">
        <f t="shared" si="53"/>
        <v>0</v>
      </c>
      <c r="K257" s="80">
        <v>0</v>
      </c>
      <c r="L257" s="94">
        <f t="shared" si="54"/>
        <v>0.10929999999999999</v>
      </c>
      <c r="M257" s="94">
        <f t="shared" si="54"/>
        <v>0.51883860656465508</v>
      </c>
      <c r="N257" s="87">
        <f t="shared" si="55"/>
        <v>0</v>
      </c>
      <c r="P257" s="98"/>
      <c r="R257" s="95"/>
      <c r="S257" s="95"/>
    </row>
    <row r="258" spans="1:19">
      <c r="A258" s="31">
        <f t="shared" si="51"/>
        <v>244</v>
      </c>
      <c r="B258" s="4"/>
      <c r="C258" s="30"/>
      <c r="D258" s="123"/>
      <c r="E258" s="84"/>
      <c r="F258" s="84"/>
    </row>
    <row r="259" spans="1:19" ht="15.75" thickBot="1">
      <c r="A259" s="31">
        <f t="shared" si="51"/>
        <v>245</v>
      </c>
      <c r="B259" s="4"/>
      <c r="C259" s="30" t="s">
        <v>291</v>
      </c>
      <c r="D259" s="104">
        <f>SUM(D228:D258)</f>
        <v>41225676.248935051</v>
      </c>
      <c r="E259" s="104">
        <f>SUM(E228:E258)</f>
        <v>0</v>
      </c>
      <c r="F259" s="104">
        <f>SUM(F228:F258)</f>
        <v>41225676.248935051</v>
      </c>
      <c r="I259" s="104">
        <f>SUM(I228:I258)</f>
        <v>2220852.8728249958</v>
      </c>
      <c r="K259" s="104">
        <f>SUM(K228:K258)</f>
        <v>37082362.707906738</v>
      </c>
      <c r="N259" s="104">
        <f>SUM(N228:N258)</f>
        <v>1995257.0721289758</v>
      </c>
    </row>
    <row r="260" spans="1:19" ht="15.75" thickTop="1">
      <c r="A260" s="31">
        <f t="shared" si="51"/>
        <v>246</v>
      </c>
    </row>
    <row r="261" spans="1:19" ht="30.75" thickBot="1">
      <c r="A261" s="31">
        <f t="shared" si="51"/>
        <v>247</v>
      </c>
      <c r="C261" s="105" t="s">
        <v>292</v>
      </c>
      <c r="D261" s="104">
        <f>D259+D223+D178+D117</f>
        <v>319572986.22634143</v>
      </c>
      <c r="E261" s="104">
        <f>E259+E223+E178+E117</f>
        <v>0</v>
      </c>
      <c r="F261" s="104">
        <f>F259+F223+F178+F117</f>
        <v>319520468.92634141</v>
      </c>
      <c r="I261" s="104">
        <f>I259+I223+I178+I117</f>
        <v>191190490.8893806</v>
      </c>
      <c r="K261" s="104">
        <f>K259+K223+K178+K117</f>
        <v>306758495.80896485</v>
      </c>
      <c r="N261" s="104">
        <f>N259+N223+N178+N117</f>
        <v>185290733.75958094</v>
      </c>
      <c r="P261" s="27"/>
    </row>
    <row r="262" spans="1:19" ht="15.75" thickTop="1"/>
  </sheetData>
  <mergeCells count="4">
    <mergeCell ref="A1:N1"/>
    <mergeCell ref="A2:N2"/>
    <mergeCell ref="A3:N3"/>
    <mergeCell ref="A4:N4"/>
  </mergeCells>
  <pageMargins left="0.75" right="0.75" top="1" bottom="0.94" header="0.5" footer="0.5"/>
  <pageSetup scale="54" orientation="landscape" r:id="rId1"/>
  <headerFooter alignWithMargins="0">
    <oddHeader>&amp;RCASE NO. 2017-00349
FR 16(8)(b)
ATTACHMENT 1</oddHeader>
    <oddFooter>&amp;RSchedule &amp;A
Page &amp;P of &amp;N</oddFooter>
  </headerFooter>
  <rowBreaks count="6" manualBreakCount="6">
    <brk id="47" max="13" man="1"/>
    <brk id="83" max="13" man="1"/>
    <brk id="117" max="13" man="1"/>
    <brk id="150" max="13" man="1"/>
    <brk id="178" max="13" man="1"/>
    <brk id="22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4"/>
  <sheetViews>
    <sheetView view="pageBreakPreview" zoomScale="60" zoomScaleNormal="70" workbookViewId="0">
      <pane ySplit="12" topLeftCell="A13" activePane="bottomLeft" state="frozen"/>
      <selection activeCell="C6" sqref="C6"/>
      <selection pane="bottomLeft" activeCell="C6" sqref="C6"/>
    </sheetView>
  </sheetViews>
  <sheetFormatPr defaultRowHeight="15"/>
  <cols>
    <col min="1" max="1" width="5" style="41" customWidth="1"/>
    <col min="2" max="2" width="9.33203125" style="41" customWidth="1"/>
    <col min="3" max="3" width="33.88671875" style="41" customWidth="1"/>
    <col min="4" max="4" width="13.6640625" style="41" customWidth="1"/>
    <col min="5" max="5" width="10.33203125" style="41" customWidth="1"/>
    <col min="6" max="6" width="14.33203125" style="41" customWidth="1"/>
    <col min="7" max="7" width="12.6640625" style="45" bestFit="1" customWidth="1"/>
    <col min="8" max="8" width="13.5546875" style="45" customWidth="1"/>
    <col min="9" max="9" width="13.109375" style="41" bestFit="1" customWidth="1"/>
    <col min="10" max="10" width="3.21875" style="41" customWidth="1"/>
    <col min="11" max="11" width="13.109375" style="41" bestFit="1" customWidth="1"/>
    <col min="12" max="12" width="12.6640625" style="45" bestFit="1" customWidth="1"/>
    <col min="13" max="13" width="9.77734375" style="45" bestFit="1" customWidth="1"/>
    <col min="14" max="14" width="14.77734375" style="41" bestFit="1" customWidth="1"/>
    <col min="15" max="15" width="6.21875" style="41" customWidth="1"/>
    <col min="16" max="17" width="12" style="41" bestFit="1" customWidth="1"/>
    <col min="18" max="18" width="1.77734375" style="41" customWidth="1"/>
    <col min="19" max="19" width="7.77734375" style="41" customWidth="1"/>
    <col min="20" max="20" width="7.109375" style="41" bestFit="1" customWidth="1"/>
    <col min="21" max="16384" width="8.88671875" style="41"/>
  </cols>
  <sheetData>
    <row r="1" spans="1:19">
      <c r="A1" s="325" t="s">
        <v>448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1:19">
      <c r="A2" s="325" t="s">
        <v>449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9">
      <c r="A3" s="325" t="s">
        <v>233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9" ht="15.75">
      <c r="A4" s="326" t="str">
        <f>'B.1 F '!A4</f>
        <v>as of March 31, 2019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</row>
    <row r="5" spans="1:19" ht="15.75">
      <c r="A5" s="42"/>
      <c r="B5" s="42"/>
      <c r="C5" s="42"/>
      <c r="D5" s="44"/>
      <c r="E5" s="42"/>
      <c r="F5" s="42"/>
      <c r="G5" s="7"/>
      <c r="H5" s="7"/>
      <c r="I5" s="4"/>
      <c r="J5" s="4"/>
      <c r="K5" s="42"/>
      <c r="P5" s="43"/>
    </row>
    <row r="6" spans="1:19" ht="15.75">
      <c r="A6" s="30" t="str">
        <f>'B.1 F '!A6</f>
        <v>Data:______Base Period__X___Forecasted Period</v>
      </c>
      <c r="B6" s="4"/>
      <c r="C6" s="4"/>
      <c r="D6" s="4"/>
      <c r="E6" s="43"/>
      <c r="F6" s="4"/>
      <c r="G6" s="7"/>
      <c r="K6" s="4"/>
      <c r="N6" s="119" t="s">
        <v>234</v>
      </c>
    </row>
    <row r="7" spans="1:19">
      <c r="A7" s="30" t="str">
        <f>'B.1 F '!A7</f>
        <v>Type of Filing:___X____Original________Updated ________Revised</v>
      </c>
      <c r="B7" s="30"/>
      <c r="C7" s="4"/>
      <c r="D7" s="4"/>
      <c r="E7" s="4"/>
      <c r="F7" s="4"/>
      <c r="G7" s="7"/>
      <c r="I7" s="30"/>
      <c r="J7" s="53"/>
      <c r="K7" s="4"/>
      <c r="N7" s="53" t="s">
        <v>293</v>
      </c>
    </row>
    <row r="8" spans="1:19">
      <c r="A8" s="53" t="str">
        <f>'B.1 F '!A8</f>
        <v>Workpaper Reference No(s).</v>
      </c>
      <c r="B8" s="50"/>
      <c r="C8" s="50"/>
      <c r="D8" s="50"/>
      <c r="E8" s="50"/>
      <c r="F8" s="50"/>
      <c r="G8" s="51"/>
      <c r="H8" s="52"/>
      <c r="I8" s="53"/>
      <c r="J8" s="53"/>
      <c r="K8" s="50"/>
      <c r="L8" s="52"/>
      <c r="N8" s="53" t="str">
        <f>'B.1 B'!F8</f>
        <v>Witness:   Waller</v>
      </c>
    </row>
    <row r="9" spans="1:19">
      <c r="A9" s="55"/>
      <c r="B9" s="57"/>
      <c r="C9" s="107"/>
      <c r="D9" s="56"/>
      <c r="E9" s="57"/>
      <c r="F9" s="57"/>
      <c r="G9" s="58"/>
      <c r="H9" s="59"/>
      <c r="I9" s="60"/>
      <c r="J9" s="53"/>
      <c r="K9" s="56"/>
      <c r="L9" s="61"/>
      <c r="M9" s="61"/>
      <c r="N9" s="62"/>
    </row>
    <row r="10" spans="1:19">
      <c r="A10" s="63"/>
      <c r="B10" s="50"/>
      <c r="C10" s="108"/>
      <c r="D10" s="67"/>
      <c r="E10" s="50"/>
      <c r="F10" s="50"/>
      <c r="G10" s="51" t="s">
        <v>72</v>
      </c>
      <c r="H10" s="65" t="s">
        <v>73</v>
      </c>
      <c r="I10" s="66"/>
      <c r="J10" s="53"/>
      <c r="K10" s="67"/>
      <c r="L10" s="51" t="s">
        <v>72</v>
      </c>
      <c r="M10" s="65" t="s">
        <v>73</v>
      </c>
      <c r="N10" s="66"/>
    </row>
    <row r="11" spans="1:19" ht="15.75">
      <c r="A11" s="63" t="s">
        <v>32</v>
      </c>
      <c r="B11" s="65" t="s">
        <v>74</v>
      </c>
      <c r="C11" s="68" t="s">
        <v>75</v>
      </c>
      <c r="D11" s="120" t="s">
        <v>76</v>
      </c>
      <c r="E11" s="65"/>
      <c r="F11" s="65" t="s">
        <v>77</v>
      </c>
      <c r="G11" s="65" t="s">
        <v>78</v>
      </c>
      <c r="H11" s="65" t="s">
        <v>79</v>
      </c>
      <c r="I11" s="68" t="s">
        <v>80</v>
      </c>
      <c r="J11" s="65"/>
      <c r="K11" s="69" t="s">
        <v>81</v>
      </c>
      <c r="L11" s="65" t="s">
        <v>78</v>
      </c>
      <c r="M11" s="65" t="s">
        <v>79</v>
      </c>
      <c r="N11" s="68" t="s">
        <v>80</v>
      </c>
    </row>
    <row r="12" spans="1:19" ht="15.75">
      <c r="A12" s="70" t="s">
        <v>34</v>
      </c>
      <c r="B12" s="71" t="s">
        <v>34</v>
      </c>
      <c r="C12" s="72" t="s">
        <v>82</v>
      </c>
      <c r="D12" s="121" t="s">
        <v>83</v>
      </c>
      <c r="E12" s="71" t="s">
        <v>84</v>
      </c>
      <c r="F12" s="71" t="s">
        <v>83</v>
      </c>
      <c r="G12" s="71" t="s">
        <v>85</v>
      </c>
      <c r="H12" s="71" t="s">
        <v>85</v>
      </c>
      <c r="I12" s="72" t="s">
        <v>86</v>
      </c>
      <c r="J12" s="65"/>
      <c r="K12" s="121" t="s">
        <v>87</v>
      </c>
      <c r="L12" s="71" t="s">
        <v>85</v>
      </c>
      <c r="M12" s="71" t="s">
        <v>85</v>
      </c>
      <c r="N12" s="72" t="s">
        <v>86</v>
      </c>
      <c r="P12" s="73"/>
      <c r="Q12" s="73"/>
    </row>
    <row r="13" spans="1:19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9" ht="15.75">
      <c r="B14" s="74" t="s">
        <v>98</v>
      </c>
      <c r="J14" s="103"/>
    </row>
    <row r="15" spans="1:19">
      <c r="A15" s="31">
        <v>1</v>
      </c>
      <c r="B15" s="4"/>
      <c r="C15" s="75" t="s">
        <v>99</v>
      </c>
    </row>
    <row r="16" spans="1:19">
      <c r="A16" s="31">
        <f>A15+1</f>
        <v>2</v>
      </c>
      <c r="B16" s="122">
        <v>30100</v>
      </c>
      <c r="C16" s="30" t="s">
        <v>100</v>
      </c>
      <c r="D16" s="80">
        <v>8329.7199999999993</v>
      </c>
      <c r="E16" s="85">
        <v>0</v>
      </c>
      <c r="F16" s="85">
        <f>D16-E16</f>
        <v>8329.7199999999993</v>
      </c>
      <c r="G16" s="79">
        <v>1</v>
      </c>
      <c r="H16" s="79">
        <f>$G$16</f>
        <v>1</v>
      </c>
      <c r="I16" s="85">
        <f>F16*G16*H16</f>
        <v>8329.7199999999993</v>
      </c>
      <c r="J16" s="81"/>
      <c r="K16" s="80">
        <v>8329.7199999999993</v>
      </c>
      <c r="L16" s="79">
        <f t="shared" ref="L16:M17" si="0">$G$16</f>
        <v>1</v>
      </c>
      <c r="M16" s="79">
        <f t="shared" si="0"/>
        <v>1</v>
      </c>
      <c r="N16" s="85">
        <f>K16*L16*M16</f>
        <v>8329.7199999999993</v>
      </c>
      <c r="S16" s="122"/>
    </row>
    <row r="17" spans="1:19">
      <c r="A17" s="31">
        <f t="shared" ref="A17:A80" si="1">A16+1</f>
        <v>3</v>
      </c>
      <c r="B17" s="122">
        <v>30200</v>
      </c>
      <c r="C17" s="30" t="s">
        <v>101</v>
      </c>
      <c r="D17" s="80">
        <v>119852.69</v>
      </c>
      <c r="E17" s="96">
        <v>0</v>
      </c>
      <c r="F17" s="96">
        <f t="shared" ref="F17:F80" si="2">D17-E17</f>
        <v>119852.69</v>
      </c>
      <c r="G17" s="79">
        <f>$G$16</f>
        <v>1</v>
      </c>
      <c r="H17" s="79">
        <f>$G$16</f>
        <v>1</v>
      </c>
      <c r="I17" s="96">
        <f>F17*G17*H17</f>
        <v>119852.69</v>
      </c>
      <c r="K17" s="80">
        <v>119852.68999999996</v>
      </c>
      <c r="L17" s="79">
        <f t="shared" si="0"/>
        <v>1</v>
      </c>
      <c r="M17" s="79">
        <f t="shared" si="0"/>
        <v>1</v>
      </c>
      <c r="N17" s="96">
        <f>K17*L17*M17</f>
        <v>119852.68999999996</v>
      </c>
      <c r="S17" s="122"/>
    </row>
    <row r="18" spans="1:19">
      <c r="A18" s="31">
        <f t="shared" si="1"/>
        <v>4</v>
      </c>
      <c r="B18" s="122"/>
      <c r="C18" s="30"/>
      <c r="D18" s="132"/>
      <c r="E18" s="132"/>
      <c r="F18" s="132"/>
      <c r="G18" s="79"/>
      <c r="H18" s="79"/>
      <c r="I18" s="132"/>
      <c r="K18" s="132"/>
      <c r="N18" s="132"/>
    </row>
    <row r="19" spans="1:19">
      <c r="A19" s="31">
        <f t="shared" si="1"/>
        <v>5</v>
      </c>
      <c r="B19" s="124"/>
      <c r="C19" s="30" t="s">
        <v>236</v>
      </c>
      <c r="D19" s="85">
        <f>SUM(D16:D18)</f>
        <v>128182.41</v>
      </c>
      <c r="E19" s="85">
        <f>SUM(E16:E18)</f>
        <v>0</v>
      </c>
      <c r="F19" s="85">
        <f>SUM(F16:F18)</f>
        <v>128182.41</v>
      </c>
      <c r="G19" s="79"/>
      <c r="H19" s="79"/>
      <c r="I19" s="85">
        <f>SUM(I16:I18)</f>
        <v>128182.41</v>
      </c>
      <c r="K19" s="85">
        <f>SUM(K16:K18)</f>
        <v>128182.40999999996</v>
      </c>
      <c r="N19" s="85">
        <f>SUM(N16:N17)</f>
        <v>128182.40999999996</v>
      </c>
    </row>
    <row r="20" spans="1:19">
      <c r="A20" s="31">
        <f t="shared" si="1"/>
        <v>6</v>
      </c>
      <c r="B20" s="124"/>
      <c r="C20" s="4"/>
      <c r="D20" s="96"/>
      <c r="E20" s="96"/>
      <c r="F20" s="96"/>
      <c r="G20" s="79"/>
      <c r="H20" s="79"/>
      <c r="I20" s="96"/>
      <c r="K20" s="96"/>
      <c r="N20" s="96"/>
    </row>
    <row r="21" spans="1:19">
      <c r="A21" s="31">
        <f t="shared" si="1"/>
        <v>7</v>
      </c>
      <c r="B21" s="124"/>
      <c r="C21" s="75" t="s">
        <v>103</v>
      </c>
      <c r="D21" s="96"/>
      <c r="E21" s="96"/>
      <c r="F21" s="96"/>
      <c r="G21" s="79"/>
      <c r="H21" s="79"/>
      <c r="I21" s="96"/>
      <c r="K21" s="96"/>
      <c r="N21" s="96"/>
    </row>
    <row r="22" spans="1:19">
      <c r="A22" s="31">
        <f t="shared" si="1"/>
        <v>8</v>
      </c>
      <c r="B22" s="122">
        <v>32540</v>
      </c>
      <c r="C22" s="30" t="s">
        <v>104</v>
      </c>
      <c r="D22" s="80">
        <v>0</v>
      </c>
      <c r="E22" s="85">
        <v>0</v>
      </c>
      <c r="F22" s="85">
        <f t="shared" si="2"/>
        <v>0</v>
      </c>
      <c r="G22" s="79">
        <f t="shared" ref="G22:H24" si="3">$G$16</f>
        <v>1</v>
      </c>
      <c r="H22" s="79">
        <f t="shared" si="3"/>
        <v>1</v>
      </c>
      <c r="I22" s="85">
        <f t="shared" ref="I22:I24" si="4">F22*G22*H22</f>
        <v>0</v>
      </c>
      <c r="K22" s="80">
        <v>0</v>
      </c>
      <c r="L22" s="79">
        <f t="shared" ref="L22:M24" si="5">$G$16</f>
        <v>1</v>
      </c>
      <c r="M22" s="79">
        <f t="shared" si="5"/>
        <v>1</v>
      </c>
      <c r="N22" s="85">
        <f t="shared" ref="N22:N24" si="6">K22*L22*M22</f>
        <v>0</v>
      </c>
      <c r="S22" s="122"/>
    </row>
    <row r="23" spans="1:19">
      <c r="A23" s="31">
        <f t="shared" si="1"/>
        <v>9</v>
      </c>
      <c r="B23" s="122">
        <v>33202</v>
      </c>
      <c r="C23" s="30" t="s">
        <v>105</v>
      </c>
      <c r="D23" s="80">
        <v>0</v>
      </c>
      <c r="E23" s="96">
        <v>0</v>
      </c>
      <c r="F23" s="96">
        <f t="shared" si="2"/>
        <v>0</v>
      </c>
      <c r="G23" s="79">
        <f t="shared" si="3"/>
        <v>1</v>
      </c>
      <c r="H23" s="79">
        <f t="shared" si="3"/>
        <v>1</v>
      </c>
      <c r="I23" s="96">
        <f t="shared" si="4"/>
        <v>0</v>
      </c>
      <c r="K23" s="80">
        <v>0</v>
      </c>
      <c r="L23" s="79">
        <f t="shared" si="5"/>
        <v>1</v>
      </c>
      <c r="M23" s="79">
        <f t="shared" si="5"/>
        <v>1</v>
      </c>
      <c r="N23" s="96">
        <f t="shared" si="6"/>
        <v>0</v>
      </c>
      <c r="S23" s="122"/>
    </row>
    <row r="24" spans="1:19">
      <c r="A24" s="31">
        <f t="shared" si="1"/>
        <v>10</v>
      </c>
      <c r="B24" s="122">
        <v>33400</v>
      </c>
      <c r="C24" s="30" t="s">
        <v>106</v>
      </c>
      <c r="D24" s="80">
        <v>0</v>
      </c>
      <c r="E24" s="96">
        <v>0</v>
      </c>
      <c r="F24" s="96">
        <f t="shared" si="2"/>
        <v>0</v>
      </c>
      <c r="G24" s="79">
        <f t="shared" si="3"/>
        <v>1</v>
      </c>
      <c r="H24" s="79">
        <f t="shared" si="3"/>
        <v>1</v>
      </c>
      <c r="I24" s="96">
        <f t="shared" si="4"/>
        <v>0</v>
      </c>
      <c r="K24" s="80">
        <v>0</v>
      </c>
      <c r="L24" s="79">
        <f t="shared" si="5"/>
        <v>1</v>
      </c>
      <c r="M24" s="79">
        <f t="shared" si="5"/>
        <v>1</v>
      </c>
      <c r="N24" s="96">
        <f t="shared" si="6"/>
        <v>0</v>
      </c>
      <c r="S24" s="122"/>
    </row>
    <row r="25" spans="1:19">
      <c r="A25" s="31">
        <f t="shared" si="1"/>
        <v>11</v>
      </c>
      <c r="B25" s="122"/>
      <c r="C25" s="4"/>
      <c r="D25" s="132"/>
      <c r="E25" s="96"/>
      <c r="F25" s="96"/>
      <c r="G25" s="79"/>
      <c r="H25" s="79"/>
      <c r="I25" s="96"/>
      <c r="K25" s="132"/>
      <c r="N25" s="96"/>
    </row>
    <row r="26" spans="1:19">
      <c r="A26" s="31">
        <f t="shared" si="1"/>
        <v>12</v>
      </c>
      <c r="B26" s="122"/>
      <c r="C26" s="4" t="s">
        <v>237</v>
      </c>
      <c r="D26" s="85">
        <f>SUM(D22:D25)</f>
        <v>0</v>
      </c>
      <c r="E26" s="85">
        <f>SUM(E22:E25)</f>
        <v>0</v>
      </c>
      <c r="F26" s="85">
        <f>SUM(F22:F25)</f>
        <v>0</v>
      </c>
      <c r="G26" s="79"/>
      <c r="H26" s="79"/>
      <c r="I26" s="85">
        <f>SUM(I22:I25)</f>
        <v>0</v>
      </c>
      <c r="K26" s="85">
        <f>SUM(K22:K25)</f>
        <v>0</v>
      </c>
      <c r="N26" s="85">
        <f>SUM(N22:N25)</f>
        <v>0</v>
      </c>
    </row>
    <row r="27" spans="1:19">
      <c r="A27" s="31">
        <f t="shared" si="1"/>
        <v>13</v>
      </c>
      <c r="B27" s="122"/>
      <c r="C27" s="30"/>
      <c r="D27" s="96"/>
      <c r="E27" s="96"/>
      <c r="F27" s="96"/>
      <c r="G27" s="79"/>
      <c r="H27" s="79"/>
      <c r="I27" s="96"/>
      <c r="K27" s="96"/>
      <c r="N27" s="96"/>
    </row>
    <row r="28" spans="1:19">
      <c r="A28" s="31">
        <f t="shared" si="1"/>
        <v>14</v>
      </c>
      <c r="B28" s="122"/>
      <c r="C28" s="75" t="s">
        <v>108</v>
      </c>
      <c r="D28" s="96"/>
      <c r="E28" s="96"/>
      <c r="F28" s="96"/>
      <c r="G28" s="79"/>
      <c r="H28" s="79"/>
      <c r="I28" s="96"/>
      <c r="K28" s="96"/>
      <c r="N28" s="96"/>
    </row>
    <row r="29" spans="1:19">
      <c r="A29" s="31">
        <f t="shared" si="1"/>
        <v>15</v>
      </c>
      <c r="B29" s="122">
        <v>35010</v>
      </c>
      <c r="C29" s="30" t="s">
        <v>109</v>
      </c>
      <c r="D29" s="80">
        <v>0</v>
      </c>
      <c r="E29" s="85">
        <v>0</v>
      </c>
      <c r="F29" s="85">
        <f t="shared" si="2"/>
        <v>0</v>
      </c>
      <c r="G29" s="79">
        <f t="shared" ref="G29:H45" si="7">$G$16</f>
        <v>1</v>
      </c>
      <c r="H29" s="79">
        <f t="shared" si="7"/>
        <v>1</v>
      </c>
      <c r="I29" s="85">
        <f t="shared" ref="I29:I45" si="8">F29*G29*H29</f>
        <v>0</v>
      </c>
      <c r="K29" s="80">
        <v>0</v>
      </c>
      <c r="L29" s="79">
        <f t="shared" ref="L29:M45" si="9">$G$16</f>
        <v>1</v>
      </c>
      <c r="M29" s="79">
        <f t="shared" si="9"/>
        <v>1</v>
      </c>
      <c r="N29" s="85">
        <f t="shared" ref="N29:N45" si="10">K29*L29*M29</f>
        <v>0</v>
      </c>
      <c r="S29" s="122"/>
    </row>
    <row r="30" spans="1:19">
      <c r="A30" s="31">
        <f t="shared" si="1"/>
        <v>16</v>
      </c>
      <c r="B30" s="122">
        <v>35020</v>
      </c>
      <c r="C30" s="30" t="s">
        <v>110</v>
      </c>
      <c r="D30" s="80">
        <v>4442.281912499996</v>
      </c>
      <c r="E30" s="96">
        <v>0</v>
      </c>
      <c r="F30" s="96">
        <f t="shared" si="2"/>
        <v>4442.281912499996</v>
      </c>
      <c r="G30" s="79">
        <f t="shared" si="7"/>
        <v>1</v>
      </c>
      <c r="H30" s="79">
        <f t="shared" si="7"/>
        <v>1</v>
      </c>
      <c r="I30" s="96">
        <f t="shared" si="8"/>
        <v>4442.281912499996</v>
      </c>
      <c r="K30" s="80">
        <v>4436.4299374999964</v>
      </c>
      <c r="L30" s="79">
        <f t="shared" si="9"/>
        <v>1</v>
      </c>
      <c r="M30" s="79">
        <f t="shared" si="9"/>
        <v>1</v>
      </c>
      <c r="N30" s="96">
        <f t="shared" si="10"/>
        <v>4436.4299374999964</v>
      </c>
      <c r="S30" s="122"/>
    </row>
    <row r="31" spans="1:19">
      <c r="A31" s="31">
        <f t="shared" si="1"/>
        <v>17</v>
      </c>
      <c r="B31" s="122">
        <v>35100</v>
      </c>
      <c r="C31" s="30" t="s">
        <v>111</v>
      </c>
      <c r="D31" s="80">
        <v>6139.9306527499948</v>
      </c>
      <c r="E31" s="96">
        <v>0</v>
      </c>
      <c r="F31" s="96">
        <f t="shared" si="2"/>
        <v>6139.9306527499948</v>
      </c>
      <c r="G31" s="79">
        <f t="shared" si="7"/>
        <v>1</v>
      </c>
      <c r="H31" s="79">
        <f t="shared" si="7"/>
        <v>1</v>
      </c>
      <c r="I31" s="96">
        <f t="shared" si="8"/>
        <v>6139.9306527499948</v>
      </c>
      <c r="K31" s="80">
        <v>5990.3304662499968</v>
      </c>
      <c r="L31" s="79">
        <f t="shared" si="9"/>
        <v>1</v>
      </c>
      <c r="M31" s="79">
        <f t="shared" si="9"/>
        <v>1</v>
      </c>
      <c r="N31" s="96">
        <f t="shared" si="10"/>
        <v>5990.3304662499968</v>
      </c>
      <c r="S31" s="122"/>
    </row>
    <row r="32" spans="1:19">
      <c r="A32" s="31">
        <f t="shared" si="1"/>
        <v>18</v>
      </c>
      <c r="B32" s="122">
        <v>35102</v>
      </c>
      <c r="C32" s="30" t="s">
        <v>112</v>
      </c>
      <c r="D32" s="80">
        <v>112786.51166499994</v>
      </c>
      <c r="E32" s="96">
        <v>0</v>
      </c>
      <c r="F32" s="96">
        <f t="shared" si="2"/>
        <v>112786.51166499994</v>
      </c>
      <c r="G32" s="79">
        <f t="shared" si="7"/>
        <v>1</v>
      </c>
      <c r="H32" s="79">
        <f t="shared" si="7"/>
        <v>1</v>
      </c>
      <c r="I32" s="96">
        <f t="shared" si="8"/>
        <v>112786.51166499994</v>
      </c>
      <c r="K32" s="80">
        <v>111820.96547499996</v>
      </c>
      <c r="L32" s="79">
        <f t="shared" si="9"/>
        <v>1</v>
      </c>
      <c r="M32" s="79">
        <f t="shared" si="9"/>
        <v>1</v>
      </c>
      <c r="N32" s="96">
        <f t="shared" si="10"/>
        <v>111820.96547499996</v>
      </c>
      <c r="S32" s="122"/>
    </row>
    <row r="33" spans="1:19">
      <c r="A33" s="31">
        <f t="shared" si="1"/>
        <v>19</v>
      </c>
      <c r="B33" s="122">
        <v>35103</v>
      </c>
      <c r="C33" s="30" t="s">
        <v>113</v>
      </c>
      <c r="D33" s="80">
        <v>20379.037918000002</v>
      </c>
      <c r="E33" s="96">
        <v>0</v>
      </c>
      <c r="F33" s="96">
        <f t="shared" si="2"/>
        <v>20379.037918000002</v>
      </c>
      <c r="G33" s="79">
        <f t="shared" si="7"/>
        <v>1</v>
      </c>
      <c r="H33" s="79">
        <f t="shared" si="7"/>
        <v>1</v>
      </c>
      <c r="I33" s="96">
        <f t="shared" si="8"/>
        <v>20379.037918000002</v>
      </c>
      <c r="K33" s="80">
        <v>20272.601370000008</v>
      </c>
      <c r="L33" s="79">
        <f t="shared" si="9"/>
        <v>1</v>
      </c>
      <c r="M33" s="79">
        <f t="shared" si="9"/>
        <v>1</v>
      </c>
      <c r="N33" s="96">
        <f t="shared" si="10"/>
        <v>20272.601370000008</v>
      </c>
      <c r="S33" s="122"/>
    </row>
    <row r="34" spans="1:19">
      <c r="A34" s="31">
        <f t="shared" si="1"/>
        <v>20</v>
      </c>
      <c r="B34" s="122">
        <v>35104</v>
      </c>
      <c r="C34" s="30" t="s">
        <v>114</v>
      </c>
      <c r="D34" s="80">
        <v>99257.477557500009</v>
      </c>
      <c r="E34" s="96">
        <v>0</v>
      </c>
      <c r="F34" s="96">
        <f t="shared" si="2"/>
        <v>99257.477557500009</v>
      </c>
      <c r="G34" s="79">
        <f t="shared" si="7"/>
        <v>1</v>
      </c>
      <c r="H34" s="79">
        <f t="shared" si="7"/>
        <v>1</v>
      </c>
      <c r="I34" s="96">
        <f t="shared" si="8"/>
        <v>99257.477557500009</v>
      </c>
      <c r="K34" s="80">
        <v>98364.101112500008</v>
      </c>
      <c r="L34" s="79">
        <f t="shared" si="9"/>
        <v>1</v>
      </c>
      <c r="M34" s="79">
        <f t="shared" si="9"/>
        <v>1</v>
      </c>
      <c r="N34" s="96">
        <f t="shared" si="10"/>
        <v>98364.101112500008</v>
      </c>
      <c r="S34" s="122"/>
    </row>
    <row r="35" spans="1:19">
      <c r="A35" s="31">
        <f t="shared" si="1"/>
        <v>21</v>
      </c>
      <c r="B35" s="122">
        <v>35200</v>
      </c>
      <c r="C35" s="30" t="s">
        <v>115</v>
      </c>
      <c r="D35" s="80">
        <v>1239192.4588235002</v>
      </c>
      <c r="E35" s="96">
        <v>0</v>
      </c>
      <c r="F35" s="96">
        <f t="shared" si="2"/>
        <v>1239192.4588235002</v>
      </c>
      <c r="G35" s="79">
        <f t="shared" si="7"/>
        <v>1</v>
      </c>
      <c r="H35" s="79">
        <f t="shared" si="7"/>
        <v>1</v>
      </c>
      <c r="I35" s="96">
        <f t="shared" si="8"/>
        <v>1239192.4588235002</v>
      </c>
      <c r="K35" s="80">
        <v>1167489.7363025001</v>
      </c>
      <c r="L35" s="79">
        <f t="shared" si="9"/>
        <v>1</v>
      </c>
      <c r="M35" s="79">
        <f t="shared" si="9"/>
        <v>1</v>
      </c>
      <c r="N35" s="96">
        <f t="shared" si="10"/>
        <v>1167489.7363025001</v>
      </c>
      <c r="S35" s="122"/>
    </row>
    <row r="36" spans="1:19">
      <c r="A36" s="31">
        <f t="shared" si="1"/>
        <v>22</v>
      </c>
      <c r="B36" s="122">
        <v>35201</v>
      </c>
      <c r="C36" s="30" t="s">
        <v>116</v>
      </c>
      <c r="D36" s="80">
        <v>1406590.5014195</v>
      </c>
      <c r="E36" s="96">
        <v>0</v>
      </c>
      <c r="F36" s="96">
        <f t="shared" si="2"/>
        <v>1406590.5014195</v>
      </c>
      <c r="G36" s="79">
        <f t="shared" si="7"/>
        <v>1</v>
      </c>
      <c r="H36" s="79">
        <f t="shared" si="7"/>
        <v>1</v>
      </c>
      <c r="I36" s="96">
        <f t="shared" si="8"/>
        <v>1406590.5014195</v>
      </c>
      <c r="K36" s="80">
        <v>1393755.5124424996</v>
      </c>
      <c r="L36" s="79">
        <f t="shared" si="9"/>
        <v>1</v>
      </c>
      <c r="M36" s="79">
        <f t="shared" si="9"/>
        <v>1</v>
      </c>
      <c r="N36" s="96">
        <f t="shared" si="10"/>
        <v>1393755.5124424996</v>
      </c>
      <c r="S36" s="122"/>
    </row>
    <row r="37" spans="1:19">
      <c r="A37" s="31">
        <f t="shared" si="1"/>
        <v>23</v>
      </c>
      <c r="B37" s="122">
        <v>35202</v>
      </c>
      <c r="C37" s="30" t="s">
        <v>117</v>
      </c>
      <c r="D37" s="80">
        <v>458146.14000000007</v>
      </c>
      <c r="E37" s="96">
        <v>0</v>
      </c>
      <c r="F37" s="96">
        <f t="shared" si="2"/>
        <v>458146.14000000007</v>
      </c>
      <c r="G37" s="79">
        <f t="shared" si="7"/>
        <v>1</v>
      </c>
      <c r="H37" s="79">
        <f t="shared" si="7"/>
        <v>1</v>
      </c>
      <c r="I37" s="96">
        <f t="shared" si="8"/>
        <v>458146.14000000007</v>
      </c>
      <c r="K37" s="80">
        <v>458146.13999999996</v>
      </c>
      <c r="L37" s="79">
        <f t="shared" si="9"/>
        <v>1</v>
      </c>
      <c r="M37" s="79">
        <f t="shared" si="9"/>
        <v>1</v>
      </c>
      <c r="N37" s="96">
        <f t="shared" si="10"/>
        <v>458146.13999999996</v>
      </c>
      <c r="S37" s="122"/>
    </row>
    <row r="38" spans="1:19">
      <c r="A38" s="31">
        <f t="shared" si="1"/>
        <v>24</v>
      </c>
      <c r="B38" s="122">
        <v>35203</v>
      </c>
      <c r="C38" s="30" t="s">
        <v>118</v>
      </c>
      <c r="D38" s="80">
        <v>746899.51824000094</v>
      </c>
      <c r="E38" s="96">
        <v>0</v>
      </c>
      <c r="F38" s="96">
        <f t="shared" si="2"/>
        <v>746899.51824000094</v>
      </c>
      <c r="G38" s="79">
        <f t="shared" si="7"/>
        <v>1</v>
      </c>
      <c r="H38" s="79">
        <f t="shared" si="7"/>
        <v>1</v>
      </c>
      <c r="I38" s="96">
        <f t="shared" si="8"/>
        <v>746899.51824000094</v>
      </c>
      <c r="K38" s="80">
        <v>731646.02160000068</v>
      </c>
      <c r="L38" s="79">
        <f t="shared" si="9"/>
        <v>1</v>
      </c>
      <c r="M38" s="79">
        <f t="shared" si="9"/>
        <v>1</v>
      </c>
      <c r="N38" s="96">
        <f t="shared" si="10"/>
        <v>731646.02160000068</v>
      </c>
      <c r="S38" s="122"/>
    </row>
    <row r="39" spans="1:19">
      <c r="A39" s="31">
        <f t="shared" si="1"/>
        <v>25</v>
      </c>
      <c r="B39" s="122">
        <v>35210</v>
      </c>
      <c r="C39" s="30" t="s">
        <v>119</v>
      </c>
      <c r="D39" s="80">
        <v>167784.99680125012</v>
      </c>
      <c r="E39" s="96">
        <v>0</v>
      </c>
      <c r="F39" s="96">
        <f t="shared" si="2"/>
        <v>167784.99680125012</v>
      </c>
      <c r="G39" s="79">
        <f t="shared" si="7"/>
        <v>1</v>
      </c>
      <c r="H39" s="79">
        <f t="shared" si="7"/>
        <v>1</v>
      </c>
      <c r="I39" s="96">
        <f t="shared" si="8"/>
        <v>167784.99680125012</v>
      </c>
      <c r="K39" s="80">
        <v>167472.56914375009</v>
      </c>
      <c r="L39" s="79">
        <f t="shared" si="9"/>
        <v>1</v>
      </c>
      <c r="M39" s="79">
        <f t="shared" si="9"/>
        <v>1</v>
      </c>
      <c r="N39" s="96">
        <f t="shared" si="10"/>
        <v>167472.56914375009</v>
      </c>
      <c r="S39" s="122"/>
    </row>
    <row r="40" spans="1:19">
      <c r="A40" s="31">
        <f t="shared" si="1"/>
        <v>26</v>
      </c>
      <c r="B40" s="122">
        <v>35211</v>
      </c>
      <c r="C40" s="30" t="s">
        <v>120</v>
      </c>
      <c r="D40" s="80">
        <v>43715.31975800002</v>
      </c>
      <c r="E40" s="96">
        <v>0</v>
      </c>
      <c r="F40" s="96">
        <f t="shared" si="2"/>
        <v>43715.31975800002</v>
      </c>
      <c r="G40" s="79">
        <f t="shared" si="7"/>
        <v>1</v>
      </c>
      <c r="H40" s="79">
        <f t="shared" si="7"/>
        <v>1</v>
      </c>
      <c r="I40" s="96">
        <f t="shared" si="8"/>
        <v>43715.31975800002</v>
      </c>
      <c r="K40" s="80">
        <v>43475.016970000011</v>
      </c>
      <c r="L40" s="79">
        <f t="shared" si="9"/>
        <v>1</v>
      </c>
      <c r="M40" s="79">
        <f t="shared" si="9"/>
        <v>1</v>
      </c>
      <c r="N40" s="96">
        <f t="shared" si="10"/>
        <v>43475.016970000011</v>
      </c>
      <c r="S40" s="122"/>
    </row>
    <row r="41" spans="1:19">
      <c r="A41" s="31">
        <f t="shared" si="1"/>
        <v>27</v>
      </c>
      <c r="B41" s="122">
        <v>35301</v>
      </c>
      <c r="C41" s="4" t="s">
        <v>121</v>
      </c>
      <c r="D41" s="80">
        <v>140942.65355750002</v>
      </c>
      <c r="E41" s="96">
        <v>0</v>
      </c>
      <c r="F41" s="96">
        <f t="shared" si="2"/>
        <v>140942.65355750002</v>
      </c>
      <c r="G41" s="79">
        <f t="shared" si="7"/>
        <v>1</v>
      </c>
      <c r="H41" s="79">
        <f t="shared" si="7"/>
        <v>1</v>
      </c>
      <c r="I41" s="96">
        <f t="shared" si="8"/>
        <v>140942.65355750002</v>
      </c>
      <c r="K41" s="80">
        <v>140219.74111249999</v>
      </c>
      <c r="L41" s="79">
        <f t="shared" si="9"/>
        <v>1</v>
      </c>
      <c r="M41" s="79">
        <f t="shared" si="9"/>
        <v>1</v>
      </c>
      <c r="N41" s="96">
        <f t="shared" si="10"/>
        <v>140219.74111249999</v>
      </c>
      <c r="S41" s="122"/>
    </row>
    <row r="42" spans="1:19">
      <c r="A42" s="31">
        <f t="shared" si="1"/>
        <v>28</v>
      </c>
      <c r="B42" s="122">
        <v>35302</v>
      </c>
      <c r="C42" s="30" t="s">
        <v>105</v>
      </c>
      <c r="D42" s="80">
        <v>196235.11012675005</v>
      </c>
      <c r="E42" s="96">
        <v>0</v>
      </c>
      <c r="F42" s="96">
        <f t="shared" si="2"/>
        <v>196235.11012675005</v>
      </c>
      <c r="G42" s="79">
        <f t="shared" si="7"/>
        <v>1</v>
      </c>
      <c r="H42" s="79">
        <f t="shared" si="7"/>
        <v>1</v>
      </c>
      <c r="I42" s="96">
        <f t="shared" si="8"/>
        <v>196235.11012675005</v>
      </c>
      <c r="K42" s="80">
        <v>195386.80437625007</v>
      </c>
      <c r="L42" s="79">
        <f t="shared" si="9"/>
        <v>1</v>
      </c>
      <c r="M42" s="79">
        <f t="shared" si="9"/>
        <v>1</v>
      </c>
      <c r="N42" s="96">
        <f t="shared" si="10"/>
        <v>195386.80437625007</v>
      </c>
      <c r="S42" s="122"/>
    </row>
    <row r="43" spans="1:19">
      <c r="A43" s="31">
        <f t="shared" si="1"/>
        <v>29</v>
      </c>
      <c r="B43" s="122">
        <v>35400</v>
      </c>
      <c r="C43" s="30" t="s">
        <v>122</v>
      </c>
      <c r="D43" s="80">
        <v>490003.39057499956</v>
      </c>
      <c r="E43" s="96">
        <v>0</v>
      </c>
      <c r="F43" s="96">
        <f t="shared" si="2"/>
        <v>490003.39057499956</v>
      </c>
      <c r="G43" s="79">
        <f t="shared" si="7"/>
        <v>1</v>
      </c>
      <c r="H43" s="79">
        <f t="shared" si="7"/>
        <v>1</v>
      </c>
      <c r="I43" s="96">
        <f t="shared" si="8"/>
        <v>490003.39057499956</v>
      </c>
      <c r="K43" s="80">
        <v>481692.37612499972</v>
      </c>
      <c r="L43" s="79">
        <f t="shared" si="9"/>
        <v>1</v>
      </c>
      <c r="M43" s="79">
        <f t="shared" si="9"/>
        <v>1</v>
      </c>
      <c r="N43" s="96">
        <f t="shared" si="10"/>
        <v>481692.37612499972</v>
      </c>
      <c r="S43" s="122"/>
    </row>
    <row r="44" spans="1:19">
      <c r="A44" s="31">
        <f t="shared" si="1"/>
        <v>30</v>
      </c>
      <c r="B44" s="122">
        <v>35500</v>
      </c>
      <c r="C44" s="30" t="s">
        <v>123</v>
      </c>
      <c r="D44" s="80">
        <v>185889.8323527906</v>
      </c>
      <c r="E44" s="96">
        <v>0</v>
      </c>
      <c r="F44" s="96">
        <f t="shared" si="2"/>
        <v>185889.8323527906</v>
      </c>
      <c r="G44" s="79">
        <f t="shared" si="7"/>
        <v>1</v>
      </c>
      <c r="H44" s="79">
        <f t="shared" si="7"/>
        <v>1</v>
      </c>
      <c r="I44" s="96">
        <f t="shared" si="8"/>
        <v>185889.8323527906</v>
      </c>
      <c r="K44" s="80">
        <v>188423.91339525761</v>
      </c>
      <c r="L44" s="79">
        <f t="shared" si="9"/>
        <v>1</v>
      </c>
      <c r="M44" s="79">
        <f t="shared" si="9"/>
        <v>1</v>
      </c>
      <c r="N44" s="96">
        <f t="shared" si="10"/>
        <v>188423.91339525761</v>
      </c>
      <c r="S44" s="122"/>
    </row>
    <row r="45" spans="1:19">
      <c r="A45" s="31">
        <f t="shared" si="1"/>
        <v>31</v>
      </c>
      <c r="B45" s="122">
        <v>35600</v>
      </c>
      <c r="C45" s="30" t="s">
        <v>124</v>
      </c>
      <c r="D45" s="80">
        <v>187692.36126875007</v>
      </c>
      <c r="E45" s="97">
        <v>0</v>
      </c>
      <c r="F45" s="97">
        <f t="shared" si="2"/>
        <v>187692.36126875007</v>
      </c>
      <c r="G45" s="79">
        <f t="shared" si="7"/>
        <v>1</v>
      </c>
      <c r="H45" s="79">
        <f t="shared" si="7"/>
        <v>1</v>
      </c>
      <c r="I45" s="97">
        <f t="shared" si="8"/>
        <v>187692.36126875007</v>
      </c>
      <c r="K45" s="80">
        <v>183442.06090625003</v>
      </c>
      <c r="L45" s="79">
        <f t="shared" si="9"/>
        <v>1</v>
      </c>
      <c r="M45" s="79">
        <f t="shared" si="9"/>
        <v>1</v>
      </c>
      <c r="N45" s="97">
        <f t="shared" si="10"/>
        <v>183442.06090625003</v>
      </c>
      <c r="S45" s="122"/>
    </row>
    <row r="46" spans="1:19">
      <c r="A46" s="31">
        <f t="shared" si="1"/>
        <v>32</v>
      </c>
      <c r="B46" s="122"/>
      <c r="C46" s="30"/>
      <c r="D46" s="132"/>
      <c r="E46" s="96"/>
      <c r="F46" s="96"/>
      <c r="G46" s="79"/>
      <c r="H46" s="79"/>
      <c r="I46" s="96"/>
      <c r="K46" s="132"/>
      <c r="N46" s="96"/>
    </row>
    <row r="47" spans="1:19">
      <c r="A47" s="31">
        <f t="shared" si="1"/>
        <v>33</v>
      </c>
      <c r="B47" s="122"/>
      <c r="C47" s="30" t="s">
        <v>238</v>
      </c>
      <c r="D47" s="85">
        <f>SUM(D29:D46)</f>
        <v>5506097.5226287916</v>
      </c>
      <c r="E47" s="85">
        <f>SUM(E29:E46)</f>
        <v>0</v>
      </c>
      <c r="F47" s="85">
        <f>SUM(F29:F46)</f>
        <v>5506097.5226287916</v>
      </c>
      <c r="G47" s="79"/>
      <c r="H47" s="79"/>
      <c r="I47" s="85">
        <f>SUM(I29:I46)</f>
        <v>5506097.5226287916</v>
      </c>
      <c r="K47" s="85">
        <f>SUM(K29:K46)</f>
        <v>5392034.320735259</v>
      </c>
      <c r="N47" s="85">
        <f>SUM(N29:N46)</f>
        <v>5392034.320735259</v>
      </c>
    </row>
    <row r="48" spans="1:19">
      <c r="A48" s="31">
        <f t="shared" si="1"/>
        <v>34</v>
      </c>
      <c r="B48" s="122"/>
      <c r="C48" s="30"/>
      <c r="D48" s="96"/>
      <c r="E48" s="96"/>
      <c r="F48" s="96"/>
      <c r="G48" s="79"/>
      <c r="H48" s="79"/>
      <c r="I48" s="96"/>
      <c r="K48" s="96"/>
      <c r="N48" s="96"/>
    </row>
    <row r="49" spans="1:19">
      <c r="A49" s="31">
        <f t="shared" si="1"/>
        <v>35</v>
      </c>
      <c r="B49" s="122"/>
      <c r="C49" s="75" t="s">
        <v>126</v>
      </c>
      <c r="D49" s="96"/>
      <c r="E49" s="96"/>
      <c r="F49" s="96"/>
      <c r="G49" s="79"/>
      <c r="H49" s="79"/>
      <c r="I49" s="96"/>
      <c r="K49" s="96"/>
      <c r="N49" s="96"/>
    </row>
    <row r="50" spans="1:19">
      <c r="A50" s="31">
        <f t="shared" si="1"/>
        <v>36</v>
      </c>
      <c r="B50" s="122">
        <v>36510</v>
      </c>
      <c r="C50" s="30" t="s">
        <v>109</v>
      </c>
      <c r="D50" s="80">
        <v>0</v>
      </c>
      <c r="E50" s="85">
        <v>0</v>
      </c>
      <c r="F50" s="85">
        <f t="shared" si="2"/>
        <v>0</v>
      </c>
      <c r="G50" s="79">
        <f t="shared" ref="G50:H57" si="11">$G$16</f>
        <v>1</v>
      </c>
      <c r="H50" s="79">
        <f t="shared" si="11"/>
        <v>1</v>
      </c>
      <c r="I50" s="85">
        <f t="shared" ref="I50:I57" si="12">F50*G50*H50</f>
        <v>0</v>
      </c>
      <c r="K50" s="80">
        <v>0</v>
      </c>
      <c r="L50" s="79">
        <f t="shared" ref="L50:M57" si="13">$G$16</f>
        <v>1</v>
      </c>
      <c r="M50" s="79">
        <f t="shared" si="13"/>
        <v>1</v>
      </c>
      <c r="N50" s="85">
        <f t="shared" ref="N50:N57" si="14">K50*L50*M50</f>
        <v>0</v>
      </c>
      <c r="S50" s="122"/>
    </row>
    <row r="51" spans="1:19">
      <c r="A51" s="31">
        <f t="shared" si="1"/>
        <v>37</v>
      </c>
      <c r="B51" s="122">
        <v>36520</v>
      </c>
      <c r="C51" s="30" t="s">
        <v>110</v>
      </c>
      <c r="D51" s="80">
        <v>423539.77329999977</v>
      </c>
      <c r="E51" s="96">
        <v>0</v>
      </c>
      <c r="F51" s="96">
        <f t="shared" si="2"/>
        <v>423539.77329999977</v>
      </c>
      <c r="G51" s="79">
        <f t="shared" si="11"/>
        <v>1</v>
      </c>
      <c r="H51" s="79">
        <f t="shared" si="11"/>
        <v>1</v>
      </c>
      <c r="I51" s="96">
        <f t="shared" si="12"/>
        <v>423539.77329999977</v>
      </c>
      <c r="K51" s="80">
        <v>417769.08949999983</v>
      </c>
      <c r="L51" s="79">
        <f t="shared" si="13"/>
        <v>1</v>
      </c>
      <c r="M51" s="79">
        <f t="shared" si="13"/>
        <v>1</v>
      </c>
      <c r="N51" s="96">
        <f t="shared" si="14"/>
        <v>417769.08949999983</v>
      </c>
      <c r="S51" s="122"/>
    </row>
    <row r="52" spans="1:19">
      <c r="A52" s="31">
        <f t="shared" si="1"/>
        <v>38</v>
      </c>
      <c r="B52" s="122">
        <v>36602</v>
      </c>
      <c r="C52" s="30" t="s">
        <v>127</v>
      </c>
      <c r="D52" s="80">
        <v>16533.673578000013</v>
      </c>
      <c r="E52" s="96">
        <v>0</v>
      </c>
      <c r="F52" s="96">
        <f t="shared" si="2"/>
        <v>16533.673578000013</v>
      </c>
      <c r="G52" s="79">
        <f t="shared" si="11"/>
        <v>1</v>
      </c>
      <c r="H52" s="79">
        <f t="shared" si="11"/>
        <v>1</v>
      </c>
      <c r="I52" s="96">
        <f t="shared" si="12"/>
        <v>16533.673578000013</v>
      </c>
      <c r="K52" s="80">
        <v>16097.55827000001</v>
      </c>
      <c r="L52" s="79">
        <f t="shared" si="13"/>
        <v>1</v>
      </c>
      <c r="M52" s="79">
        <f t="shared" si="13"/>
        <v>1</v>
      </c>
      <c r="N52" s="96">
        <f t="shared" si="14"/>
        <v>16097.55827000001</v>
      </c>
      <c r="S52" s="122"/>
    </row>
    <row r="53" spans="1:19">
      <c r="A53" s="31">
        <f t="shared" si="1"/>
        <v>39</v>
      </c>
      <c r="B53" s="122">
        <v>36603</v>
      </c>
      <c r="C53" s="30" t="s">
        <v>128</v>
      </c>
      <c r="D53" s="80">
        <v>52688.728933500046</v>
      </c>
      <c r="E53" s="96">
        <v>0</v>
      </c>
      <c r="F53" s="96">
        <f t="shared" si="2"/>
        <v>52688.728933500046</v>
      </c>
      <c r="G53" s="79">
        <f t="shared" si="11"/>
        <v>1</v>
      </c>
      <c r="H53" s="79">
        <f t="shared" si="11"/>
        <v>1</v>
      </c>
      <c r="I53" s="96">
        <f t="shared" si="12"/>
        <v>52688.728933500046</v>
      </c>
      <c r="K53" s="80">
        <v>52147.374952500031</v>
      </c>
      <c r="L53" s="79">
        <f t="shared" si="13"/>
        <v>1</v>
      </c>
      <c r="M53" s="79">
        <f t="shared" si="13"/>
        <v>1</v>
      </c>
      <c r="N53" s="96">
        <f t="shared" si="14"/>
        <v>52147.374952500031</v>
      </c>
      <c r="S53" s="122"/>
    </row>
    <row r="54" spans="1:19">
      <c r="A54" s="31">
        <f t="shared" si="1"/>
        <v>40</v>
      </c>
      <c r="B54" s="122">
        <v>36700</v>
      </c>
      <c r="C54" s="30" t="s">
        <v>129</v>
      </c>
      <c r="D54" s="80">
        <v>116852.0159999999</v>
      </c>
      <c r="E54" s="96">
        <v>0</v>
      </c>
      <c r="F54" s="96">
        <f t="shared" si="2"/>
        <v>116852.0159999999</v>
      </c>
      <c r="G54" s="79">
        <f t="shared" si="11"/>
        <v>1</v>
      </c>
      <c r="H54" s="79">
        <f t="shared" si="11"/>
        <v>1</v>
      </c>
      <c r="I54" s="96">
        <f t="shared" si="12"/>
        <v>116852.0159999999</v>
      </c>
      <c r="K54" s="80">
        <v>112878.87999999995</v>
      </c>
      <c r="L54" s="79">
        <f t="shared" si="13"/>
        <v>1</v>
      </c>
      <c r="M54" s="79">
        <f t="shared" si="13"/>
        <v>1</v>
      </c>
      <c r="N54" s="96">
        <f t="shared" si="14"/>
        <v>112878.87999999995</v>
      </c>
      <c r="S54" s="122"/>
    </row>
    <row r="55" spans="1:19">
      <c r="A55" s="31">
        <f t="shared" si="1"/>
        <v>41</v>
      </c>
      <c r="B55" s="122">
        <v>36701</v>
      </c>
      <c r="C55" s="30" t="s">
        <v>130</v>
      </c>
      <c r="D55" s="80">
        <v>18918325.221912291</v>
      </c>
      <c r="E55" s="96">
        <v>0</v>
      </c>
      <c r="F55" s="96">
        <f t="shared" si="2"/>
        <v>18918325.221912291</v>
      </c>
      <c r="G55" s="79">
        <f t="shared" si="11"/>
        <v>1</v>
      </c>
      <c r="H55" s="79">
        <f t="shared" si="11"/>
        <v>1</v>
      </c>
      <c r="I55" s="96">
        <f t="shared" si="12"/>
        <v>18918325.221912291</v>
      </c>
      <c r="K55" s="80">
        <v>18657094.69850878</v>
      </c>
      <c r="L55" s="79">
        <f t="shared" si="13"/>
        <v>1</v>
      </c>
      <c r="M55" s="79">
        <f t="shared" si="13"/>
        <v>1</v>
      </c>
      <c r="N55" s="96">
        <f t="shared" si="14"/>
        <v>18657094.69850878</v>
      </c>
      <c r="S55" s="122"/>
    </row>
    <row r="56" spans="1:19">
      <c r="A56" s="31">
        <f t="shared" si="1"/>
        <v>42</v>
      </c>
      <c r="B56" s="122">
        <v>36900</v>
      </c>
      <c r="C56" s="30" t="s">
        <v>131</v>
      </c>
      <c r="D56" s="80">
        <v>347836.8356680001</v>
      </c>
      <c r="E56" s="96">
        <v>0</v>
      </c>
      <c r="F56" s="96">
        <f t="shared" si="2"/>
        <v>347836.8356680001</v>
      </c>
      <c r="G56" s="79">
        <f t="shared" si="11"/>
        <v>1</v>
      </c>
      <c r="H56" s="79">
        <f t="shared" si="11"/>
        <v>1</v>
      </c>
      <c r="I56" s="96">
        <f t="shared" si="12"/>
        <v>347836.8356680001</v>
      </c>
      <c r="K56" s="80">
        <v>340010.14262000012</v>
      </c>
      <c r="L56" s="79">
        <f t="shared" si="13"/>
        <v>1</v>
      </c>
      <c r="M56" s="79">
        <f t="shared" si="13"/>
        <v>1</v>
      </c>
      <c r="N56" s="96">
        <f t="shared" si="14"/>
        <v>340010.14262000012</v>
      </c>
      <c r="S56" s="122"/>
    </row>
    <row r="57" spans="1:19">
      <c r="A57" s="31">
        <f t="shared" si="1"/>
        <v>43</v>
      </c>
      <c r="B57" s="122">
        <v>36901</v>
      </c>
      <c r="C57" s="30" t="s">
        <v>131</v>
      </c>
      <c r="D57" s="80">
        <v>1756775.2888294971</v>
      </c>
      <c r="E57" s="97">
        <v>0</v>
      </c>
      <c r="F57" s="97">
        <f t="shared" si="2"/>
        <v>1756775.2888294971</v>
      </c>
      <c r="G57" s="79">
        <f t="shared" si="11"/>
        <v>1</v>
      </c>
      <c r="H57" s="79">
        <f t="shared" si="11"/>
        <v>1</v>
      </c>
      <c r="I57" s="97">
        <f t="shared" si="12"/>
        <v>1756775.2888294971</v>
      </c>
      <c r="K57" s="80">
        <v>1732491.0405924977</v>
      </c>
      <c r="L57" s="79">
        <f t="shared" si="13"/>
        <v>1</v>
      </c>
      <c r="M57" s="79">
        <f t="shared" si="13"/>
        <v>1</v>
      </c>
      <c r="N57" s="97">
        <f t="shared" si="14"/>
        <v>1732491.0405924977</v>
      </c>
      <c r="S57" s="122"/>
    </row>
    <row r="58" spans="1:19">
      <c r="A58" s="31">
        <f t="shared" si="1"/>
        <v>44</v>
      </c>
      <c r="B58" s="122"/>
      <c r="C58" s="30"/>
      <c r="D58" s="132"/>
      <c r="E58" s="96"/>
      <c r="F58" s="96"/>
      <c r="G58" s="79"/>
      <c r="H58" s="79"/>
      <c r="I58" s="96"/>
      <c r="K58" s="132"/>
      <c r="N58" s="96"/>
    </row>
    <row r="59" spans="1:19">
      <c r="A59" s="31">
        <f t="shared" si="1"/>
        <v>45</v>
      </c>
      <c r="B59" s="124"/>
      <c r="C59" s="30" t="s">
        <v>239</v>
      </c>
      <c r="D59" s="85">
        <f>SUM(D50:D58)</f>
        <v>21632551.538221288</v>
      </c>
      <c r="E59" s="85">
        <f>SUM(E50:E58)</f>
        <v>0</v>
      </c>
      <c r="F59" s="85">
        <f>SUM(F50:F58)</f>
        <v>21632551.538221288</v>
      </c>
      <c r="G59" s="79"/>
      <c r="H59" s="79"/>
      <c r="I59" s="85">
        <f>SUM(I50:I58)</f>
        <v>21632551.538221288</v>
      </c>
      <c r="K59" s="85">
        <f>SUM(K50:K58)</f>
        <v>21328488.784443781</v>
      </c>
      <c r="N59" s="85">
        <f>SUM(N50:N58)</f>
        <v>21328488.784443781</v>
      </c>
    </row>
    <row r="60" spans="1:19">
      <c r="A60" s="31">
        <f t="shared" si="1"/>
        <v>46</v>
      </c>
      <c r="B60" s="124"/>
      <c r="C60" s="4"/>
      <c r="D60" s="96"/>
      <c r="E60" s="96"/>
      <c r="F60" s="96"/>
      <c r="G60" s="79"/>
      <c r="H60" s="79"/>
      <c r="I60" s="96"/>
      <c r="K60" s="96"/>
      <c r="N60" s="96"/>
    </row>
    <row r="61" spans="1:19">
      <c r="A61" s="31">
        <f t="shared" si="1"/>
        <v>47</v>
      </c>
      <c r="B61" s="124"/>
      <c r="C61" s="75" t="s">
        <v>133</v>
      </c>
      <c r="D61" s="96"/>
      <c r="E61" s="96"/>
      <c r="F61" s="96"/>
      <c r="G61" s="79"/>
      <c r="H61" s="79"/>
      <c r="I61" s="96"/>
      <c r="K61" s="96"/>
      <c r="N61" s="96"/>
    </row>
    <row r="62" spans="1:19">
      <c r="A62" s="31">
        <f t="shared" si="1"/>
        <v>48</v>
      </c>
      <c r="B62" s="122">
        <v>37400</v>
      </c>
      <c r="C62" s="30" t="s">
        <v>134</v>
      </c>
      <c r="D62" s="80">
        <v>0</v>
      </c>
      <c r="E62" s="85">
        <v>0</v>
      </c>
      <c r="F62" s="85">
        <f t="shared" si="2"/>
        <v>0</v>
      </c>
      <c r="G62" s="79">
        <f t="shared" ref="G62:H81" si="15">$G$16</f>
        <v>1</v>
      </c>
      <c r="H62" s="79">
        <f t="shared" si="15"/>
        <v>1</v>
      </c>
      <c r="I62" s="85">
        <f t="shared" ref="I62:I81" si="16">F62*G62*H62</f>
        <v>0</v>
      </c>
      <c r="K62" s="80">
        <v>0</v>
      </c>
      <c r="L62" s="79">
        <f t="shared" ref="L62:M81" si="17">$G$16</f>
        <v>1</v>
      </c>
      <c r="M62" s="79">
        <f t="shared" si="17"/>
        <v>1</v>
      </c>
      <c r="N62" s="85">
        <f t="shared" ref="N62:N81" si="18">K62*L62*M62</f>
        <v>0</v>
      </c>
      <c r="S62" s="122"/>
    </row>
    <row r="63" spans="1:19">
      <c r="A63" s="31">
        <f t="shared" si="1"/>
        <v>49</v>
      </c>
      <c r="B63" s="122">
        <v>37401</v>
      </c>
      <c r="C63" s="30" t="s">
        <v>109</v>
      </c>
      <c r="D63" s="80">
        <v>0</v>
      </c>
      <c r="E63" s="96">
        <v>0</v>
      </c>
      <c r="F63" s="96">
        <f t="shared" si="2"/>
        <v>0</v>
      </c>
      <c r="G63" s="79">
        <f t="shared" si="15"/>
        <v>1</v>
      </c>
      <c r="H63" s="79">
        <f t="shared" si="15"/>
        <v>1</v>
      </c>
      <c r="I63" s="96">
        <f t="shared" si="16"/>
        <v>0</v>
      </c>
      <c r="K63" s="80">
        <v>0</v>
      </c>
      <c r="L63" s="79">
        <f t="shared" si="17"/>
        <v>1</v>
      </c>
      <c r="M63" s="79">
        <f t="shared" si="17"/>
        <v>1</v>
      </c>
      <c r="N63" s="96">
        <f t="shared" si="18"/>
        <v>0</v>
      </c>
      <c r="S63" s="122"/>
    </row>
    <row r="64" spans="1:19">
      <c r="A64" s="31">
        <f t="shared" si="1"/>
        <v>50</v>
      </c>
      <c r="B64" s="122">
        <v>37402</v>
      </c>
      <c r="C64" s="30" t="s">
        <v>135</v>
      </c>
      <c r="D64" s="80">
        <v>216547.71293282337</v>
      </c>
      <c r="E64" s="96">
        <v>0</v>
      </c>
      <c r="F64" s="96">
        <f t="shared" si="2"/>
        <v>216547.71293282337</v>
      </c>
      <c r="G64" s="79">
        <f t="shared" si="15"/>
        <v>1</v>
      </c>
      <c r="H64" s="79">
        <f t="shared" si="15"/>
        <v>1</v>
      </c>
      <c r="I64" s="96">
        <f t="shared" si="16"/>
        <v>216547.71293282337</v>
      </c>
      <c r="K64" s="80">
        <v>192102.93774563668</v>
      </c>
      <c r="L64" s="79">
        <f t="shared" si="17"/>
        <v>1</v>
      </c>
      <c r="M64" s="79">
        <f t="shared" si="17"/>
        <v>1</v>
      </c>
      <c r="N64" s="96">
        <f t="shared" si="18"/>
        <v>192102.93774563668</v>
      </c>
      <c r="S64" s="122"/>
    </row>
    <row r="65" spans="1:19">
      <c r="A65" s="31">
        <f t="shared" si="1"/>
        <v>51</v>
      </c>
      <c r="B65" s="122">
        <v>37403</v>
      </c>
      <c r="C65" s="30" t="s">
        <v>136</v>
      </c>
      <c r="D65" s="80">
        <v>0</v>
      </c>
      <c r="E65" s="96">
        <v>0</v>
      </c>
      <c r="F65" s="96">
        <f t="shared" si="2"/>
        <v>0</v>
      </c>
      <c r="G65" s="79">
        <f t="shared" si="15"/>
        <v>1</v>
      </c>
      <c r="H65" s="79">
        <f t="shared" si="15"/>
        <v>1</v>
      </c>
      <c r="I65" s="96">
        <f t="shared" si="16"/>
        <v>0</v>
      </c>
      <c r="K65" s="80">
        <v>0</v>
      </c>
      <c r="L65" s="79">
        <f t="shared" si="17"/>
        <v>1</v>
      </c>
      <c r="M65" s="79">
        <f t="shared" si="17"/>
        <v>1</v>
      </c>
      <c r="N65" s="96">
        <f t="shared" si="18"/>
        <v>0</v>
      </c>
      <c r="S65" s="122"/>
    </row>
    <row r="66" spans="1:19">
      <c r="A66" s="31">
        <f t="shared" si="1"/>
        <v>52</v>
      </c>
      <c r="B66" s="122">
        <v>37500</v>
      </c>
      <c r="C66" s="30" t="s">
        <v>127</v>
      </c>
      <c r="D66" s="80">
        <v>110686.41981699987</v>
      </c>
      <c r="E66" s="96">
        <v>0</v>
      </c>
      <c r="F66" s="96">
        <f t="shared" si="2"/>
        <v>110686.41981699987</v>
      </c>
      <c r="G66" s="79">
        <f t="shared" si="15"/>
        <v>1</v>
      </c>
      <c r="H66" s="79">
        <f t="shared" si="15"/>
        <v>1</v>
      </c>
      <c r="I66" s="96">
        <f t="shared" si="16"/>
        <v>110686.41981699987</v>
      </c>
      <c r="K66" s="80">
        <v>107223.89415499989</v>
      </c>
      <c r="L66" s="79">
        <f t="shared" si="17"/>
        <v>1</v>
      </c>
      <c r="M66" s="79">
        <f t="shared" si="17"/>
        <v>1</v>
      </c>
      <c r="N66" s="96">
        <f t="shared" si="18"/>
        <v>107223.89415499989</v>
      </c>
      <c r="S66" s="122"/>
    </row>
    <row r="67" spans="1:19">
      <c r="A67" s="31">
        <f t="shared" si="1"/>
        <v>53</v>
      </c>
      <c r="B67" s="122">
        <v>37501</v>
      </c>
      <c r="C67" s="30" t="s">
        <v>137</v>
      </c>
      <c r="D67" s="80">
        <v>70555.583586500128</v>
      </c>
      <c r="E67" s="96">
        <v>0</v>
      </c>
      <c r="F67" s="96">
        <f t="shared" si="2"/>
        <v>70555.583586500128</v>
      </c>
      <c r="G67" s="79">
        <f t="shared" si="15"/>
        <v>1</v>
      </c>
      <c r="H67" s="79">
        <f t="shared" si="15"/>
        <v>1</v>
      </c>
      <c r="I67" s="96">
        <f t="shared" si="16"/>
        <v>70555.583586500128</v>
      </c>
      <c r="K67" s="80">
        <v>69527.4568475001</v>
      </c>
      <c r="L67" s="79">
        <f t="shared" si="17"/>
        <v>1</v>
      </c>
      <c r="M67" s="79">
        <f t="shared" si="17"/>
        <v>1</v>
      </c>
      <c r="N67" s="96">
        <f t="shared" si="18"/>
        <v>69527.4568475001</v>
      </c>
      <c r="S67" s="122"/>
    </row>
    <row r="68" spans="1:19">
      <c r="A68" s="31">
        <f t="shared" si="1"/>
        <v>54</v>
      </c>
      <c r="B68" s="122">
        <v>37502</v>
      </c>
      <c r="C68" s="30" t="s">
        <v>135</v>
      </c>
      <c r="D68" s="80">
        <v>34985.294049500022</v>
      </c>
      <c r="E68" s="96">
        <v>0</v>
      </c>
      <c r="F68" s="96">
        <f t="shared" si="2"/>
        <v>34985.294049500022</v>
      </c>
      <c r="G68" s="79">
        <f t="shared" si="15"/>
        <v>1</v>
      </c>
      <c r="H68" s="79">
        <f t="shared" si="15"/>
        <v>1</v>
      </c>
      <c r="I68" s="96">
        <f t="shared" si="16"/>
        <v>34985.294049500022</v>
      </c>
      <c r="K68" s="80">
        <v>34508.772892500012</v>
      </c>
      <c r="L68" s="79">
        <f t="shared" si="17"/>
        <v>1</v>
      </c>
      <c r="M68" s="79">
        <f t="shared" si="17"/>
        <v>1</v>
      </c>
      <c r="N68" s="96">
        <f t="shared" si="18"/>
        <v>34508.772892500012</v>
      </c>
      <c r="S68" s="122"/>
    </row>
    <row r="69" spans="1:19">
      <c r="A69" s="31">
        <f t="shared" si="1"/>
        <v>55</v>
      </c>
      <c r="B69" s="122">
        <v>37503</v>
      </c>
      <c r="C69" s="30" t="s">
        <v>138</v>
      </c>
      <c r="D69" s="80">
        <v>1884.3731339999979</v>
      </c>
      <c r="E69" s="96">
        <v>0</v>
      </c>
      <c r="F69" s="96">
        <f t="shared" si="2"/>
        <v>1884.3731339999979</v>
      </c>
      <c r="G69" s="79">
        <f t="shared" si="15"/>
        <v>1</v>
      </c>
      <c r="H69" s="79">
        <f t="shared" si="15"/>
        <v>1</v>
      </c>
      <c r="I69" s="96">
        <f t="shared" si="16"/>
        <v>1884.3731339999979</v>
      </c>
      <c r="K69" s="80">
        <v>1843.1208099999981</v>
      </c>
      <c r="L69" s="79">
        <f t="shared" si="17"/>
        <v>1</v>
      </c>
      <c r="M69" s="79">
        <f t="shared" si="17"/>
        <v>1</v>
      </c>
      <c r="N69" s="96">
        <f t="shared" si="18"/>
        <v>1843.1208099999981</v>
      </c>
      <c r="S69" s="122"/>
    </row>
    <row r="70" spans="1:19">
      <c r="A70" s="31">
        <f t="shared" si="1"/>
        <v>56</v>
      </c>
      <c r="B70" s="122">
        <v>37600</v>
      </c>
      <c r="C70" s="30" t="s">
        <v>129</v>
      </c>
      <c r="D70" s="80">
        <v>12924122.285679964</v>
      </c>
      <c r="E70" s="96">
        <v>0</v>
      </c>
      <c r="F70" s="96">
        <f t="shared" si="2"/>
        <v>12924122.285679964</v>
      </c>
      <c r="G70" s="79">
        <f t="shared" si="15"/>
        <v>1</v>
      </c>
      <c r="H70" s="79">
        <f t="shared" si="15"/>
        <v>1</v>
      </c>
      <c r="I70" s="96">
        <f t="shared" si="16"/>
        <v>12924122.285679964</v>
      </c>
      <c r="K70" s="80">
        <v>12595264.582505703</v>
      </c>
      <c r="L70" s="79">
        <f t="shared" si="17"/>
        <v>1</v>
      </c>
      <c r="M70" s="79">
        <f t="shared" si="17"/>
        <v>1</v>
      </c>
      <c r="N70" s="96">
        <f t="shared" si="18"/>
        <v>12595264.582505703</v>
      </c>
      <c r="S70" s="122"/>
    </row>
    <row r="71" spans="1:19">
      <c r="A71" s="31">
        <f t="shared" si="1"/>
        <v>57</v>
      </c>
      <c r="B71" s="122">
        <v>37601</v>
      </c>
      <c r="C71" s="30" t="s">
        <v>130</v>
      </c>
      <c r="D71" s="80">
        <v>29863767.451184731</v>
      </c>
      <c r="E71" s="96">
        <v>0</v>
      </c>
      <c r="F71" s="96">
        <f t="shared" si="2"/>
        <v>29863767.451184731</v>
      </c>
      <c r="G71" s="79">
        <f t="shared" si="15"/>
        <v>1</v>
      </c>
      <c r="H71" s="79">
        <f t="shared" si="15"/>
        <v>1</v>
      </c>
      <c r="I71" s="96">
        <f t="shared" si="16"/>
        <v>29863767.451184731</v>
      </c>
      <c r="K71" s="80">
        <v>29171776.814593829</v>
      </c>
      <c r="L71" s="79">
        <f t="shared" si="17"/>
        <v>1</v>
      </c>
      <c r="M71" s="79">
        <f t="shared" si="17"/>
        <v>1</v>
      </c>
      <c r="N71" s="96">
        <f t="shared" si="18"/>
        <v>29171776.814593829</v>
      </c>
      <c r="S71" s="122"/>
    </row>
    <row r="72" spans="1:19">
      <c r="A72" s="31">
        <f t="shared" si="1"/>
        <v>58</v>
      </c>
      <c r="B72" s="122">
        <v>37602</v>
      </c>
      <c r="C72" s="30" t="s">
        <v>139</v>
      </c>
      <c r="D72" s="80">
        <v>17845677.158033997</v>
      </c>
      <c r="E72" s="96">
        <v>0</v>
      </c>
      <c r="F72" s="96">
        <f t="shared" si="2"/>
        <v>17845677.158033997</v>
      </c>
      <c r="G72" s="79">
        <f t="shared" si="15"/>
        <v>1</v>
      </c>
      <c r="H72" s="79">
        <f t="shared" si="15"/>
        <v>1</v>
      </c>
      <c r="I72" s="96">
        <f t="shared" si="16"/>
        <v>17845677.158033997</v>
      </c>
      <c r="K72" s="80">
        <v>16572436.947456446</v>
      </c>
      <c r="L72" s="79">
        <f t="shared" si="17"/>
        <v>1</v>
      </c>
      <c r="M72" s="79">
        <f t="shared" si="17"/>
        <v>1</v>
      </c>
      <c r="N72" s="96">
        <f t="shared" si="18"/>
        <v>16572436.947456446</v>
      </c>
      <c r="S72" s="122"/>
    </row>
    <row r="73" spans="1:19">
      <c r="A73" s="31">
        <f t="shared" si="1"/>
        <v>59</v>
      </c>
      <c r="B73" s="122">
        <v>37800</v>
      </c>
      <c r="C73" s="30" t="s">
        <v>140</v>
      </c>
      <c r="D73" s="80">
        <v>2755115.6609372706</v>
      </c>
      <c r="E73" s="96">
        <v>0</v>
      </c>
      <c r="F73" s="96">
        <f t="shared" si="2"/>
        <v>2755115.6609372706</v>
      </c>
      <c r="G73" s="79">
        <f t="shared" si="15"/>
        <v>1</v>
      </c>
      <c r="H73" s="79">
        <f t="shared" si="15"/>
        <v>1</v>
      </c>
      <c r="I73" s="96">
        <f t="shared" si="16"/>
        <v>2755115.6609372706</v>
      </c>
      <c r="K73" s="80">
        <v>2554129.5580904442</v>
      </c>
      <c r="L73" s="79">
        <f t="shared" si="17"/>
        <v>1</v>
      </c>
      <c r="M73" s="79">
        <f t="shared" si="17"/>
        <v>1</v>
      </c>
      <c r="N73" s="96">
        <f t="shared" si="18"/>
        <v>2554129.5580904442</v>
      </c>
      <c r="S73" s="122"/>
    </row>
    <row r="74" spans="1:19">
      <c r="A74" s="31">
        <f t="shared" si="1"/>
        <v>60</v>
      </c>
      <c r="B74" s="122">
        <v>37900</v>
      </c>
      <c r="C74" s="30" t="s">
        <v>141</v>
      </c>
      <c r="D74" s="80">
        <v>1013389.2239786354</v>
      </c>
      <c r="E74" s="96">
        <v>0</v>
      </c>
      <c r="F74" s="96">
        <f t="shared" si="2"/>
        <v>1013389.2239786354</v>
      </c>
      <c r="G74" s="79">
        <f t="shared" si="15"/>
        <v>1</v>
      </c>
      <c r="H74" s="79">
        <f t="shared" si="15"/>
        <v>1</v>
      </c>
      <c r="I74" s="96">
        <f t="shared" si="16"/>
        <v>1013389.2239786354</v>
      </c>
      <c r="K74" s="80">
        <v>939544.6280162594</v>
      </c>
      <c r="L74" s="79">
        <f t="shared" si="17"/>
        <v>1</v>
      </c>
      <c r="M74" s="79">
        <f t="shared" si="17"/>
        <v>1</v>
      </c>
      <c r="N74" s="96">
        <f t="shared" si="18"/>
        <v>939544.6280162594</v>
      </c>
      <c r="S74" s="122"/>
    </row>
    <row r="75" spans="1:19">
      <c r="A75" s="31">
        <f t="shared" si="1"/>
        <v>61</v>
      </c>
      <c r="B75" s="122">
        <v>37905</v>
      </c>
      <c r="C75" s="30" t="s">
        <v>142</v>
      </c>
      <c r="D75" s="80">
        <v>1059556.8021444918</v>
      </c>
      <c r="E75" s="96">
        <v>0</v>
      </c>
      <c r="F75" s="96">
        <f t="shared" si="2"/>
        <v>1059556.8021444918</v>
      </c>
      <c r="G75" s="79">
        <f t="shared" si="15"/>
        <v>1</v>
      </c>
      <c r="H75" s="79">
        <f t="shared" si="15"/>
        <v>1</v>
      </c>
      <c r="I75" s="96">
        <f t="shared" si="16"/>
        <v>1059556.8021444918</v>
      </c>
      <c r="K75" s="80">
        <v>1018244.5664553276</v>
      </c>
      <c r="L75" s="79">
        <f t="shared" si="17"/>
        <v>1</v>
      </c>
      <c r="M75" s="79">
        <f t="shared" si="17"/>
        <v>1</v>
      </c>
      <c r="N75" s="96">
        <f t="shared" si="18"/>
        <v>1018244.5664553276</v>
      </c>
      <c r="S75" s="122"/>
    </row>
    <row r="76" spans="1:19">
      <c r="A76" s="31">
        <f t="shared" si="1"/>
        <v>62</v>
      </c>
      <c r="B76" s="122">
        <v>38000</v>
      </c>
      <c r="C76" s="30" t="s">
        <v>143</v>
      </c>
      <c r="D76" s="80">
        <v>38681263.191491581</v>
      </c>
      <c r="E76" s="96">
        <v>0</v>
      </c>
      <c r="F76" s="96">
        <f t="shared" si="2"/>
        <v>38681263.191491581</v>
      </c>
      <c r="G76" s="79">
        <f t="shared" si="15"/>
        <v>1</v>
      </c>
      <c r="H76" s="79">
        <f t="shared" si="15"/>
        <v>1</v>
      </c>
      <c r="I76" s="96">
        <f t="shared" si="16"/>
        <v>38681263.191491581</v>
      </c>
      <c r="K76" s="80">
        <v>37374098.806804746</v>
      </c>
      <c r="L76" s="79">
        <f t="shared" si="17"/>
        <v>1</v>
      </c>
      <c r="M76" s="79">
        <f t="shared" si="17"/>
        <v>1</v>
      </c>
      <c r="N76" s="96">
        <f t="shared" si="18"/>
        <v>37374098.806804746</v>
      </c>
      <c r="S76" s="122"/>
    </row>
    <row r="77" spans="1:19">
      <c r="A77" s="31">
        <f t="shared" si="1"/>
        <v>63</v>
      </c>
      <c r="B77" s="122">
        <v>38100</v>
      </c>
      <c r="C77" s="30" t="s">
        <v>144</v>
      </c>
      <c r="D77" s="80">
        <v>20656076.452329051</v>
      </c>
      <c r="E77" s="96">
        <v>0</v>
      </c>
      <c r="F77" s="96">
        <f t="shared" si="2"/>
        <v>20656076.452329051</v>
      </c>
      <c r="G77" s="79">
        <f t="shared" si="15"/>
        <v>1</v>
      </c>
      <c r="H77" s="79">
        <f t="shared" si="15"/>
        <v>1</v>
      </c>
      <c r="I77" s="96">
        <f t="shared" si="16"/>
        <v>20656076.452329051</v>
      </c>
      <c r="K77" s="80">
        <v>19024487.557569709</v>
      </c>
      <c r="L77" s="79">
        <f t="shared" si="17"/>
        <v>1</v>
      </c>
      <c r="M77" s="79">
        <f t="shared" si="17"/>
        <v>1</v>
      </c>
      <c r="N77" s="96">
        <f t="shared" si="18"/>
        <v>19024487.557569709</v>
      </c>
      <c r="S77" s="122"/>
    </row>
    <row r="78" spans="1:19">
      <c r="A78" s="31">
        <f t="shared" si="1"/>
        <v>64</v>
      </c>
      <c r="B78" s="122">
        <v>38200</v>
      </c>
      <c r="C78" s="30" t="s">
        <v>145</v>
      </c>
      <c r="D78" s="80">
        <v>25825004.857517008</v>
      </c>
      <c r="E78" s="96">
        <v>0</v>
      </c>
      <c r="F78" s="96">
        <f t="shared" si="2"/>
        <v>25825004.857517008</v>
      </c>
      <c r="G78" s="79">
        <f t="shared" si="15"/>
        <v>1</v>
      </c>
      <c r="H78" s="79">
        <f t="shared" si="15"/>
        <v>1</v>
      </c>
      <c r="I78" s="96">
        <f t="shared" si="16"/>
        <v>25825004.857517008</v>
      </c>
      <c r="K78" s="80">
        <v>24993490.739980765</v>
      </c>
      <c r="L78" s="79">
        <f t="shared" si="17"/>
        <v>1</v>
      </c>
      <c r="M78" s="79">
        <f t="shared" si="17"/>
        <v>1</v>
      </c>
      <c r="N78" s="96">
        <f t="shared" si="18"/>
        <v>24993490.739980765</v>
      </c>
      <c r="S78" s="122"/>
    </row>
    <row r="79" spans="1:19">
      <c r="A79" s="31">
        <f t="shared" si="1"/>
        <v>65</v>
      </c>
      <c r="B79" s="122">
        <v>38300</v>
      </c>
      <c r="C79" s="30" t="s">
        <v>146</v>
      </c>
      <c r="D79" s="80">
        <v>4158943.6824368746</v>
      </c>
      <c r="E79" s="96">
        <v>0</v>
      </c>
      <c r="F79" s="96">
        <f t="shared" si="2"/>
        <v>4158943.6824368746</v>
      </c>
      <c r="G79" s="79">
        <f t="shared" si="15"/>
        <v>1</v>
      </c>
      <c r="H79" s="79">
        <f t="shared" si="15"/>
        <v>1</v>
      </c>
      <c r="I79" s="96">
        <f t="shared" si="16"/>
        <v>4158943.6824368746</v>
      </c>
      <c r="K79" s="80">
        <v>3972596.4628011356</v>
      </c>
      <c r="L79" s="79">
        <f t="shared" si="17"/>
        <v>1</v>
      </c>
      <c r="M79" s="79">
        <f t="shared" si="17"/>
        <v>1</v>
      </c>
      <c r="N79" s="96">
        <f t="shared" si="18"/>
        <v>3972596.4628011356</v>
      </c>
      <c r="S79" s="122"/>
    </row>
    <row r="80" spans="1:19">
      <c r="A80" s="31">
        <f t="shared" si="1"/>
        <v>66</v>
      </c>
      <c r="B80" s="122">
        <v>38400</v>
      </c>
      <c r="C80" s="30" t="s">
        <v>147</v>
      </c>
      <c r="D80" s="80">
        <v>90956.283299827119</v>
      </c>
      <c r="E80" s="96">
        <v>0</v>
      </c>
      <c r="F80" s="96">
        <f t="shared" si="2"/>
        <v>90956.283299827119</v>
      </c>
      <c r="G80" s="79">
        <f t="shared" si="15"/>
        <v>1</v>
      </c>
      <c r="H80" s="79">
        <f t="shared" si="15"/>
        <v>1</v>
      </c>
      <c r="I80" s="96">
        <f t="shared" si="16"/>
        <v>90956.283299827119</v>
      </c>
      <c r="K80" s="80">
        <v>87938.682196943642</v>
      </c>
      <c r="L80" s="79">
        <f t="shared" si="17"/>
        <v>1</v>
      </c>
      <c r="M80" s="79">
        <f t="shared" si="17"/>
        <v>1</v>
      </c>
      <c r="N80" s="96">
        <f t="shared" si="18"/>
        <v>87938.682196943642</v>
      </c>
      <c r="S80" s="122"/>
    </row>
    <row r="81" spans="1:19">
      <c r="A81" s="31">
        <f t="shared" ref="A81:A144" si="19">A80+1</f>
        <v>67</v>
      </c>
      <c r="B81" s="122">
        <v>38500</v>
      </c>
      <c r="C81" s="30" t="s">
        <v>148</v>
      </c>
      <c r="D81" s="80">
        <v>2904067.3458352396</v>
      </c>
      <c r="E81" s="96">
        <v>0</v>
      </c>
      <c r="F81" s="96">
        <f t="shared" ref="F81:F110" si="20">D81-E81</f>
        <v>2904067.3458352396</v>
      </c>
      <c r="G81" s="79">
        <f t="shared" si="15"/>
        <v>1</v>
      </c>
      <c r="H81" s="79">
        <f t="shared" si="15"/>
        <v>1</v>
      </c>
      <c r="I81" s="96">
        <f t="shared" si="16"/>
        <v>2904067.3458352396</v>
      </c>
      <c r="K81" s="80">
        <v>2832946.2697525355</v>
      </c>
      <c r="L81" s="79">
        <f t="shared" si="17"/>
        <v>1</v>
      </c>
      <c r="M81" s="79">
        <f t="shared" si="17"/>
        <v>1</v>
      </c>
      <c r="N81" s="96">
        <f t="shared" si="18"/>
        <v>2832946.2697525355</v>
      </c>
      <c r="S81" s="122"/>
    </row>
    <row r="82" spans="1:19">
      <c r="A82" s="31">
        <f t="shared" si="19"/>
        <v>68</v>
      </c>
      <c r="B82" s="122"/>
      <c r="C82" s="30"/>
      <c r="D82" s="132"/>
      <c r="E82" s="132"/>
      <c r="F82" s="132"/>
      <c r="G82" s="79"/>
      <c r="H82" s="79"/>
      <c r="I82" s="132"/>
      <c r="K82" s="132"/>
      <c r="N82" s="132"/>
    </row>
    <row r="83" spans="1:19">
      <c r="A83" s="31">
        <f t="shared" si="19"/>
        <v>69</v>
      </c>
      <c r="B83" s="122"/>
      <c r="C83" s="30" t="s">
        <v>240</v>
      </c>
      <c r="D83" s="85">
        <f>SUM(D62:D82)</f>
        <v>158212599.77838853</v>
      </c>
      <c r="E83" s="85">
        <f>SUM(E62:E82)</f>
        <v>0</v>
      </c>
      <c r="F83" s="85">
        <f>SUM(F62:F82)</f>
        <v>158212599.77838853</v>
      </c>
      <c r="G83" s="79"/>
      <c r="H83" s="79"/>
      <c r="I83" s="85">
        <f>SUM(I62:I82)</f>
        <v>158212599.77838853</v>
      </c>
      <c r="K83" s="85">
        <f>SUM(K62:K82)</f>
        <v>151542161.79867446</v>
      </c>
      <c r="N83" s="85">
        <f>SUM(N62:N82)</f>
        <v>151542161.79867446</v>
      </c>
    </row>
    <row r="84" spans="1:19">
      <c r="A84" s="31">
        <f t="shared" si="19"/>
        <v>70</v>
      </c>
      <c r="B84" s="122"/>
      <c r="C84" s="30"/>
      <c r="D84" s="96"/>
      <c r="E84" s="96"/>
      <c r="F84" s="96"/>
      <c r="G84" s="79"/>
      <c r="H84" s="79"/>
      <c r="I84" s="96"/>
      <c r="K84" s="96"/>
      <c r="N84" s="96"/>
    </row>
    <row r="85" spans="1:19">
      <c r="A85" s="31">
        <f t="shared" si="19"/>
        <v>71</v>
      </c>
      <c r="B85" s="124"/>
      <c r="C85" s="75" t="s">
        <v>150</v>
      </c>
      <c r="D85" s="96"/>
      <c r="E85" s="96"/>
      <c r="F85" s="96"/>
      <c r="G85" s="79"/>
      <c r="H85" s="79"/>
      <c r="I85" s="96"/>
      <c r="K85" s="96"/>
      <c r="N85" s="96"/>
    </row>
    <row r="86" spans="1:19">
      <c r="A86" s="31">
        <f t="shared" si="19"/>
        <v>72</v>
      </c>
      <c r="B86" s="122">
        <v>38900</v>
      </c>
      <c r="C86" s="30" t="s">
        <v>241</v>
      </c>
      <c r="D86" s="80">
        <v>0</v>
      </c>
      <c r="E86" s="85">
        <v>0</v>
      </c>
      <c r="F86" s="85">
        <f t="shared" si="20"/>
        <v>0</v>
      </c>
      <c r="G86" s="79">
        <f t="shared" ref="G86:H104" si="21">$G$16</f>
        <v>1</v>
      </c>
      <c r="H86" s="79">
        <f t="shared" si="21"/>
        <v>1</v>
      </c>
      <c r="I86" s="85">
        <f t="shared" ref="I86:I110" si="22">F86*G86*H86</f>
        <v>0</v>
      </c>
      <c r="K86" s="80">
        <v>0</v>
      </c>
      <c r="L86" s="79">
        <f t="shared" ref="L86:M104" si="23">$G$16</f>
        <v>1</v>
      </c>
      <c r="M86" s="79">
        <f t="shared" si="23"/>
        <v>1</v>
      </c>
      <c r="N86" s="85">
        <f t="shared" ref="N86:N110" si="24">K86*L86*M86</f>
        <v>0</v>
      </c>
      <c r="S86" s="122"/>
    </row>
    <row r="87" spans="1:19">
      <c r="A87" s="31">
        <f t="shared" si="19"/>
        <v>73</v>
      </c>
      <c r="B87" s="122">
        <v>39000</v>
      </c>
      <c r="C87" s="30" t="s">
        <v>242</v>
      </c>
      <c r="D87" s="80">
        <v>1123624.4495535207</v>
      </c>
      <c r="E87" s="96">
        <v>0</v>
      </c>
      <c r="F87" s="96">
        <f t="shared" si="20"/>
        <v>1123624.4495535207</v>
      </c>
      <c r="G87" s="79">
        <f t="shared" si="21"/>
        <v>1</v>
      </c>
      <c r="H87" s="79">
        <f t="shared" si="21"/>
        <v>1</v>
      </c>
      <c r="I87" s="96">
        <f t="shared" si="22"/>
        <v>1123624.4495535207</v>
      </c>
      <c r="K87" s="80">
        <v>989221.66228965647</v>
      </c>
      <c r="L87" s="79">
        <f t="shared" si="23"/>
        <v>1</v>
      </c>
      <c r="M87" s="79">
        <f t="shared" si="23"/>
        <v>1</v>
      </c>
      <c r="N87" s="96">
        <f t="shared" si="24"/>
        <v>989221.66228965647</v>
      </c>
      <c r="S87" s="122"/>
    </row>
    <row r="88" spans="1:19">
      <c r="A88" s="31">
        <f t="shared" si="19"/>
        <v>74</v>
      </c>
      <c r="B88" s="122">
        <v>39002</v>
      </c>
      <c r="C88" s="30" t="s">
        <v>243</v>
      </c>
      <c r="D88" s="80">
        <v>104795.54712999989</v>
      </c>
      <c r="E88" s="96">
        <v>0</v>
      </c>
      <c r="F88" s="96">
        <f t="shared" si="20"/>
        <v>104795.54712999989</v>
      </c>
      <c r="G88" s="79">
        <f t="shared" si="21"/>
        <v>1</v>
      </c>
      <c r="H88" s="79">
        <f t="shared" si="21"/>
        <v>1</v>
      </c>
      <c r="I88" s="96">
        <f t="shared" si="22"/>
        <v>104795.54712999989</v>
      </c>
      <c r="K88" s="80">
        <v>101540.98794999989</v>
      </c>
      <c r="L88" s="79">
        <f t="shared" si="23"/>
        <v>1</v>
      </c>
      <c r="M88" s="79">
        <f t="shared" si="23"/>
        <v>1</v>
      </c>
      <c r="N88" s="96">
        <f t="shared" si="24"/>
        <v>101540.98794999989</v>
      </c>
      <c r="S88" s="122"/>
    </row>
    <row r="89" spans="1:19">
      <c r="A89" s="31">
        <f t="shared" si="19"/>
        <v>75</v>
      </c>
      <c r="B89" s="122">
        <v>39003</v>
      </c>
      <c r="C89" s="30" t="s">
        <v>244</v>
      </c>
      <c r="D89" s="80">
        <v>281311.78604400012</v>
      </c>
      <c r="E89" s="96">
        <v>0</v>
      </c>
      <c r="F89" s="96">
        <f t="shared" si="20"/>
        <v>281311.78604400012</v>
      </c>
      <c r="G89" s="79">
        <f t="shared" si="21"/>
        <v>1</v>
      </c>
      <c r="H89" s="79">
        <f t="shared" si="21"/>
        <v>1</v>
      </c>
      <c r="I89" s="96">
        <f t="shared" si="22"/>
        <v>281311.78604400012</v>
      </c>
      <c r="K89" s="80">
        <v>267978.84146000014</v>
      </c>
      <c r="L89" s="79">
        <f t="shared" si="23"/>
        <v>1</v>
      </c>
      <c r="M89" s="79">
        <f t="shared" si="23"/>
        <v>1</v>
      </c>
      <c r="N89" s="96">
        <f t="shared" si="24"/>
        <v>267978.84146000014</v>
      </c>
      <c r="S89" s="122"/>
    </row>
    <row r="90" spans="1:19">
      <c r="A90" s="31">
        <f t="shared" si="19"/>
        <v>76</v>
      </c>
      <c r="B90" s="122">
        <v>39004</v>
      </c>
      <c r="C90" s="30" t="s">
        <v>245</v>
      </c>
      <c r="D90" s="80">
        <v>4684.0918920000067</v>
      </c>
      <c r="E90" s="96">
        <v>0</v>
      </c>
      <c r="F90" s="96">
        <f t="shared" si="20"/>
        <v>4684.0918920000067</v>
      </c>
      <c r="G90" s="79">
        <f t="shared" si="21"/>
        <v>1</v>
      </c>
      <c r="H90" s="79">
        <f t="shared" si="21"/>
        <v>1</v>
      </c>
      <c r="I90" s="96">
        <f t="shared" si="22"/>
        <v>4684.0918920000067</v>
      </c>
      <c r="K90" s="80">
        <v>4440.5427800000043</v>
      </c>
      <c r="L90" s="79">
        <f t="shared" si="23"/>
        <v>1</v>
      </c>
      <c r="M90" s="79">
        <f t="shared" si="23"/>
        <v>1</v>
      </c>
      <c r="N90" s="96">
        <f t="shared" si="24"/>
        <v>4440.5427800000043</v>
      </c>
      <c r="S90" s="122"/>
    </row>
    <row r="91" spans="1:19">
      <c r="A91" s="31">
        <f t="shared" si="19"/>
        <v>77</v>
      </c>
      <c r="B91" s="122">
        <v>39009</v>
      </c>
      <c r="C91" s="30" t="s">
        <v>246</v>
      </c>
      <c r="D91" s="80">
        <v>1248109.8595909993</v>
      </c>
      <c r="E91" s="96">
        <v>0</v>
      </c>
      <c r="F91" s="96">
        <f t="shared" si="20"/>
        <v>1248109.8595909993</v>
      </c>
      <c r="G91" s="79">
        <f t="shared" si="21"/>
        <v>1</v>
      </c>
      <c r="H91" s="79">
        <f t="shared" si="21"/>
        <v>1</v>
      </c>
      <c r="I91" s="96">
        <f t="shared" si="22"/>
        <v>1248109.8595909993</v>
      </c>
      <c r="K91" s="80">
        <v>1225690.3469873457</v>
      </c>
      <c r="L91" s="79">
        <f t="shared" si="23"/>
        <v>1</v>
      </c>
      <c r="M91" s="79">
        <f t="shared" si="23"/>
        <v>1</v>
      </c>
      <c r="N91" s="96">
        <f t="shared" si="24"/>
        <v>1225690.3469873457</v>
      </c>
      <c r="S91" s="122"/>
    </row>
    <row r="92" spans="1:19">
      <c r="A92" s="31">
        <f t="shared" si="19"/>
        <v>78</v>
      </c>
      <c r="B92" s="122">
        <v>39100</v>
      </c>
      <c r="C92" s="30" t="s">
        <v>247</v>
      </c>
      <c r="D92" s="80">
        <v>1048771.6444475006</v>
      </c>
      <c r="E92" s="96">
        <v>0</v>
      </c>
      <c r="F92" s="96">
        <f t="shared" si="20"/>
        <v>1048771.6444475006</v>
      </c>
      <c r="G92" s="79">
        <f t="shared" si="21"/>
        <v>1</v>
      </c>
      <c r="H92" s="79">
        <f t="shared" si="21"/>
        <v>1</v>
      </c>
      <c r="I92" s="96">
        <f t="shared" si="22"/>
        <v>1048771.6444475006</v>
      </c>
      <c r="K92" s="80">
        <v>988921.09746250056</v>
      </c>
      <c r="L92" s="79">
        <f t="shared" si="23"/>
        <v>1</v>
      </c>
      <c r="M92" s="79">
        <f t="shared" si="23"/>
        <v>1</v>
      </c>
      <c r="N92" s="96">
        <f t="shared" si="24"/>
        <v>988921.09746250056</v>
      </c>
      <c r="S92" s="122"/>
    </row>
    <row r="93" spans="1:19">
      <c r="A93" s="31">
        <f t="shared" si="19"/>
        <v>79</v>
      </c>
      <c r="B93" s="122">
        <v>39103</v>
      </c>
      <c r="C93" s="30" t="s">
        <v>155</v>
      </c>
      <c r="D93" s="80">
        <v>0</v>
      </c>
      <c r="E93" s="96">
        <v>0</v>
      </c>
      <c r="F93" s="96">
        <f t="shared" si="20"/>
        <v>0</v>
      </c>
      <c r="G93" s="79">
        <f t="shared" si="21"/>
        <v>1</v>
      </c>
      <c r="H93" s="79">
        <f t="shared" si="21"/>
        <v>1</v>
      </c>
      <c r="I93" s="96">
        <f t="shared" si="22"/>
        <v>0</v>
      </c>
      <c r="K93" s="80">
        <v>0</v>
      </c>
      <c r="L93" s="79">
        <f t="shared" si="23"/>
        <v>1</v>
      </c>
      <c r="M93" s="79">
        <f t="shared" si="23"/>
        <v>1</v>
      </c>
      <c r="N93" s="96">
        <f t="shared" si="24"/>
        <v>0</v>
      </c>
      <c r="S93" s="122"/>
    </row>
    <row r="94" spans="1:19">
      <c r="A94" s="31">
        <f t="shared" si="19"/>
        <v>80</v>
      </c>
      <c r="B94" s="122">
        <v>39200</v>
      </c>
      <c r="C94" s="30" t="s">
        <v>248</v>
      </c>
      <c r="D94" s="80">
        <v>107529.04915499997</v>
      </c>
      <c r="E94" s="96">
        <v>0</v>
      </c>
      <c r="F94" s="96">
        <f t="shared" si="20"/>
        <v>107529.04915499997</v>
      </c>
      <c r="G94" s="79">
        <f t="shared" si="21"/>
        <v>1</v>
      </c>
      <c r="H94" s="79">
        <f t="shared" si="21"/>
        <v>1</v>
      </c>
      <c r="I94" s="96">
        <f t="shared" si="22"/>
        <v>107529.04915499997</v>
      </c>
      <c r="K94" s="80">
        <v>90800.340824999977</v>
      </c>
      <c r="L94" s="79">
        <f t="shared" si="23"/>
        <v>1</v>
      </c>
      <c r="M94" s="79">
        <f t="shared" si="23"/>
        <v>1</v>
      </c>
      <c r="N94" s="96">
        <f t="shared" si="24"/>
        <v>90800.340824999977</v>
      </c>
      <c r="S94" s="122"/>
    </row>
    <row r="95" spans="1:19">
      <c r="A95" s="31">
        <f t="shared" si="19"/>
        <v>81</v>
      </c>
      <c r="B95" s="122">
        <v>39202</v>
      </c>
      <c r="C95" s="30" t="s">
        <v>249</v>
      </c>
      <c r="D95" s="80">
        <v>-2549.7600000000002</v>
      </c>
      <c r="E95" s="96">
        <v>0</v>
      </c>
      <c r="F95" s="96">
        <f t="shared" si="20"/>
        <v>-2549.7600000000002</v>
      </c>
      <c r="G95" s="79">
        <f t="shared" si="21"/>
        <v>1</v>
      </c>
      <c r="H95" s="79">
        <f t="shared" si="21"/>
        <v>1</v>
      </c>
      <c r="I95" s="96">
        <f t="shared" si="22"/>
        <v>-2549.7600000000002</v>
      </c>
      <c r="K95" s="80">
        <v>-2549.7600000000011</v>
      </c>
      <c r="L95" s="79">
        <f t="shared" si="23"/>
        <v>1</v>
      </c>
      <c r="M95" s="79">
        <f t="shared" si="23"/>
        <v>1</v>
      </c>
      <c r="N95" s="96">
        <f t="shared" si="24"/>
        <v>-2549.7600000000011</v>
      </c>
      <c r="S95" s="122"/>
    </row>
    <row r="96" spans="1:19">
      <c r="A96" s="31">
        <f t="shared" si="19"/>
        <v>82</v>
      </c>
      <c r="B96" s="122">
        <v>39400</v>
      </c>
      <c r="C96" s="30" t="s">
        <v>250</v>
      </c>
      <c r="D96" s="80">
        <v>1354205.5736513922</v>
      </c>
      <c r="E96" s="96">
        <v>0</v>
      </c>
      <c r="F96" s="96">
        <f t="shared" si="20"/>
        <v>1354205.5736513922</v>
      </c>
      <c r="G96" s="79">
        <f t="shared" si="21"/>
        <v>1</v>
      </c>
      <c r="H96" s="79">
        <f t="shared" si="21"/>
        <v>1</v>
      </c>
      <c r="I96" s="96">
        <f t="shared" si="22"/>
        <v>1354205.5736513922</v>
      </c>
      <c r="K96" s="80">
        <v>1181288.5442582623</v>
      </c>
      <c r="L96" s="79">
        <f t="shared" si="23"/>
        <v>1</v>
      </c>
      <c r="M96" s="79">
        <f t="shared" si="23"/>
        <v>1</v>
      </c>
      <c r="N96" s="96">
        <f t="shared" si="24"/>
        <v>1181288.5442582623</v>
      </c>
      <c r="S96" s="122"/>
    </row>
    <row r="97" spans="1:19">
      <c r="A97" s="31">
        <f t="shared" si="19"/>
        <v>83</v>
      </c>
      <c r="B97" s="122">
        <v>39603</v>
      </c>
      <c r="C97" s="30" t="s">
        <v>251</v>
      </c>
      <c r="D97" s="80">
        <v>39760.799671999972</v>
      </c>
      <c r="E97" s="96">
        <v>0</v>
      </c>
      <c r="F97" s="96">
        <f t="shared" si="20"/>
        <v>39760.799671999972</v>
      </c>
      <c r="G97" s="79">
        <f t="shared" si="21"/>
        <v>1</v>
      </c>
      <c r="H97" s="79">
        <f t="shared" si="21"/>
        <v>1</v>
      </c>
      <c r="I97" s="96">
        <f t="shared" si="22"/>
        <v>39760.799671999972</v>
      </c>
      <c r="K97" s="80">
        <v>39019.253270461522</v>
      </c>
      <c r="L97" s="79">
        <f t="shared" si="23"/>
        <v>1</v>
      </c>
      <c r="M97" s="79">
        <f t="shared" si="23"/>
        <v>1</v>
      </c>
      <c r="N97" s="96">
        <f t="shared" si="24"/>
        <v>39019.253270461522</v>
      </c>
      <c r="S97" s="122"/>
    </row>
    <row r="98" spans="1:19">
      <c r="A98" s="31">
        <f t="shared" si="19"/>
        <v>84</v>
      </c>
      <c r="B98" s="122">
        <v>39604</v>
      </c>
      <c r="C98" s="30" t="s">
        <v>252</v>
      </c>
      <c r="D98" s="80">
        <v>62887.10692349996</v>
      </c>
      <c r="E98" s="96">
        <v>0</v>
      </c>
      <c r="F98" s="96">
        <f t="shared" si="20"/>
        <v>62887.10692349996</v>
      </c>
      <c r="G98" s="79">
        <f t="shared" si="21"/>
        <v>1</v>
      </c>
      <c r="H98" s="79">
        <f t="shared" si="21"/>
        <v>1</v>
      </c>
      <c r="I98" s="96">
        <f t="shared" si="22"/>
        <v>62887.10692349996</v>
      </c>
      <c r="K98" s="80">
        <v>61712.405253980731</v>
      </c>
      <c r="L98" s="79">
        <f t="shared" si="23"/>
        <v>1</v>
      </c>
      <c r="M98" s="79">
        <f t="shared" si="23"/>
        <v>1</v>
      </c>
      <c r="N98" s="96">
        <f t="shared" si="24"/>
        <v>61712.405253980731</v>
      </c>
      <c r="S98" s="122"/>
    </row>
    <row r="99" spans="1:19">
      <c r="A99" s="31">
        <f t="shared" si="19"/>
        <v>85</v>
      </c>
      <c r="B99" s="122">
        <v>39605</v>
      </c>
      <c r="C99" s="30" t="s">
        <v>253</v>
      </c>
      <c r="D99" s="80">
        <v>19456.389328250003</v>
      </c>
      <c r="E99" s="96">
        <v>0</v>
      </c>
      <c r="F99" s="96">
        <f t="shared" si="20"/>
        <v>19456.389328250003</v>
      </c>
      <c r="G99" s="79">
        <f t="shared" si="21"/>
        <v>1</v>
      </c>
      <c r="H99" s="79">
        <f t="shared" si="21"/>
        <v>1</v>
      </c>
      <c r="I99" s="96">
        <f t="shared" si="22"/>
        <v>19456.389328250003</v>
      </c>
      <c r="K99" s="80">
        <v>18122.822068923077</v>
      </c>
      <c r="L99" s="79">
        <f t="shared" si="23"/>
        <v>1</v>
      </c>
      <c r="M99" s="79">
        <f t="shared" si="23"/>
        <v>1</v>
      </c>
      <c r="N99" s="96">
        <f t="shared" si="24"/>
        <v>18122.822068923077</v>
      </c>
      <c r="S99" s="122"/>
    </row>
    <row r="100" spans="1:19">
      <c r="A100" s="31">
        <f t="shared" si="19"/>
        <v>86</v>
      </c>
      <c r="B100" s="122">
        <v>39700</v>
      </c>
      <c r="C100" s="30" t="s">
        <v>254</v>
      </c>
      <c r="D100" s="80">
        <v>213192.31359699985</v>
      </c>
      <c r="E100" s="96">
        <v>0</v>
      </c>
      <c r="F100" s="96">
        <f t="shared" si="20"/>
        <v>213192.31359699985</v>
      </c>
      <c r="G100" s="79">
        <f t="shared" si="21"/>
        <v>1</v>
      </c>
      <c r="H100" s="79">
        <f t="shared" si="21"/>
        <v>1</v>
      </c>
      <c r="I100" s="96">
        <f t="shared" si="22"/>
        <v>213192.31359699985</v>
      </c>
      <c r="K100" s="80">
        <v>201220.84685499987</v>
      </c>
      <c r="L100" s="79">
        <f t="shared" si="23"/>
        <v>1</v>
      </c>
      <c r="M100" s="79">
        <f t="shared" si="23"/>
        <v>1</v>
      </c>
      <c r="N100" s="96">
        <f t="shared" si="24"/>
        <v>201220.84685499987</v>
      </c>
      <c r="S100" s="122"/>
    </row>
    <row r="101" spans="1:19">
      <c r="A101" s="31">
        <f t="shared" si="19"/>
        <v>87</v>
      </c>
      <c r="B101" s="124">
        <v>39701</v>
      </c>
      <c r="C101" s="30" t="s">
        <v>163</v>
      </c>
      <c r="D101" s="80">
        <v>0</v>
      </c>
      <c r="E101" s="96">
        <v>0</v>
      </c>
      <c r="F101" s="96">
        <f t="shared" si="20"/>
        <v>0</v>
      </c>
      <c r="G101" s="79">
        <f t="shared" si="21"/>
        <v>1</v>
      </c>
      <c r="H101" s="79">
        <f t="shared" si="21"/>
        <v>1</v>
      </c>
      <c r="I101" s="96">
        <f t="shared" si="22"/>
        <v>0</v>
      </c>
      <c r="K101" s="80">
        <v>0</v>
      </c>
      <c r="L101" s="79">
        <f t="shared" si="23"/>
        <v>1</v>
      </c>
      <c r="M101" s="79">
        <f t="shared" si="23"/>
        <v>1</v>
      </c>
      <c r="N101" s="96">
        <f t="shared" si="24"/>
        <v>0</v>
      </c>
      <c r="S101" s="122"/>
    </row>
    <row r="102" spans="1:19">
      <c r="A102" s="31">
        <f t="shared" si="19"/>
        <v>88</v>
      </c>
      <c r="B102" s="124">
        <v>39702</v>
      </c>
      <c r="C102" s="4" t="s">
        <v>163</v>
      </c>
      <c r="D102" s="80">
        <v>0</v>
      </c>
      <c r="E102" s="96">
        <v>0</v>
      </c>
      <c r="F102" s="96">
        <f t="shared" si="20"/>
        <v>0</v>
      </c>
      <c r="G102" s="79">
        <f t="shared" si="21"/>
        <v>1</v>
      </c>
      <c r="H102" s="79">
        <f t="shared" si="21"/>
        <v>1</v>
      </c>
      <c r="I102" s="96">
        <f t="shared" si="22"/>
        <v>0</v>
      </c>
      <c r="K102" s="80">
        <v>0</v>
      </c>
      <c r="L102" s="79">
        <f t="shared" si="23"/>
        <v>1</v>
      </c>
      <c r="M102" s="79">
        <f t="shared" si="23"/>
        <v>1</v>
      </c>
      <c r="N102" s="96">
        <f t="shared" si="24"/>
        <v>0</v>
      </c>
      <c r="S102" s="122"/>
    </row>
    <row r="103" spans="1:19">
      <c r="A103" s="31">
        <f t="shared" si="19"/>
        <v>89</v>
      </c>
      <c r="B103" s="124">
        <v>39705</v>
      </c>
      <c r="C103" s="30" t="s">
        <v>255</v>
      </c>
      <c r="D103" s="80">
        <v>0</v>
      </c>
      <c r="E103" s="96">
        <v>0</v>
      </c>
      <c r="F103" s="96">
        <f t="shared" si="20"/>
        <v>0</v>
      </c>
      <c r="G103" s="79">
        <f t="shared" si="21"/>
        <v>1</v>
      </c>
      <c r="H103" s="79">
        <f t="shared" si="21"/>
        <v>1</v>
      </c>
      <c r="I103" s="96">
        <f t="shared" si="22"/>
        <v>0</v>
      </c>
      <c r="K103" s="80">
        <v>0</v>
      </c>
      <c r="L103" s="79">
        <f t="shared" si="23"/>
        <v>1</v>
      </c>
      <c r="M103" s="79">
        <f t="shared" si="23"/>
        <v>1</v>
      </c>
      <c r="N103" s="96">
        <f t="shared" si="24"/>
        <v>0</v>
      </c>
      <c r="S103" s="122"/>
    </row>
    <row r="104" spans="1:19">
      <c r="A104" s="31">
        <f t="shared" si="19"/>
        <v>90</v>
      </c>
      <c r="B104" s="124">
        <v>39800</v>
      </c>
      <c r="C104" s="30" t="s">
        <v>256</v>
      </c>
      <c r="D104" s="80">
        <v>1788138.6160357494</v>
      </c>
      <c r="E104" s="96">
        <v>0</v>
      </c>
      <c r="F104" s="96">
        <f t="shared" si="20"/>
        <v>1788138.6160357494</v>
      </c>
      <c r="G104" s="79">
        <f t="shared" si="21"/>
        <v>1</v>
      </c>
      <c r="H104" s="79">
        <f t="shared" si="21"/>
        <v>1</v>
      </c>
      <c r="I104" s="96">
        <f t="shared" si="22"/>
        <v>1788138.6160357494</v>
      </c>
      <c r="K104" s="80">
        <v>1693601.8127808045</v>
      </c>
      <c r="L104" s="79">
        <f t="shared" si="23"/>
        <v>1</v>
      </c>
      <c r="M104" s="79">
        <f t="shared" si="23"/>
        <v>1</v>
      </c>
      <c r="N104" s="96">
        <f t="shared" si="24"/>
        <v>1693601.8127808045</v>
      </c>
      <c r="S104" s="122"/>
    </row>
    <row r="105" spans="1:19">
      <c r="A105" s="31">
        <f t="shared" si="19"/>
        <v>91</v>
      </c>
      <c r="B105" s="124">
        <v>39901</v>
      </c>
      <c r="C105" s="30" t="s">
        <v>166</v>
      </c>
      <c r="D105" s="80">
        <v>5404.1379999999972</v>
      </c>
      <c r="E105" s="96">
        <v>0</v>
      </c>
      <c r="F105" s="96">
        <f t="shared" si="20"/>
        <v>5404.1379999999972</v>
      </c>
      <c r="G105" s="79">
        <f t="shared" ref="G105:H113" si="25">$G$16</f>
        <v>1</v>
      </c>
      <c r="H105" s="79">
        <f t="shared" si="25"/>
        <v>1</v>
      </c>
      <c r="I105" s="96">
        <f t="shared" si="22"/>
        <v>5404.1379999999972</v>
      </c>
      <c r="K105" s="80">
        <v>4684.6499999999978</v>
      </c>
      <c r="L105" s="79">
        <f t="shared" ref="L105:M113" si="26">$G$16</f>
        <v>1</v>
      </c>
      <c r="M105" s="79">
        <f t="shared" si="26"/>
        <v>1</v>
      </c>
      <c r="N105" s="96">
        <f t="shared" si="24"/>
        <v>4684.6499999999978</v>
      </c>
      <c r="S105" s="122"/>
    </row>
    <row r="106" spans="1:19">
      <c r="A106" s="31">
        <f t="shared" si="19"/>
        <v>92</v>
      </c>
      <c r="B106" s="124">
        <v>39902</v>
      </c>
      <c r="C106" s="30" t="s">
        <v>167</v>
      </c>
      <c r="D106" s="80">
        <v>0</v>
      </c>
      <c r="E106" s="96">
        <v>0</v>
      </c>
      <c r="F106" s="96">
        <f t="shared" si="20"/>
        <v>0</v>
      </c>
      <c r="G106" s="79">
        <f t="shared" si="25"/>
        <v>1</v>
      </c>
      <c r="H106" s="79">
        <f t="shared" si="25"/>
        <v>1</v>
      </c>
      <c r="I106" s="96">
        <f t="shared" si="22"/>
        <v>0</v>
      </c>
      <c r="K106" s="80">
        <v>0</v>
      </c>
      <c r="L106" s="79">
        <f t="shared" si="26"/>
        <v>1</v>
      </c>
      <c r="M106" s="79">
        <f t="shared" si="26"/>
        <v>1</v>
      </c>
      <c r="N106" s="96">
        <f t="shared" si="24"/>
        <v>0</v>
      </c>
      <c r="S106" s="122"/>
    </row>
    <row r="107" spans="1:19">
      <c r="A107" s="31">
        <f t="shared" si="19"/>
        <v>93</v>
      </c>
      <c r="B107" s="124">
        <v>39903</v>
      </c>
      <c r="C107" s="30" t="s">
        <v>257</v>
      </c>
      <c r="D107" s="80">
        <v>55324.650499999945</v>
      </c>
      <c r="E107" s="96">
        <v>0</v>
      </c>
      <c r="F107" s="96">
        <f t="shared" si="20"/>
        <v>55324.650499999945</v>
      </c>
      <c r="G107" s="79">
        <f t="shared" si="25"/>
        <v>1</v>
      </c>
      <c r="H107" s="79">
        <f t="shared" si="25"/>
        <v>1</v>
      </c>
      <c r="I107" s="96">
        <f t="shared" si="22"/>
        <v>55324.650499999945</v>
      </c>
      <c r="K107" s="80">
        <v>48594.707499999968</v>
      </c>
      <c r="L107" s="79">
        <f t="shared" si="26"/>
        <v>1</v>
      </c>
      <c r="M107" s="79">
        <f t="shared" si="26"/>
        <v>1</v>
      </c>
      <c r="N107" s="96">
        <f t="shared" si="24"/>
        <v>48594.707499999968</v>
      </c>
      <c r="S107" s="122"/>
    </row>
    <row r="108" spans="1:19">
      <c r="A108" s="31">
        <f t="shared" si="19"/>
        <v>94</v>
      </c>
      <c r="B108" s="124">
        <v>39906</v>
      </c>
      <c r="C108" s="30" t="s">
        <v>258</v>
      </c>
      <c r="D108" s="80">
        <v>1253386.609556356</v>
      </c>
      <c r="E108" s="96">
        <v>0</v>
      </c>
      <c r="F108" s="96">
        <f t="shared" si="20"/>
        <v>1253386.609556356</v>
      </c>
      <c r="G108" s="79">
        <f t="shared" si="25"/>
        <v>1</v>
      </c>
      <c r="H108" s="79">
        <f t="shared" si="25"/>
        <v>1</v>
      </c>
      <c r="I108" s="96">
        <f t="shared" si="22"/>
        <v>1253386.609556356</v>
      </c>
      <c r="K108" s="80">
        <v>1069984.166086003</v>
      </c>
      <c r="L108" s="79">
        <f t="shared" si="26"/>
        <v>1</v>
      </c>
      <c r="M108" s="79">
        <f t="shared" si="26"/>
        <v>1</v>
      </c>
      <c r="N108" s="96">
        <f t="shared" si="24"/>
        <v>1069984.166086003</v>
      </c>
      <c r="S108" s="122"/>
    </row>
    <row r="109" spans="1:19" ht="15" customHeight="1">
      <c r="A109" s="31">
        <f t="shared" si="19"/>
        <v>95</v>
      </c>
      <c r="B109" s="124">
        <v>39907</v>
      </c>
      <c r="C109" s="30" t="s">
        <v>259</v>
      </c>
      <c r="D109" s="80">
        <v>0</v>
      </c>
      <c r="E109" s="96">
        <v>0</v>
      </c>
      <c r="F109" s="96">
        <f t="shared" si="20"/>
        <v>0</v>
      </c>
      <c r="G109" s="79">
        <f t="shared" si="25"/>
        <v>1</v>
      </c>
      <c r="H109" s="79">
        <f t="shared" si="25"/>
        <v>1</v>
      </c>
      <c r="I109" s="96">
        <f t="shared" si="22"/>
        <v>0</v>
      </c>
      <c r="K109" s="80">
        <v>0</v>
      </c>
      <c r="L109" s="79">
        <f t="shared" si="26"/>
        <v>1</v>
      </c>
      <c r="M109" s="79">
        <f t="shared" si="26"/>
        <v>1</v>
      </c>
      <c r="N109" s="96">
        <f t="shared" si="24"/>
        <v>0</v>
      </c>
      <c r="S109" s="122"/>
    </row>
    <row r="110" spans="1:19">
      <c r="A110" s="31">
        <f t="shared" si="19"/>
        <v>96</v>
      </c>
      <c r="B110" s="124">
        <v>39908</v>
      </c>
      <c r="C110" s="30" t="s">
        <v>260</v>
      </c>
      <c r="D110" s="80">
        <v>123660.23916099998</v>
      </c>
      <c r="E110" s="96">
        <v>0</v>
      </c>
      <c r="F110" s="96">
        <f t="shared" si="20"/>
        <v>123660.23916099998</v>
      </c>
      <c r="G110" s="79">
        <f t="shared" si="25"/>
        <v>1</v>
      </c>
      <c r="H110" s="79">
        <f t="shared" si="25"/>
        <v>1</v>
      </c>
      <c r="I110" s="96">
        <f t="shared" si="22"/>
        <v>123660.23916099998</v>
      </c>
      <c r="K110" s="80">
        <v>123343.37611634612</v>
      </c>
      <c r="L110" s="79">
        <f t="shared" si="26"/>
        <v>1</v>
      </c>
      <c r="M110" s="79">
        <f t="shared" si="26"/>
        <v>1</v>
      </c>
      <c r="N110" s="96">
        <f t="shared" si="24"/>
        <v>123343.37611634612</v>
      </c>
      <c r="S110" s="122"/>
    </row>
    <row r="111" spans="1:19" ht="15" customHeight="1">
      <c r="A111" s="31">
        <f t="shared" si="19"/>
        <v>97</v>
      </c>
      <c r="B111" s="124"/>
      <c r="C111" s="30" t="s">
        <v>261</v>
      </c>
      <c r="D111" s="80">
        <v>-3312254.5999999982</v>
      </c>
      <c r="E111" s="96">
        <v>0</v>
      </c>
      <c r="F111" s="96">
        <f>D111-E111</f>
        <v>-3312254.5999999982</v>
      </c>
      <c r="G111" s="79">
        <f t="shared" si="25"/>
        <v>1</v>
      </c>
      <c r="H111" s="79">
        <f t="shared" si="25"/>
        <v>1</v>
      </c>
      <c r="I111" s="96">
        <f>F111*G111*H111</f>
        <v>-3312254.5999999982</v>
      </c>
      <c r="K111" s="80">
        <v>-3312254.5999999987</v>
      </c>
      <c r="L111" s="79">
        <f t="shared" si="26"/>
        <v>1</v>
      </c>
      <c r="M111" s="79">
        <f t="shared" si="26"/>
        <v>1</v>
      </c>
      <c r="N111" s="96">
        <f>K111*L111*M111</f>
        <v>-3312254.5999999987</v>
      </c>
    </row>
    <row r="112" spans="1:19" ht="15" customHeight="1">
      <c r="A112" s="31"/>
      <c r="B112" s="124"/>
      <c r="C112" s="30" t="s">
        <v>262</v>
      </c>
      <c r="D112" s="80">
        <v>0</v>
      </c>
      <c r="E112" s="96">
        <v>0</v>
      </c>
      <c r="F112" s="96">
        <f>D112-E112</f>
        <v>0</v>
      </c>
      <c r="G112" s="79">
        <f t="shared" si="25"/>
        <v>1</v>
      </c>
      <c r="H112" s="79">
        <f t="shared" si="25"/>
        <v>1</v>
      </c>
      <c r="I112" s="96">
        <f>F112*G112*H112</f>
        <v>0</v>
      </c>
      <c r="K112" s="80">
        <v>0</v>
      </c>
      <c r="L112" s="79">
        <f t="shared" si="26"/>
        <v>1</v>
      </c>
      <c r="M112" s="79">
        <f t="shared" si="26"/>
        <v>1</v>
      </c>
      <c r="N112" s="96">
        <f t="shared" ref="N112:N113" si="27">K112*L112*M112</f>
        <v>0</v>
      </c>
    </row>
    <row r="113" spans="1:19">
      <c r="A113" s="31">
        <f>A111+1</f>
        <v>98</v>
      </c>
      <c r="B113" s="124"/>
      <c r="C113" s="30" t="s">
        <v>263</v>
      </c>
      <c r="D113" s="80">
        <v>0</v>
      </c>
      <c r="E113" s="96">
        <v>0</v>
      </c>
      <c r="F113" s="96">
        <f t="shared" ref="F113" si="28">D113-E113</f>
        <v>0</v>
      </c>
      <c r="G113" s="79">
        <f t="shared" si="25"/>
        <v>1</v>
      </c>
      <c r="H113" s="79">
        <f t="shared" si="25"/>
        <v>1</v>
      </c>
      <c r="I113" s="96">
        <f t="shared" ref="I113" si="29">F113*G113*H113</f>
        <v>0</v>
      </c>
      <c r="K113" s="80">
        <v>0</v>
      </c>
      <c r="L113" s="79">
        <f t="shared" si="26"/>
        <v>1</v>
      </c>
      <c r="M113" s="79">
        <f t="shared" si="26"/>
        <v>1</v>
      </c>
      <c r="N113" s="96">
        <f t="shared" si="27"/>
        <v>0</v>
      </c>
      <c r="S113" s="122"/>
    </row>
    <row r="114" spans="1:19" ht="15" customHeight="1">
      <c r="A114" s="31">
        <f t="shared" si="19"/>
        <v>99</v>
      </c>
      <c r="B114" s="124"/>
      <c r="C114" s="30"/>
      <c r="D114" s="132"/>
      <c r="E114" s="132"/>
      <c r="F114" s="132"/>
      <c r="I114" s="132"/>
      <c r="K114" s="132"/>
      <c r="N114" s="132"/>
    </row>
    <row r="115" spans="1:19">
      <c r="A115" s="31">
        <f t="shared" si="19"/>
        <v>100</v>
      </c>
      <c r="B115" s="124"/>
      <c r="C115" s="30" t="s">
        <v>264</v>
      </c>
      <c r="D115" s="85">
        <f>SUM(D86:D114)</f>
        <v>5519438.5042382702</v>
      </c>
      <c r="E115" s="85">
        <f>SUM(E86:E114)</f>
        <v>0</v>
      </c>
      <c r="F115" s="85">
        <f>SUM(F86:F114)</f>
        <v>5519438.5042382702</v>
      </c>
      <c r="I115" s="85">
        <f>SUM(I86:I114)</f>
        <v>5519438.5042382702</v>
      </c>
      <c r="K115" s="85">
        <f>SUM(K86:K114)</f>
        <v>4795362.0439442853</v>
      </c>
      <c r="N115" s="85">
        <f>SUM(N86:N114)</f>
        <v>4795362.0439442853</v>
      </c>
    </row>
    <row r="116" spans="1:19">
      <c r="A116" s="31">
        <f t="shared" si="19"/>
        <v>101</v>
      </c>
      <c r="B116" s="124"/>
      <c r="C116" s="30"/>
      <c r="D116" s="96"/>
      <c r="E116" s="96"/>
      <c r="F116" s="96"/>
      <c r="I116" s="96"/>
      <c r="K116" s="96"/>
      <c r="N116" s="96"/>
    </row>
    <row r="117" spans="1:19">
      <c r="A117" s="31">
        <f t="shared" si="19"/>
        <v>102</v>
      </c>
      <c r="B117" s="126"/>
      <c r="C117" s="30" t="s">
        <v>265</v>
      </c>
      <c r="D117" s="85">
        <f>D115+D83+D59+D47+D26+D19</f>
        <v>190998869.75347689</v>
      </c>
      <c r="E117" s="85">
        <f>E115+E83+E59+E47+E26+E19</f>
        <v>0</v>
      </c>
      <c r="F117" s="85">
        <f>F115+F83+F59+F47+F26+F19</f>
        <v>190998869.75347689</v>
      </c>
      <c r="I117" s="85">
        <f>I115+I83+I59+I47+I26+I19</f>
        <v>190998869.75347689</v>
      </c>
      <c r="K117" s="85">
        <f>K115+K83+K59+K47+K26+K19</f>
        <v>183186229.3577978</v>
      </c>
      <c r="N117" s="85">
        <f>N115+N83+N59+N47+N26+N19</f>
        <v>183186229.3577978</v>
      </c>
      <c r="R117" s="27"/>
      <c r="S117" s="27"/>
    </row>
    <row r="118" spans="1:19">
      <c r="A118" s="31">
        <f t="shared" si="19"/>
        <v>103</v>
      </c>
      <c r="B118" s="126"/>
      <c r="C118" s="30"/>
      <c r="D118" s="96"/>
    </row>
    <row r="119" spans="1:19">
      <c r="A119" s="31">
        <f t="shared" si="19"/>
        <v>104</v>
      </c>
      <c r="B119" s="126"/>
      <c r="C119" s="4"/>
      <c r="D119" s="96"/>
    </row>
    <row r="120" spans="1:19">
      <c r="A120" s="31">
        <f t="shared" si="19"/>
        <v>105</v>
      </c>
      <c r="B120" s="76"/>
      <c r="D120" s="96"/>
      <c r="G120" s="41"/>
      <c r="H120" s="41"/>
    </row>
    <row r="121" spans="1:19" ht="15.75">
      <c r="A121" s="31">
        <f t="shared" si="19"/>
        <v>106</v>
      </c>
      <c r="B121" s="92" t="s">
        <v>175</v>
      </c>
      <c r="D121" s="96"/>
      <c r="G121" s="41"/>
      <c r="H121" s="41"/>
    </row>
    <row r="122" spans="1:19">
      <c r="A122" s="31">
        <f t="shared" si="19"/>
        <v>107</v>
      </c>
      <c r="B122" s="76"/>
      <c r="D122" s="96"/>
      <c r="G122" s="41"/>
      <c r="H122" s="41"/>
    </row>
    <row r="123" spans="1:19">
      <c r="A123" s="31">
        <f t="shared" si="19"/>
        <v>108</v>
      </c>
      <c r="B123" s="126"/>
      <c r="C123" s="75" t="s">
        <v>99</v>
      </c>
      <c r="D123" s="96"/>
    </row>
    <row r="124" spans="1:19">
      <c r="A124" s="31">
        <f t="shared" si="19"/>
        <v>109</v>
      </c>
      <c r="B124" s="122">
        <v>30100</v>
      </c>
      <c r="C124" s="30" t="s">
        <v>100</v>
      </c>
      <c r="D124" s="80">
        <v>0</v>
      </c>
      <c r="E124" s="80">
        <v>0</v>
      </c>
      <c r="F124" s="80">
        <f>D124+E124</f>
        <v>0</v>
      </c>
      <c r="G124" s="79">
        <f>$G$16</f>
        <v>1</v>
      </c>
      <c r="H124" s="94">
        <v>0.5025136071712456</v>
      </c>
      <c r="I124" s="80">
        <f>F124*G124*H124</f>
        <v>0</v>
      </c>
      <c r="K124" s="80">
        <v>0</v>
      </c>
      <c r="L124" s="79">
        <f t="shared" ref="L124:M125" si="30">G124</f>
        <v>1</v>
      </c>
      <c r="M124" s="94">
        <f t="shared" si="30"/>
        <v>0.5025136071712456</v>
      </c>
      <c r="N124" s="80">
        <f>K124*L124*M124</f>
        <v>0</v>
      </c>
    </row>
    <row r="125" spans="1:19">
      <c r="A125" s="31">
        <f t="shared" si="19"/>
        <v>110</v>
      </c>
      <c r="B125" s="122">
        <v>30300</v>
      </c>
      <c r="C125" s="30" t="s">
        <v>176</v>
      </c>
      <c r="D125" s="80">
        <v>0</v>
      </c>
      <c r="E125" s="87">
        <v>0</v>
      </c>
      <c r="F125" s="87">
        <f>D125+E125</f>
        <v>0</v>
      </c>
      <c r="G125" s="79">
        <f>$G$16</f>
        <v>1</v>
      </c>
      <c r="H125" s="94">
        <f>$H$124</f>
        <v>0.5025136071712456</v>
      </c>
      <c r="I125" s="87">
        <f>F125*G125*H125</f>
        <v>0</v>
      </c>
      <c r="K125" s="80">
        <v>0</v>
      </c>
      <c r="L125" s="79">
        <f t="shared" si="30"/>
        <v>1</v>
      </c>
      <c r="M125" s="94">
        <f t="shared" si="30"/>
        <v>0.5025136071712456</v>
      </c>
      <c r="N125" s="87">
        <f>K125*L125*M125</f>
        <v>0</v>
      </c>
    </row>
    <row r="126" spans="1:19">
      <c r="A126" s="31">
        <f t="shared" si="19"/>
        <v>111</v>
      </c>
      <c r="B126" s="122"/>
      <c r="C126" s="30"/>
      <c r="D126" s="84"/>
      <c r="E126" s="84"/>
      <c r="F126" s="84"/>
    </row>
    <row r="127" spans="1:19">
      <c r="A127" s="31">
        <f t="shared" si="19"/>
        <v>112</v>
      </c>
      <c r="B127" s="124"/>
      <c r="C127" s="30" t="s">
        <v>102</v>
      </c>
      <c r="D127" s="80">
        <f>SUM(D124:D126)</f>
        <v>0</v>
      </c>
      <c r="E127" s="80">
        <f>SUM(E124:E126)</f>
        <v>0</v>
      </c>
      <c r="F127" s="80">
        <f>SUM(F124:F126)</f>
        <v>0</v>
      </c>
      <c r="G127" s="79"/>
      <c r="H127" s="79"/>
      <c r="I127" s="80">
        <f>SUM(I124:I126)</f>
        <v>0</v>
      </c>
      <c r="K127" s="80">
        <f>SUM(K124:K126)</f>
        <v>0</v>
      </c>
      <c r="N127" s="80">
        <f>SUM(N124:N126)</f>
        <v>0</v>
      </c>
    </row>
    <row r="128" spans="1:19">
      <c r="A128" s="31">
        <f t="shared" si="19"/>
        <v>113</v>
      </c>
      <c r="B128" s="129"/>
    </row>
    <row r="129" spans="1:14">
      <c r="A129" s="31">
        <f t="shared" si="19"/>
        <v>114</v>
      </c>
      <c r="B129" s="124"/>
      <c r="C129" s="75" t="s">
        <v>133</v>
      </c>
    </row>
    <row r="130" spans="1:14">
      <c r="A130" s="31">
        <f t="shared" si="19"/>
        <v>115</v>
      </c>
      <c r="B130" s="122">
        <v>37400</v>
      </c>
      <c r="C130" s="30" t="s">
        <v>134</v>
      </c>
      <c r="D130" s="80">
        <v>0</v>
      </c>
      <c r="E130" s="80">
        <v>0</v>
      </c>
      <c r="F130" s="80">
        <f t="shared" ref="F130:F150" si="31">D130+E130</f>
        <v>0</v>
      </c>
      <c r="G130" s="79">
        <f t="shared" ref="G130:G150" si="32">$G$16</f>
        <v>1</v>
      </c>
      <c r="H130" s="94">
        <f t="shared" ref="H130:H150" si="33">$H$124</f>
        <v>0.5025136071712456</v>
      </c>
      <c r="I130" s="80">
        <f t="shared" ref="I130:I150" si="34">F130*G130*H130</f>
        <v>0</v>
      </c>
      <c r="K130" s="80">
        <v>0</v>
      </c>
      <c r="L130" s="79">
        <f t="shared" ref="L130:M150" si="35">G130</f>
        <v>1</v>
      </c>
      <c r="M130" s="94">
        <f t="shared" si="35"/>
        <v>0.5025136071712456</v>
      </c>
      <c r="N130" s="80">
        <f t="shared" ref="N130:N150" si="36">K130*L130*M130</f>
        <v>0</v>
      </c>
    </row>
    <row r="131" spans="1:14">
      <c r="A131" s="31">
        <f t="shared" si="19"/>
        <v>116</v>
      </c>
      <c r="B131" s="122">
        <v>35010</v>
      </c>
      <c r="C131" s="30" t="s">
        <v>109</v>
      </c>
      <c r="D131" s="82">
        <v>0</v>
      </c>
      <c r="E131" s="82">
        <v>0</v>
      </c>
      <c r="F131" s="82">
        <f t="shared" si="31"/>
        <v>0</v>
      </c>
      <c r="G131" s="79">
        <f t="shared" si="32"/>
        <v>1</v>
      </c>
      <c r="H131" s="94">
        <f t="shared" si="33"/>
        <v>0.5025136071712456</v>
      </c>
      <c r="I131" s="82">
        <f t="shared" si="34"/>
        <v>0</v>
      </c>
      <c r="K131" s="82">
        <v>0</v>
      </c>
      <c r="L131" s="79">
        <f t="shared" si="35"/>
        <v>1</v>
      </c>
      <c r="M131" s="94">
        <f t="shared" si="35"/>
        <v>0.5025136071712456</v>
      </c>
      <c r="N131" s="82">
        <f t="shared" si="36"/>
        <v>0</v>
      </c>
    </row>
    <row r="132" spans="1:14">
      <c r="A132" s="31">
        <f t="shared" si="19"/>
        <v>117</v>
      </c>
      <c r="B132" s="122">
        <v>37402</v>
      </c>
      <c r="C132" s="30" t="s">
        <v>135</v>
      </c>
      <c r="D132" s="82">
        <v>0</v>
      </c>
      <c r="E132" s="82">
        <v>0</v>
      </c>
      <c r="F132" s="82">
        <f t="shared" si="31"/>
        <v>0</v>
      </c>
      <c r="G132" s="79">
        <f t="shared" si="32"/>
        <v>1</v>
      </c>
      <c r="H132" s="94">
        <f t="shared" si="33"/>
        <v>0.5025136071712456</v>
      </c>
      <c r="I132" s="82">
        <f t="shared" si="34"/>
        <v>0</v>
      </c>
      <c r="K132" s="82">
        <v>0</v>
      </c>
      <c r="L132" s="79">
        <f t="shared" si="35"/>
        <v>1</v>
      </c>
      <c r="M132" s="94">
        <f t="shared" si="35"/>
        <v>0.5025136071712456</v>
      </c>
      <c r="N132" s="82">
        <f t="shared" si="36"/>
        <v>0</v>
      </c>
    </row>
    <row r="133" spans="1:14">
      <c r="A133" s="31">
        <f t="shared" si="19"/>
        <v>118</v>
      </c>
      <c r="B133" s="122">
        <v>37403</v>
      </c>
      <c r="C133" s="30" t="s">
        <v>136</v>
      </c>
      <c r="D133" s="82">
        <v>0</v>
      </c>
      <c r="E133" s="82">
        <v>0</v>
      </c>
      <c r="F133" s="82">
        <f t="shared" si="31"/>
        <v>0</v>
      </c>
      <c r="G133" s="79">
        <f t="shared" si="32"/>
        <v>1</v>
      </c>
      <c r="H133" s="94">
        <f t="shared" si="33"/>
        <v>0.5025136071712456</v>
      </c>
      <c r="I133" s="82">
        <f t="shared" si="34"/>
        <v>0</v>
      </c>
      <c r="K133" s="82">
        <v>0</v>
      </c>
      <c r="L133" s="79">
        <f t="shared" si="35"/>
        <v>1</v>
      </c>
      <c r="M133" s="94">
        <f t="shared" si="35"/>
        <v>0.5025136071712456</v>
      </c>
      <c r="N133" s="82">
        <f t="shared" si="36"/>
        <v>0</v>
      </c>
    </row>
    <row r="134" spans="1:14">
      <c r="A134" s="31">
        <f t="shared" si="19"/>
        <v>119</v>
      </c>
      <c r="B134" s="122">
        <v>36602</v>
      </c>
      <c r="C134" s="30" t="s">
        <v>127</v>
      </c>
      <c r="D134" s="82">
        <v>0</v>
      </c>
      <c r="E134" s="82">
        <v>0</v>
      </c>
      <c r="F134" s="82">
        <f t="shared" si="31"/>
        <v>0</v>
      </c>
      <c r="G134" s="79">
        <f t="shared" si="32"/>
        <v>1</v>
      </c>
      <c r="H134" s="94">
        <f t="shared" si="33"/>
        <v>0.5025136071712456</v>
      </c>
      <c r="I134" s="82">
        <f t="shared" si="34"/>
        <v>0</v>
      </c>
      <c r="K134" s="82">
        <v>0</v>
      </c>
      <c r="L134" s="79">
        <f t="shared" si="35"/>
        <v>1</v>
      </c>
      <c r="M134" s="94">
        <f t="shared" si="35"/>
        <v>0.5025136071712456</v>
      </c>
      <c r="N134" s="82">
        <f t="shared" si="36"/>
        <v>0</v>
      </c>
    </row>
    <row r="135" spans="1:14">
      <c r="A135" s="31">
        <f t="shared" si="19"/>
        <v>120</v>
      </c>
      <c r="B135" s="122">
        <v>37501</v>
      </c>
      <c r="C135" s="30" t="s">
        <v>137</v>
      </c>
      <c r="D135" s="82">
        <v>0</v>
      </c>
      <c r="E135" s="82">
        <v>0</v>
      </c>
      <c r="F135" s="82">
        <f t="shared" si="31"/>
        <v>0</v>
      </c>
      <c r="G135" s="79">
        <f t="shared" si="32"/>
        <v>1</v>
      </c>
      <c r="H135" s="94">
        <f t="shared" si="33"/>
        <v>0.5025136071712456</v>
      </c>
      <c r="I135" s="82">
        <f t="shared" si="34"/>
        <v>0</v>
      </c>
      <c r="K135" s="82">
        <v>0</v>
      </c>
      <c r="L135" s="79">
        <f t="shared" si="35"/>
        <v>1</v>
      </c>
      <c r="M135" s="94">
        <f t="shared" si="35"/>
        <v>0.5025136071712456</v>
      </c>
      <c r="N135" s="82">
        <f t="shared" si="36"/>
        <v>0</v>
      </c>
    </row>
    <row r="136" spans="1:14">
      <c r="A136" s="31">
        <f t="shared" si="19"/>
        <v>121</v>
      </c>
      <c r="B136" s="122">
        <v>37402</v>
      </c>
      <c r="C136" s="30" t="s">
        <v>135</v>
      </c>
      <c r="D136" s="82">
        <v>0</v>
      </c>
      <c r="E136" s="82">
        <v>0</v>
      </c>
      <c r="F136" s="82">
        <f t="shared" si="31"/>
        <v>0</v>
      </c>
      <c r="G136" s="79">
        <f t="shared" si="32"/>
        <v>1</v>
      </c>
      <c r="H136" s="94">
        <f t="shared" si="33"/>
        <v>0.5025136071712456</v>
      </c>
      <c r="I136" s="82">
        <f t="shared" si="34"/>
        <v>0</v>
      </c>
      <c r="K136" s="82">
        <v>0</v>
      </c>
      <c r="L136" s="79">
        <f t="shared" si="35"/>
        <v>1</v>
      </c>
      <c r="M136" s="94">
        <f t="shared" si="35"/>
        <v>0.5025136071712456</v>
      </c>
      <c r="N136" s="82">
        <f t="shared" si="36"/>
        <v>0</v>
      </c>
    </row>
    <row r="137" spans="1:14">
      <c r="A137" s="31">
        <f t="shared" si="19"/>
        <v>122</v>
      </c>
      <c r="B137" s="122">
        <v>37503</v>
      </c>
      <c r="C137" s="30" t="s">
        <v>138</v>
      </c>
      <c r="D137" s="82">
        <v>0</v>
      </c>
      <c r="E137" s="82">
        <v>0</v>
      </c>
      <c r="F137" s="82">
        <f t="shared" si="31"/>
        <v>0</v>
      </c>
      <c r="G137" s="79">
        <f t="shared" si="32"/>
        <v>1</v>
      </c>
      <c r="H137" s="94">
        <f t="shared" si="33"/>
        <v>0.5025136071712456</v>
      </c>
      <c r="I137" s="82">
        <f t="shared" si="34"/>
        <v>0</v>
      </c>
      <c r="K137" s="82">
        <v>0</v>
      </c>
      <c r="L137" s="79">
        <f t="shared" si="35"/>
        <v>1</v>
      </c>
      <c r="M137" s="94">
        <f t="shared" si="35"/>
        <v>0.5025136071712456</v>
      </c>
      <c r="N137" s="82">
        <f t="shared" si="36"/>
        <v>0</v>
      </c>
    </row>
    <row r="138" spans="1:14">
      <c r="A138" s="31">
        <f t="shared" si="19"/>
        <v>123</v>
      </c>
      <c r="B138" s="122">
        <v>36700</v>
      </c>
      <c r="C138" s="30" t="s">
        <v>129</v>
      </c>
      <c r="D138" s="82">
        <v>0</v>
      </c>
      <c r="E138" s="82">
        <v>0</v>
      </c>
      <c r="F138" s="82">
        <f t="shared" si="31"/>
        <v>0</v>
      </c>
      <c r="G138" s="79">
        <f t="shared" si="32"/>
        <v>1</v>
      </c>
      <c r="H138" s="94">
        <f t="shared" si="33"/>
        <v>0.5025136071712456</v>
      </c>
      <c r="I138" s="82">
        <f t="shared" si="34"/>
        <v>0</v>
      </c>
      <c r="K138" s="82">
        <v>0</v>
      </c>
      <c r="L138" s="79">
        <f t="shared" si="35"/>
        <v>1</v>
      </c>
      <c r="M138" s="94">
        <f t="shared" si="35"/>
        <v>0.5025136071712456</v>
      </c>
      <c r="N138" s="82">
        <f t="shared" si="36"/>
        <v>0</v>
      </c>
    </row>
    <row r="139" spans="1:14">
      <c r="A139" s="31">
        <f t="shared" si="19"/>
        <v>124</v>
      </c>
      <c r="B139" s="122">
        <v>36701</v>
      </c>
      <c r="C139" s="30" t="s">
        <v>130</v>
      </c>
      <c r="D139" s="82">
        <v>0</v>
      </c>
      <c r="E139" s="82">
        <v>0</v>
      </c>
      <c r="F139" s="82">
        <f t="shared" si="31"/>
        <v>0</v>
      </c>
      <c r="G139" s="79">
        <f t="shared" si="32"/>
        <v>1</v>
      </c>
      <c r="H139" s="94">
        <f t="shared" si="33"/>
        <v>0.5025136071712456</v>
      </c>
      <c r="I139" s="82">
        <f t="shared" si="34"/>
        <v>0</v>
      </c>
      <c r="K139" s="82">
        <v>0</v>
      </c>
      <c r="L139" s="79">
        <f t="shared" si="35"/>
        <v>1</v>
      </c>
      <c r="M139" s="94">
        <f t="shared" si="35"/>
        <v>0.5025136071712456</v>
      </c>
      <c r="N139" s="82">
        <f t="shared" si="36"/>
        <v>0</v>
      </c>
    </row>
    <row r="140" spans="1:14">
      <c r="A140" s="31">
        <f t="shared" si="19"/>
        <v>125</v>
      </c>
      <c r="B140" s="122">
        <v>37602</v>
      </c>
      <c r="C140" s="30" t="s">
        <v>139</v>
      </c>
      <c r="D140" s="82">
        <v>0</v>
      </c>
      <c r="E140" s="82">
        <v>0</v>
      </c>
      <c r="F140" s="82">
        <f t="shared" si="31"/>
        <v>0</v>
      </c>
      <c r="G140" s="79">
        <f t="shared" si="32"/>
        <v>1</v>
      </c>
      <c r="H140" s="94">
        <f t="shared" si="33"/>
        <v>0.5025136071712456</v>
      </c>
      <c r="I140" s="82">
        <f t="shared" si="34"/>
        <v>0</v>
      </c>
      <c r="K140" s="82">
        <v>0</v>
      </c>
      <c r="L140" s="79">
        <f t="shared" si="35"/>
        <v>1</v>
      </c>
      <c r="M140" s="94">
        <f t="shared" si="35"/>
        <v>0.5025136071712456</v>
      </c>
      <c r="N140" s="82">
        <f t="shared" si="36"/>
        <v>0</v>
      </c>
    </row>
    <row r="141" spans="1:14">
      <c r="A141" s="31">
        <f t="shared" si="19"/>
        <v>126</v>
      </c>
      <c r="B141" s="122">
        <v>37800</v>
      </c>
      <c r="C141" s="30" t="s">
        <v>140</v>
      </c>
      <c r="D141" s="82">
        <v>0</v>
      </c>
      <c r="E141" s="82">
        <v>0</v>
      </c>
      <c r="F141" s="82">
        <f t="shared" si="31"/>
        <v>0</v>
      </c>
      <c r="G141" s="79">
        <f t="shared" si="32"/>
        <v>1</v>
      </c>
      <c r="H141" s="94">
        <f t="shared" si="33"/>
        <v>0.5025136071712456</v>
      </c>
      <c r="I141" s="82">
        <f t="shared" si="34"/>
        <v>0</v>
      </c>
      <c r="K141" s="82">
        <v>0</v>
      </c>
      <c r="L141" s="79">
        <f t="shared" si="35"/>
        <v>1</v>
      </c>
      <c r="M141" s="94">
        <f t="shared" si="35"/>
        <v>0.5025136071712456</v>
      </c>
      <c r="N141" s="82">
        <f t="shared" si="36"/>
        <v>0</v>
      </c>
    </row>
    <row r="142" spans="1:14">
      <c r="A142" s="31">
        <f t="shared" si="19"/>
        <v>127</v>
      </c>
      <c r="B142" s="122">
        <v>37900</v>
      </c>
      <c r="C142" s="30" t="s">
        <v>141</v>
      </c>
      <c r="D142" s="82">
        <v>0</v>
      </c>
      <c r="E142" s="82">
        <v>0</v>
      </c>
      <c r="F142" s="82">
        <f t="shared" si="31"/>
        <v>0</v>
      </c>
      <c r="G142" s="79">
        <f t="shared" si="32"/>
        <v>1</v>
      </c>
      <c r="H142" s="94">
        <f t="shared" si="33"/>
        <v>0.5025136071712456</v>
      </c>
      <c r="I142" s="82">
        <f t="shared" si="34"/>
        <v>0</v>
      </c>
      <c r="K142" s="82">
        <v>0</v>
      </c>
      <c r="L142" s="79">
        <f t="shared" si="35"/>
        <v>1</v>
      </c>
      <c r="M142" s="94">
        <f t="shared" si="35"/>
        <v>0.5025136071712456</v>
      </c>
      <c r="N142" s="82">
        <f t="shared" si="36"/>
        <v>0</v>
      </c>
    </row>
    <row r="143" spans="1:14">
      <c r="A143" s="31">
        <f t="shared" si="19"/>
        <v>128</v>
      </c>
      <c r="B143" s="122">
        <v>37905</v>
      </c>
      <c r="C143" s="30" t="s">
        <v>142</v>
      </c>
      <c r="D143" s="82">
        <v>0</v>
      </c>
      <c r="E143" s="82">
        <v>0</v>
      </c>
      <c r="F143" s="82">
        <f t="shared" si="31"/>
        <v>0</v>
      </c>
      <c r="G143" s="79">
        <f t="shared" si="32"/>
        <v>1</v>
      </c>
      <c r="H143" s="94">
        <f t="shared" si="33"/>
        <v>0.5025136071712456</v>
      </c>
      <c r="I143" s="82">
        <f t="shared" si="34"/>
        <v>0</v>
      </c>
      <c r="K143" s="82">
        <v>0</v>
      </c>
      <c r="L143" s="79">
        <f t="shared" si="35"/>
        <v>1</v>
      </c>
      <c r="M143" s="94">
        <f t="shared" si="35"/>
        <v>0.5025136071712456</v>
      </c>
      <c r="N143" s="82">
        <f t="shared" si="36"/>
        <v>0</v>
      </c>
    </row>
    <row r="144" spans="1:14">
      <c r="A144" s="31">
        <f t="shared" si="19"/>
        <v>129</v>
      </c>
      <c r="B144" s="122">
        <v>38000</v>
      </c>
      <c r="C144" s="30" t="s">
        <v>143</v>
      </c>
      <c r="D144" s="82">
        <v>0</v>
      </c>
      <c r="E144" s="82">
        <v>0</v>
      </c>
      <c r="F144" s="82">
        <f t="shared" si="31"/>
        <v>0</v>
      </c>
      <c r="G144" s="79">
        <f t="shared" si="32"/>
        <v>1</v>
      </c>
      <c r="H144" s="94">
        <f t="shared" si="33"/>
        <v>0.5025136071712456</v>
      </c>
      <c r="I144" s="82">
        <f t="shared" si="34"/>
        <v>0</v>
      </c>
      <c r="K144" s="82">
        <v>0</v>
      </c>
      <c r="L144" s="79">
        <f t="shared" si="35"/>
        <v>1</v>
      </c>
      <c r="M144" s="94">
        <f t="shared" si="35"/>
        <v>0.5025136071712456</v>
      </c>
      <c r="N144" s="82">
        <f t="shared" si="36"/>
        <v>0</v>
      </c>
    </row>
    <row r="145" spans="1:20">
      <c r="A145" s="31">
        <f t="shared" ref="A145:A208" si="37">A144+1</f>
        <v>130</v>
      </c>
      <c r="B145" s="122">
        <v>38100</v>
      </c>
      <c r="C145" s="30" t="s">
        <v>144</v>
      </c>
      <c r="D145" s="82">
        <v>0</v>
      </c>
      <c r="E145" s="82">
        <v>0</v>
      </c>
      <c r="F145" s="82">
        <f t="shared" si="31"/>
        <v>0</v>
      </c>
      <c r="G145" s="79">
        <f t="shared" si="32"/>
        <v>1</v>
      </c>
      <c r="H145" s="94">
        <f t="shared" si="33"/>
        <v>0.5025136071712456</v>
      </c>
      <c r="I145" s="82">
        <f t="shared" si="34"/>
        <v>0</v>
      </c>
      <c r="K145" s="82">
        <v>0</v>
      </c>
      <c r="L145" s="79">
        <f t="shared" si="35"/>
        <v>1</v>
      </c>
      <c r="M145" s="94">
        <f t="shared" si="35"/>
        <v>0.5025136071712456</v>
      </c>
      <c r="N145" s="82">
        <f t="shared" si="36"/>
        <v>0</v>
      </c>
    </row>
    <row r="146" spans="1:20">
      <c r="A146" s="31">
        <f t="shared" si="37"/>
        <v>131</v>
      </c>
      <c r="B146" s="122">
        <v>38200</v>
      </c>
      <c r="C146" s="30" t="s">
        <v>145</v>
      </c>
      <c r="D146" s="82">
        <v>0</v>
      </c>
      <c r="E146" s="82">
        <v>0</v>
      </c>
      <c r="F146" s="82">
        <f t="shared" si="31"/>
        <v>0</v>
      </c>
      <c r="G146" s="79">
        <f t="shared" si="32"/>
        <v>1</v>
      </c>
      <c r="H146" s="94">
        <f t="shared" si="33"/>
        <v>0.5025136071712456</v>
      </c>
      <c r="I146" s="82">
        <f t="shared" si="34"/>
        <v>0</v>
      </c>
      <c r="K146" s="82">
        <v>0</v>
      </c>
      <c r="L146" s="79">
        <f t="shared" si="35"/>
        <v>1</v>
      </c>
      <c r="M146" s="94">
        <f t="shared" si="35"/>
        <v>0.5025136071712456</v>
      </c>
      <c r="N146" s="82">
        <f t="shared" si="36"/>
        <v>0</v>
      </c>
    </row>
    <row r="147" spans="1:20">
      <c r="A147" s="31">
        <f t="shared" si="37"/>
        <v>132</v>
      </c>
      <c r="B147" s="122">
        <v>38300</v>
      </c>
      <c r="C147" s="30" t="s">
        <v>146</v>
      </c>
      <c r="D147" s="82">
        <v>0</v>
      </c>
      <c r="E147" s="82">
        <v>0</v>
      </c>
      <c r="F147" s="82">
        <f t="shared" si="31"/>
        <v>0</v>
      </c>
      <c r="G147" s="79">
        <f t="shared" si="32"/>
        <v>1</v>
      </c>
      <c r="H147" s="94">
        <f t="shared" si="33"/>
        <v>0.5025136071712456</v>
      </c>
      <c r="I147" s="82">
        <f t="shared" si="34"/>
        <v>0</v>
      </c>
      <c r="K147" s="82">
        <v>0</v>
      </c>
      <c r="L147" s="79">
        <f t="shared" si="35"/>
        <v>1</v>
      </c>
      <c r="M147" s="94">
        <f t="shared" si="35"/>
        <v>0.5025136071712456</v>
      </c>
      <c r="N147" s="82">
        <f t="shared" si="36"/>
        <v>0</v>
      </c>
    </row>
    <row r="148" spans="1:20">
      <c r="A148" s="31">
        <f t="shared" si="37"/>
        <v>133</v>
      </c>
      <c r="B148" s="122">
        <v>38400</v>
      </c>
      <c r="C148" s="30" t="s">
        <v>147</v>
      </c>
      <c r="D148" s="82">
        <v>0</v>
      </c>
      <c r="E148" s="82">
        <v>0</v>
      </c>
      <c r="F148" s="82">
        <f t="shared" si="31"/>
        <v>0</v>
      </c>
      <c r="G148" s="79">
        <f t="shared" si="32"/>
        <v>1</v>
      </c>
      <c r="H148" s="94">
        <f t="shared" si="33"/>
        <v>0.5025136071712456</v>
      </c>
      <c r="I148" s="82">
        <f t="shared" si="34"/>
        <v>0</v>
      </c>
      <c r="K148" s="82">
        <v>0</v>
      </c>
      <c r="L148" s="79">
        <f t="shared" si="35"/>
        <v>1</v>
      </c>
      <c r="M148" s="94">
        <f t="shared" si="35"/>
        <v>0.5025136071712456</v>
      </c>
      <c r="N148" s="82">
        <f t="shared" si="36"/>
        <v>0</v>
      </c>
    </row>
    <row r="149" spans="1:20">
      <c r="A149" s="31">
        <f t="shared" si="37"/>
        <v>134</v>
      </c>
      <c r="B149" s="122">
        <v>38500</v>
      </c>
      <c r="C149" s="30" t="s">
        <v>148</v>
      </c>
      <c r="D149" s="82">
        <v>0</v>
      </c>
      <c r="E149" s="82">
        <v>0</v>
      </c>
      <c r="F149" s="82">
        <f t="shared" si="31"/>
        <v>0</v>
      </c>
      <c r="G149" s="79">
        <f t="shared" si="32"/>
        <v>1</v>
      </c>
      <c r="H149" s="94">
        <f t="shared" si="33"/>
        <v>0.5025136071712456</v>
      </c>
      <c r="I149" s="82">
        <f t="shared" si="34"/>
        <v>0</v>
      </c>
      <c r="K149" s="82">
        <v>0</v>
      </c>
      <c r="L149" s="79">
        <f t="shared" si="35"/>
        <v>1</v>
      </c>
      <c r="M149" s="94">
        <f t="shared" si="35"/>
        <v>0.5025136071712456</v>
      </c>
      <c r="N149" s="82">
        <f t="shared" si="36"/>
        <v>0</v>
      </c>
    </row>
    <row r="150" spans="1:20">
      <c r="A150" s="31">
        <f t="shared" si="37"/>
        <v>135</v>
      </c>
      <c r="B150" s="122">
        <v>38600</v>
      </c>
      <c r="C150" s="30" t="s">
        <v>177</v>
      </c>
      <c r="D150" s="87">
        <v>0</v>
      </c>
      <c r="E150" s="87">
        <v>0</v>
      </c>
      <c r="F150" s="87">
        <f t="shared" si="31"/>
        <v>0</v>
      </c>
      <c r="G150" s="79">
        <f t="shared" si="32"/>
        <v>1</v>
      </c>
      <c r="H150" s="94">
        <f t="shared" si="33"/>
        <v>0.5025136071712456</v>
      </c>
      <c r="I150" s="87">
        <f t="shared" si="34"/>
        <v>0</v>
      </c>
      <c r="K150" s="87">
        <v>0</v>
      </c>
      <c r="L150" s="79">
        <f t="shared" si="35"/>
        <v>1</v>
      </c>
      <c r="M150" s="94">
        <f t="shared" si="35"/>
        <v>0.5025136071712456</v>
      </c>
      <c r="N150" s="87">
        <f t="shared" si="36"/>
        <v>0</v>
      </c>
    </row>
    <row r="151" spans="1:20" ht="15" customHeight="1">
      <c r="A151" s="31">
        <f t="shared" si="37"/>
        <v>136</v>
      </c>
      <c r="B151" s="122"/>
      <c r="C151" s="30"/>
      <c r="D151" s="84"/>
      <c r="E151" s="84"/>
      <c r="F151" s="84"/>
      <c r="M151" s="94"/>
    </row>
    <row r="152" spans="1:20" ht="15" customHeight="1">
      <c r="A152" s="31">
        <f t="shared" si="37"/>
        <v>137</v>
      </c>
      <c r="B152" s="122"/>
      <c r="C152" s="30" t="s">
        <v>149</v>
      </c>
      <c r="D152" s="80">
        <f>SUM(D130:D151)</f>
        <v>0</v>
      </c>
      <c r="E152" s="80">
        <f>SUM(E130:E151)</f>
        <v>0</v>
      </c>
      <c r="F152" s="80">
        <f>SUM(F130:F151)</f>
        <v>0</v>
      </c>
      <c r="I152" s="80">
        <f>SUM(I130:I151)</f>
        <v>0</v>
      </c>
      <c r="K152" s="80">
        <f>SUM(K130:K151)</f>
        <v>0</v>
      </c>
      <c r="M152" s="94"/>
      <c r="N152" s="80">
        <f>SUM(N130:N151)</f>
        <v>0</v>
      </c>
    </row>
    <row r="153" spans="1:20">
      <c r="A153" s="31">
        <f t="shared" si="37"/>
        <v>138</v>
      </c>
      <c r="B153" s="122"/>
      <c r="C153" s="30"/>
      <c r="M153" s="94"/>
    </row>
    <row r="154" spans="1:20">
      <c r="A154" s="31">
        <f t="shared" si="37"/>
        <v>139</v>
      </c>
      <c r="B154" s="124"/>
      <c r="C154" s="75" t="s">
        <v>150</v>
      </c>
      <c r="M154" s="94"/>
    </row>
    <row r="155" spans="1:20">
      <c r="A155" s="31">
        <f t="shared" si="37"/>
        <v>140</v>
      </c>
      <c r="B155" s="122">
        <v>39001</v>
      </c>
      <c r="C155" s="30" t="s">
        <v>266</v>
      </c>
      <c r="D155" s="80">
        <v>103370.44658800002</v>
      </c>
      <c r="E155" s="80">
        <v>0</v>
      </c>
      <c r="F155" s="80">
        <f t="shared" ref="F155:F175" si="38">D155+E155</f>
        <v>103370.44658800002</v>
      </c>
      <c r="G155" s="94">
        <f t="shared" ref="G155:G176" si="39">$G$16</f>
        <v>1</v>
      </c>
      <c r="H155" s="94">
        <f t="shared" ref="H155:H176" si="40">$H$124</f>
        <v>0.5025136071712456</v>
      </c>
      <c r="I155" s="80">
        <f t="shared" ref="I155:I176" si="41">F155*G155*H155</f>
        <v>51945.055989838467</v>
      </c>
      <c r="K155" s="80">
        <v>100967.31042000002</v>
      </c>
      <c r="L155" s="94">
        <f t="shared" ref="L155:M175" si="42">G155</f>
        <v>1</v>
      </c>
      <c r="M155" s="94">
        <f t="shared" si="42"/>
        <v>0.5025136071712456</v>
      </c>
      <c r="N155" s="80">
        <f t="shared" ref="N155:N176" si="43">K155*L155*M155</f>
        <v>50737.447365533102</v>
      </c>
      <c r="S155" s="94"/>
      <c r="T155" s="94"/>
    </row>
    <row r="156" spans="1:20">
      <c r="A156" s="31">
        <f t="shared" si="37"/>
        <v>141</v>
      </c>
      <c r="B156" s="122">
        <v>39004</v>
      </c>
      <c r="C156" s="30" t="s">
        <v>245</v>
      </c>
      <c r="D156" s="80">
        <v>9660.5110552500009</v>
      </c>
      <c r="E156" s="82">
        <v>0</v>
      </c>
      <c r="F156" s="82">
        <f t="shared" si="38"/>
        <v>9660.5110552500009</v>
      </c>
      <c r="G156" s="79">
        <f t="shared" si="39"/>
        <v>1</v>
      </c>
      <c r="H156" s="94">
        <f t="shared" si="40"/>
        <v>0.5025136071712456</v>
      </c>
      <c r="I156" s="82">
        <f t="shared" si="41"/>
        <v>4854.5382574913747</v>
      </c>
      <c r="K156" s="80">
        <v>9096.690753750001</v>
      </c>
      <c r="L156" s="79">
        <f t="shared" si="42"/>
        <v>1</v>
      </c>
      <c r="M156" s="94">
        <f t="shared" si="42"/>
        <v>0.5025136071712456</v>
      </c>
      <c r="N156" s="82">
        <f t="shared" si="43"/>
        <v>4571.2108839882303</v>
      </c>
      <c r="S156" s="94"/>
      <c r="T156" s="94"/>
    </row>
    <row r="157" spans="1:20">
      <c r="A157" s="31">
        <f t="shared" si="37"/>
        <v>142</v>
      </c>
      <c r="B157" s="122">
        <v>39009</v>
      </c>
      <c r="C157" s="30" t="s">
        <v>246</v>
      </c>
      <c r="D157" s="80">
        <v>38834</v>
      </c>
      <c r="E157" s="82">
        <v>0</v>
      </c>
      <c r="F157" s="82">
        <f t="shared" si="38"/>
        <v>38834</v>
      </c>
      <c r="G157" s="79">
        <f t="shared" si="39"/>
        <v>1</v>
      </c>
      <c r="H157" s="94">
        <f t="shared" si="40"/>
        <v>0.5025136071712456</v>
      </c>
      <c r="I157" s="82">
        <f t="shared" si="41"/>
        <v>19514.613420888152</v>
      </c>
      <c r="K157" s="80">
        <v>38834</v>
      </c>
      <c r="L157" s="79">
        <f t="shared" si="42"/>
        <v>1</v>
      </c>
      <c r="M157" s="94">
        <f t="shared" si="42"/>
        <v>0.5025136071712456</v>
      </c>
      <c r="N157" s="82">
        <f t="shared" si="43"/>
        <v>19514.613420888152</v>
      </c>
      <c r="S157" s="94"/>
      <c r="T157" s="94"/>
    </row>
    <row r="158" spans="1:20">
      <c r="A158" s="31">
        <f t="shared" si="37"/>
        <v>143</v>
      </c>
      <c r="B158" s="122">
        <v>39100</v>
      </c>
      <c r="C158" s="30" t="s">
        <v>247</v>
      </c>
      <c r="D158" s="80">
        <v>41397.21</v>
      </c>
      <c r="E158" s="82">
        <v>0</v>
      </c>
      <c r="F158" s="82">
        <f t="shared" si="38"/>
        <v>41397.21</v>
      </c>
      <c r="G158" s="79">
        <f t="shared" si="39"/>
        <v>1</v>
      </c>
      <c r="H158" s="94">
        <f t="shared" si="40"/>
        <v>0.5025136071712456</v>
      </c>
      <c r="I158" s="82">
        <f t="shared" si="41"/>
        <v>20802.66132392556</v>
      </c>
      <c r="K158" s="80">
        <v>41397.210000000006</v>
      </c>
      <c r="L158" s="79">
        <f t="shared" si="42"/>
        <v>1</v>
      </c>
      <c r="M158" s="94">
        <f t="shared" si="42"/>
        <v>0.5025136071712456</v>
      </c>
      <c r="N158" s="82">
        <f t="shared" si="43"/>
        <v>20802.661323925564</v>
      </c>
      <c r="S158" s="94"/>
      <c r="T158" s="94"/>
    </row>
    <row r="159" spans="1:20">
      <c r="A159" s="31">
        <f t="shared" si="37"/>
        <v>144</v>
      </c>
      <c r="B159" s="122">
        <v>39101</v>
      </c>
      <c r="C159" s="30" t="s">
        <v>180</v>
      </c>
      <c r="D159" s="80">
        <v>0</v>
      </c>
      <c r="E159" s="82">
        <v>0</v>
      </c>
      <c r="F159" s="82">
        <f t="shared" si="38"/>
        <v>0</v>
      </c>
      <c r="G159" s="79">
        <f t="shared" si="39"/>
        <v>1</v>
      </c>
      <c r="H159" s="94">
        <f t="shared" si="40"/>
        <v>0.5025136071712456</v>
      </c>
      <c r="I159" s="82">
        <f t="shared" si="41"/>
        <v>0</v>
      </c>
      <c r="K159" s="80">
        <v>0</v>
      </c>
      <c r="L159" s="79">
        <f t="shared" si="42"/>
        <v>1</v>
      </c>
      <c r="M159" s="94">
        <f t="shared" si="42"/>
        <v>0.5025136071712456</v>
      </c>
      <c r="N159" s="82">
        <f t="shared" si="43"/>
        <v>0</v>
      </c>
      <c r="S159" s="94"/>
      <c r="T159" s="94"/>
    </row>
    <row r="160" spans="1:20">
      <c r="A160" s="31">
        <f t="shared" si="37"/>
        <v>145</v>
      </c>
      <c r="B160" s="122">
        <v>39103</v>
      </c>
      <c r="C160" s="30" t="s">
        <v>155</v>
      </c>
      <c r="D160" s="80">
        <v>0</v>
      </c>
      <c r="E160" s="82"/>
      <c r="F160" s="82"/>
      <c r="G160" s="79">
        <f t="shared" si="39"/>
        <v>1</v>
      </c>
      <c r="H160" s="94">
        <f t="shared" si="40"/>
        <v>0.5025136071712456</v>
      </c>
      <c r="I160" s="82"/>
      <c r="K160" s="80">
        <v>0</v>
      </c>
      <c r="L160" s="79">
        <f t="shared" si="42"/>
        <v>1</v>
      </c>
      <c r="M160" s="94">
        <f t="shared" si="42"/>
        <v>0.5025136071712456</v>
      </c>
      <c r="N160" s="82"/>
      <c r="S160" s="94"/>
      <c r="T160" s="94"/>
    </row>
    <row r="161" spans="1:20">
      <c r="A161" s="31">
        <f t="shared" si="37"/>
        <v>146</v>
      </c>
      <c r="B161" s="122">
        <v>39200</v>
      </c>
      <c r="C161" s="30" t="s">
        <v>267</v>
      </c>
      <c r="D161" s="80">
        <v>16989.165440250006</v>
      </c>
      <c r="E161" s="82"/>
      <c r="F161" s="82"/>
      <c r="G161" s="79">
        <f t="shared" si="39"/>
        <v>1</v>
      </c>
      <c r="H161" s="94">
        <f t="shared" si="40"/>
        <v>0.5025136071712456</v>
      </c>
      <c r="I161" s="82"/>
      <c r="K161" s="80">
        <v>16079.221028750006</v>
      </c>
      <c r="L161" s="79">
        <f t="shared" si="42"/>
        <v>1</v>
      </c>
      <c r="M161" s="94">
        <f t="shared" si="42"/>
        <v>0.5025136071712456</v>
      </c>
      <c r="N161" s="82"/>
      <c r="S161" s="94"/>
      <c r="T161" s="94"/>
    </row>
    <row r="162" spans="1:20">
      <c r="A162" s="31">
        <f t="shared" si="37"/>
        <v>147</v>
      </c>
      <c r="B162" s="122">
        <v>39300</v>
      </c>
      <c r="C162" s="30" t="s">
        <v>181</v>
      </c>
      <c r="D162" s="80">
        <v>0</v>
      </c>
      <c r="E162" s="82"/>
      <c r="F162" s="82"/>
      <c r="G162" s="79">
        <f t="shared" si="39"/>
        <v>1</v>
      </c>
      <c r="H162" s="94">
        <f t="shared" si="40"/>
        <v>0.5025136071712456</v>
      </c>
      <c r="I162" s="82"/>
      <c r="K162" s="80">
        <v>0</v>
      </c>
      <c r="L162" s="79">
        <f t="shared" si="42"/>
        <v>1</v>
      </c>
      <c r="M162" s="94">
        <f t="shared" si="42"/>
        <v>0.5025136071712456</v>
      </c>
      <c r="N162" s="82"/>
      <c r="S162" s="94"/>
      <c r="T162" s="94"/>
    </row>
    <row r="163" spans="1:20">
      <c r="A163" s="31">
        <f t="shared" si="37"/>
        <v>148</v>
      </c>
      <c r="B163" s="122">
        <v>39400</v>
      </c>
      <c r="C163" s="30" t="s">
        <v>250</v>
      </c>
      <c r="D163" s="80">
        <v>139631.05634934071</v>
      </c>
      <c r="E163" s="82"/>
      <c r="F163" s="82"/>
      <c r="G163" s="79">
        <f t="shared" si="39"/>
        <v>1</v>
      </c>
      <c r="H163" s="94">
        <f t="shared" si="40"/>
        <v>0.5025136071712456</v>
      </c>
      <c r="I163" s="82"/>
      <c r="K163" s="80">
        <v>136527.86684060522</v>
      </c>
      <c r="L163" s="79">
        <f t="shared" si="42"/>
        <v>1</v>
      </c>
      <c r="M163" s="94">
        <f t="shared" si="42"/>
        <v>0.5025136071712456</v>
      </c>
      <c r="N163" s="82"/>
      <c r="S163" s="94"/>
      <c r="T163" s="94"/>
    </row>
    <row r="164" spans="1:20">
      <c r="A164" s="31">
        <f t="shared" si="37"/>
        <v>149</v>
      </c>
      <c r="B164" s="122">
        <v>39600</v>
      </c>
      <c r="C164" s="30" t="s">
        <v>268</v>
      </c>
      <c r="D164" s="80">
        <v>8178.5671469999925</v>
      </c>
      <c r="E164" s="82"/>
      <c r="F164" s="82"/>
      <c r="G164" s="79">
        <f t="shared" si="39"/>
        <v>1</v>
      </c>
      <c r="H164" s="94">
        <f t="shared" si="40"/>
        <v>0.5025136071712456</v>
      </c>
      <c r="I164" s="82"/>
      <c r="K164" s="80">
        <v>7731.3251049999953</v>
      </c>
      <c r="L164" s="79">
        <f t="shared" si="42"/>
        <v>1</v>
      </c>
      <c r="M164" s="94">
        <f t="shared" si="42"/>
        <v>0.5025136071712456</v>
      </c>
      <c r="N164" s="82"/>
      <c r="S164" s="94"/>
      <c r="T164" s="94"/>
    </row>
    <row r="165" spans="1:20">
      <c r="A165" s="31">
        <f t="shared" si="37"/>
        <v>150</v>
      </c>
      <c r="B165" s="122">
        <v>39700</v>
      </c>
      <c r="C165" s="30" t="s">
        <v>254</v>
      </c>
      <c r="D165" s="80">
        <v>-7003.6326932460779</v>
      </c>
      <c r="E165" s="82">
        <v>0</v>
      </c>
      <c r="F165" s="82">
        <f t="shared" si="38"/>
        <v>-7003.6326932460779</v>
      </c>
      <c r="G165" s="79">
        <f t="shared" si="39"/>
        <v>1</v>
      </c>
      <c r="H165" s="94">
        <f t="shared" si="40"/>
        <v>0.5025136071712456</v>
      </c>
      <c r="I165" s="82">
        <f t="shared" si="41"/>
        <v>-3519.4207279855523</v>
      </c>
      <c r="K165" s="80">
        <v>-7884.9034571288748</v>
      </c>
      <c r="L165" s="79">
        <f t="shared" si="42"/>
        <v>1</v>
      </c>
      <c r="M165" s="94">
        <f t="shared" si="42"/>
        <v>0.5025136071712456</v>
      </c>
      <c r="N165" s="82">
        <f t="shared" si="43"/>
        <v>-3962.2712784388559</v>
      </c>
      <c r="S165" s="94"/>
      <c r="T165" s="94"/>
    </row>
    <row r="166" spans="1:20">
      <c r="A166" s="31">
        <f t="shared" si="37"/>
        <v>151</v>
      </c>
      <c r="B166" s="122">
        <v>39701</v>
      </c>
      <c r="C166" s="30" t="s">
        <v>163</v>
      </c>
      <c r="D166" s="80">
        <v>0</v>
      </c>
      <c r="E166" s="82">
        <v>0</v>
      </c>
      <c r="F166" s="82">
        <f t="shared" si="38"/>
        <v>0</v>
      </c>
      <c r="G166" s="79">
        <f t="shared" si="39"/>
        <v>1</v>
      </c>
      <c r="H166" s="94">
        <f t="shared" si="40"/>
        <v>0.5025136071712456</v>
      </c>
      <c r="I166" s="82">
        <f t="shared" si="41"/>
        <v>0</v>
      </c>
      <c r="K166" s="80">
        <v>0</v>
      </c>
      <c r="L166" s="79">
        <f t="shared" si="42"/>
        <v>1</v>
      </c>
      <c r="M166" s="94">
        <f t="shared" si="42"/>
        <v>0.5025136071712456</v>
      </c>
      <c r="N166" s="82">
        <f t="shared" si="43"/>
        <v>0</v>
      </c>
      <c r="S166" s="94"/>
      <c r="T166" s="94"/>
    </row>
    <row r="167" spans="1:20">
      <c r="A167" s="31">
        <f t="shared" si="37"/>
        <v>152</v>
      </c>
      <c r="B167" s="124">
        <v>39702</v>
      </c>
      <c r="C167" s="30" t="s">
        <v>163</v>
      </c>
      <c r="D167" s="80">
        <v>0</v>
      </c>
      <c r="E167" s="82">
        <v>0</v>
      </c>
      <c r="F167" s="82">
        <f t="shared" si="38"/>
        <v>0</v>
      </c>
      <c r="G167" s="79">
        <f t="shared" si="39"/>
        <v>1</v>
      </c>
      <c r="H167" s="94">
        <f t="shared" si="40"/>
        <v>0.5025136071712456</v>
      </c>
      <c r="I167" s="82">
        <f t="shared" si="41"/>
        <v>0</v>
      </c>
      <c r="K167" s="80">
        <v>0</v>
      </c>
      <c r="L167" s="79">
        <f t="shared" si="42"/>
        <v>1</v>
      </c>
      <c r="M167" s="94">
        <f t="shared" si="42"/>
        <v>0.5025136071712456</v>
      </c>
      <c r="N167" s="82">
        <f t="shared" si="43"/>
        <v>0</v>
      </c>
      <c r="S167" s="94"/>
      <c r="T167" s="94"/>
    </row>
    <row r="168" spans="1:20">
      <c r="A168" s="31">
        <f t="shared" si="37"/>
        <v>153</v>
      </c>
      <c r="B168" s="124">
        <v>39800</v>
      </c>
      <c r="C168" s="30" t="s">
        <v>256</v>
      </c>
      <c r="D168" s="80">
        <v>709564.1437880001</v>
      </c>
      <c r="E168" s="82">
        <v>0</v>
      </c>
      <c r="F168" s="82">
        <f t="shared" si="38"/>
        <v>709564.1437880001</v>
      </c>
      <c r="G168" s="79">
        <f t="shared" si="39"/>
        <v>1</v>
      </c>
      <c r="H168" s="94">
        <f t="shared" si="40"/>
        <v>0.5025136071712456</v>
      </c>
      <c r="I168" s="82">
        <f t="shared" si="41"/>
        <v>356565.63741428434</v>
      </c>
      <c r="K168" s="80">
        <v>695438.34842000017</v>
      </c>
      <c r="L168" s="79">
        <f t="shared" si="42"/>
        <v>1</v>
      </c>
      <c r="M168" s="94">
        <f t="shared" si="42"/>
        <v>0.5025136071712456</v>
      </c>
      <c r="N168" s="82">
        <f t="shared" si="43"/>
        <v>349467.23302974779</v>
      </c>
      <c r="S168" s="94"/>
      <c r="T168" s="94"/>
    </row>
    <row r="169" spans="1:20">
      <c r="A169" s="31">
        <f t="shared" si="37"/>
        <v>154</v>
      </c>
      <c r="B169" s="124">
        <v>39900</v>
      </c>
      <c r="C169" s="30" t="s">
        <v>269</v>
      </c>
      <c r="D169" s="80">
        <v>0</v>
      </c>
      <c r="E169" s="82">
        <v>0</v>
      </c>
      <c r="F169" s="82">
        <f t="shared" si="38"/>
        <v>0</v>
      </c>
      <c r="G169" s="79">
        <f t="shared" si="39"/>
        <v>1</v>
      </c>
      <c r="H169" s="94">
        <f t="shared" si="40"/>
        <v>0.5025136071712456</v>
      </c>
      <c r="I169" s="82">
        <f t="shared" si="41"/>
        <v>0</v>
      </c>
      <c r="K169" s="80">
        <v>0</v>
      </c>
      <c r="L169" s="79">
        <f t="shared" si="42"/>
        <v>1</v>
      </c>
      <c r="M169" s="94">
        <f t="shared" si="42"/>
        <v>0.5025136071712456</v>
      </c>
      <c r="N169" s="82">
        <f t="shared" si="43"/>
        <v>0</v>
      </c>
      <c r="S169" s="94"/>
      <c r="T169" s="94"/>
    </row>
    <row r="170" spans="1:20">
      <c r="A170" s="31">
        <f t="shared" si="37"/>
        <v>155</v>
      </c>
      <c r="B170" s="124">
        <v>39901</v>
      </c>
      <c r="C170" s="30" t="s">
        <v>270</v>
      </c>
      <c r="D170" s="80">
        <v>-34804.35</v>
      </c>
      <c r="E170" s="82">
        <v>0</v>
      </c>
      <c r="F170" s="82">
        <f t="shared" si="38"/>
        <v>-34804.35</v>
      </c>
      <c r="G170" s="79">
        <f t="shared" si="39"/>
        <v>1</v>
      </c>
      <c r="H170" s="94">
        <f t="shared" si="40"/>
        <v>0.5025136071712456</v>
      </c>
      <c r="I170" s="82">
        <f t="shared" si="41"/>
        <v>-17489.65946375054</v>
      </c>
      <c r="K170" s="80">
        <v>-34804.349999999991</v>
      </c>
      <c r="L170" s="79">
        <f t="shared" si="42"/>
        <v>1</v>
      </c>
      <c r="M170" s="94">
        <f t="shared" si="42"/>
        <v>0.5025136071712456</v>
      </c>
      <c r="N170" s="82">
        <f t="shared" si="43"/>
        <v>-17489.659463750537</v>
      </c>
      <c r="S170" s="94"/>
      <c r="T170" s="94"/>
    </row>
    <row r="171" spans="1:20">
      <c r="A171" s="31">
        <f t="shared" si="37"/>
        <v>156</v>
      </c>
      <c r="B171" s="124">
        <v>39902</v>
      </c>
      <c r="C171" s="30" t="s">
        <v>271</v>
      </c>
      <c r="D171" s="80">
        <v>0</v>
      </c>
      <c r="E171" s="82">
        <v>0</v>
      </c>
      <c r="F171" s="82">
        <f t="shared" si="38"/>
        <v>0</v>
      </c>
      <c r="G171" s="79">
        <f t="shared" si="39"/>
        <v>1</v>
      </c>
      <c r="H171" s="94">
        <f t="shared" si="40"/>
        <v>0.5025136071712456</v>
      </c>
      <c r="I171" s="82">
        <f t="shared" si="41"/>
        <v>0</v>
      </c>
      <c r="K171" s="80">
        <v>0</v>
      </c>
      <c r="L171" s="79">
        <f t="shared" si="42"/>
        <v>1</v>
      </c>
      <c r="M171" s="94">
        <f t="shared" si="42"/>
        <v>0.5025136071712456</v>
      </c>
      <c r="N171" s="82">
        <f t="shared" si="43"/>
        <v>0</v>
      </c>
      <c r="S171" s="94"/>
      <c r="T171" s="94"/>
    </row>
    <row r="172" spans="1:20">
      <c r="A172" s="31">
        <f t="shared" si="37"/>
        <v>157</v>
      </c>
      <c r="B172" s="124">
        <v>39903</v>
      </c>
      <c r="C172" s="30" t="s">
        <v>257</v>
      </c>
      <c r="D172" s="80">
        <v>0</v>
      </c>
      <c r="E172" s="82">
        <v>0</v>
      </c>
      <c r="F172" s="82">
        <f t="shared" si="38"/>
        <v>0</v>
      </c>
      <c r="G172" s="79">
        <f t="shared" si="39"/>
        <v>1</v>
      </c>
      <c r="H172" s="94">
        <f t="shared" si="40"/>
        <v>0.5025136071712456</v>
      </c>
      <c r="I172" s="82">
        <f t="shared" si="41"/>
        <v>0</v>
      </c>
      <c r="K172" s="80">
        <v>0</v>
      </c>
      <c r="L172" s="79">
        <f t="shared" si="42"/>
        <v>1</v>
      </c>
      <c r="M172" s="94">
        <f t="shared" si="42"/>
        <v>0.5025136071712456</v>
      </c>
      <c r="N172" s="82">
        <f t="shared" si="43"/>
        <v>0</v>
      </c>
      <c r="S172" s="94"/>
      <c r="T172" s="94"/>
    </row>
    <row r="173" spans="1:20">
      <c r="A173" s="31">
        <f t="shared" si="37"/>
        <v>158</v>
      </c>
      <c r="B173" s="124">
        <v>39906</v>
      </c>
      <c r="C173" s="30" t="s">
        <v>258</v>
      </c>
      <c r="D173" s="80">
        <v>74207.98</v>
      </c>
      <c r="E173" s="82">
        <v>0</v>
      </c>
      <c r="F173" s="82">
        <f t="shared" si="38"/>
        <v>74207.98</v>
      </c>
      <c r="G173" s="79">
        <f t="shared" si="39"/>
        <v>1</v>
      </c>
      <c r="H173" s="94">
        <f t="shared" si="40"/>
        <v>0.5025136071712456</v>
      </c>
      <c r="I173" s="82">
        <f t="shared" si="41"/>
        <v>37290.519710691646</v>
      </c>
      <c r="K173" s="80">
        <v>74207.98</v>
      </c>
      <c r="L173" s="79">
        <f t="shared" si="42"/>
        <v>1</v>
      </c>
      <c r="M173" s="94">
        <f t="shared" si="42"/>
        <v>0.5025136071712456</v>
      </c>
      <c r="N173" s="82">
        <f t="shared" si="43"/>
        <v>37290.519710691646</v>
      </c>
      <c r="S173" s="94"/>
      <c r="T173" s="94"/>
    </row>
    <row r="174" spans="1:20">
      <c r="A174" s="31">
        <f t="shared" si="37"/>
        <v>159</v>
      </c>
      <c r="B174" s="124">
        <v>39907</v>
      </c>
      <c r="C174" s="30" t="s">
        <v>259</v>
      </c>
      <c r="D174" s="80">
        <v>24099.293482250036</v>
      </c>
      <c r="E174" s="82">
        <v>0</v>
      </c>
      <c r="F174" s="82">
        <f t="shared" si="38"/>
        <v>24099.293482250036</v>
      </c>
      <c r="G174" s="79">
        <f t="shared" si="39"/>
        <v>1</v>
      </c>
      <c r="H174" s="94">
        <f t="shared" si="40"/>
        <v>0.5025136071712456</v>
      </c>
      <c r="I174" s="82">
        <f t="shared" si="41"/>
        <v>12110.222898043954</v>
      </c>
      <c r="K174" s="80">
        <v>22151.501058750026</v>
      </c>
      <c r="L174" s="79">
        <f t="shared" si="42"/>
        <v>1</v>
      </c>
      <c r="M174" s="94">
        <f t="shared" si="42"/>
        <v>0.5025136071712456</v>
      </c>
      <c r="N174" s="82">
        <f t="shared" si="43"/>
        <v>11131.430701290141</v>
      </c>
      <c r="S174" s="94"/>
      <c r="T174" s="94"/>
    </row>
    <row r="175" spans="1:20">
      <c r="A175" s="31">
        <f t="shared" si="37"/>
        <v>160</v>
      </c>
      <c r="B175" s="124">
        <v>39908</v>
      </c>
      <c r="C175" s="30" t="s">
        <v>260</v>
      </c>
      <c r="D175" s="80">
        <v>828509.36</v>
      </c>
      <c r="E175" s="82">
        <v>0</v>
      </c>
      <c r="F175" s="82">
        <f t="shared" si="38"/>
        <v>828509.36</v>
      </c>
      <c r="G175" s="79">
        <f t="shared" si="39"/>
        <v>1</v>
      </c>
      <c r="H175" s="94">
        <f t="shared" si="40"/>
        <v>0.5025136071712456</v>
      </c>
      <c r="I175" s="82">
        <f t="shared" si="41"/>
        <v>416337.22706874012</v>
      </c>
      <c r="K175" s="80">
        <v>828509.36</v>
      </c>
      <c r="L175" s="79">
        <f t="shared" si="42"/>
        <v>1</v>
      </c>
      <c r="M175" s="94">
        <f t="shared" si="42"/>
        <v>0.5025136071712456</v>
      </c>
      <c r="N175" s="82">
        <f t="shared" si="43"/>
        <v>416337.22706874012</v>
      </c>
      <c r="S175" s="94"/>
      <c r="T175" s="94"/>
    </row>
    <row r="176" spans="1:20">
      <c r="A176" s="31">
        <f t="shared" si="37"/>
        <v>161</v>
      </c>
      <c r="B176" s="124"/>
      <c r="C176" s="30" t="s">
        <v>261</v>
      </c>
      <c r="D176" s="80">
        <v>52517.30000000001</v>
      </c>
      <c r="E176" s="103"/>
      <c r="F176" s="103"/>
      <c r="G176" s="79">
        <f t="shared" si="39"/>
        <v>1</v>
      </c>
      <c r="H176" s="94">
        <f t="shared" si="40"/>
        <v>0.5025136071712456</v>
      </c>
      <c r="I176" s="87">
        <f t="shared" si="41"/>
        <v>0</v>
      </c>
      <c r="K176" s="80">
        <v>52517.30000000001</v>
      </c>
      <c r="L176" s="79">
        <f>G176</f>
        <v>1</v>
      </c>
      <c r="M176" s="94">
        <f>H176</f>
        <v>0.5025136071712456</v>
      </c>
      <c r="N176" s="87">
        <f t="shared" si="43"/>
        <v>26390.657861894462</v>
      </c>
      <c r="S176" s="94"/>
      <c r="T176" s="94"/>
    </row>
    <row r="177" spans="1:20">
      <c r="A177" s="31">
        <f t="shared" si="37"/>
        <v>162</v>
      </c>
      <c r="B177" s="126"/>
      <c r="C177" s="30"/>
      <c r="D177" s="84"/>
      <c r="E177" s="84"/>
      <c r="F177" s="84"/>
    </row>
    <row r="178" spans="1:20" ht="15" customHeight="1">
      <c r="A178" s="31">
        <f t="shared" si="37"/>
        <v>163</v>
      </c>
      <c r="B178" s="126"/>
      <c r="C178" s="30" t="s">
        <v>172</v>
      </c>
      <c r="D178" s="80">
        <f>SUM(D155:D176)</f>
        <v>2005151.0511568452</v>
      </c>
      <c r="E178" s="80">
        <f>SUM(E155:E176)</f>
        <v>0</v>
      </c>
      <c r="F178" s="80">
        <f>SUM(F155:F176)</f>
        <v>1787834.9622202541</v>
      </c>
      <c r="I178" s="80">
        <f>SUM(I155:I176)</f>
        <v>898411.39589216746</v>
      </c>
      <c r="K178" s="80">
        <f>SUM(K155:K176)</f>
        <v>1980768.8601697267</v>
      </c>
      <c r="N178" s="80">
        <f>SUM(N155:N176)</f>
        <v>914791.07062450983</v>
      </c>
    </row>
    <row r="179" spans="1:20" ht="15" customHeight="1">
      <c r="A179" s="31">
        <f t="shared" si="37"/>
        <v>164</v>
      </c>
      <c r="B179" s="126"/>
      <c r="C179" s="30"/>
    </row>
    <row r="180" spans="1:20" ht="15" customHeight="1" thickBot="1">
      <c r="A180" s="31">
        <f t="shared" si="37"/>
        <v>165</v>
      </c>
      <c r="B180" s="126"/>
      <c r="C180" s="30" t="s">
        <v>272</v>
      </c>
      <c r="D180" s="89">
        <f>D127+D152+D178</f>
        <v>2005151.0511568452</v>
      </c>
      <c r="E180" s="89">
        <f>E127+E152+E178</f>
        <v>0</v>
      </c>
      <c r="F180" s="89">
        <f>F127+F152+F178</f>
        <v>1787834.9622202541</v>
      </c>
      <c r="I180" s="89">
        <f>I127+I152+I178</f>
        <v>898411.39589216746</v>
      </c>
      <c r="K180" s="89">
        <f>K127+K152+K178</f>
        <v>1980768.8601697267</v>
      </c>
      <c r="N180" s="89">
        <f>N127+N152+N178</f>
        <v>914791.07062450983</v>
      </c>
    </row>
    <row r="181" spans="1:20" ht="15" customHeight="1" thickTop="1">
      <c r="A181" s="31">
        <f t="shared" si="37"/>
        <v>166</v>
      </c>
      <c r="B181" s="76"/>
      <c r="D181" s="96"/>
      <c r="E181" s="90"/>
    </row>
    <row r="182" spans="1:20" ht="15" customHeight="1">
      <c r="A182" s="31">
        <f t="shared" si="37"/>
        <v>167</v>
      </c>
      <c r="B182" s="92" t="s">
        <v>187</v>
      </c>
      <c r="D182" s="96"/>
      <c r="E182" s="90"/>
    </row>
    <row r="183" spans="1:20" ht="15" customHeight="1">
      <c r="A183" s="31">
        <f t="shared" si="37"/>
        <v>168</v>
      </c>
      <c r="D183" s="96"/>
    </row>
    <row r="184" spans="1:20" ht="15" customHeight="1">
      <c r="A184" s="31">
        <f t="shared" si="37"/>
        <v>169</v>
      </c>
      <c r="B184" s="126"/>
      <c r="C184" s="75" t="s">
        <v>150</v>
      </c>
      <c r="D184" s="96"/>
    </row>
    <row r="185" spans="1:20" ht="15" customHeight="1">
      <c r="A185" s="31">
        <f t="shared" si="37"/>
        <v>170</v>
      </c>
      <c r="B185" s="122">
        <v>39000</v>
      </c>
      <c r="C185" s="30" t="s">
        <v>242</v>
      </c>
      <c r="D185" s="80">
        <v>523452.76503106847</v>
      </c>
      <c r="E185" s="80">
        <v>0</v>
      </c>
      <c r="F185" s="80">
        <f t="shared" ref="F185:F223" si="44">D185+E185</f>
        <v>523452.76503106847</v>
      </c>
      <c r="G185" s="94">
        <v>0.10349999999999999</v>
      </c>
      <c r="H185" s="94">
        <v>0.5025136071712456</v>
      </c>
      <c r="I185" s="80">
        <f t="shared" ref="I185:I223" si="45">F185*G185*H185</f>
        <v>27224.8611939408</v>
      </c>
      <c r="K185" s="80">
        <v>502209.88907236391</v>
      </c>
      <c r="L185" s="94">
        <f>G185</f>
        <v>0.10349999999999999</v>
      </c>
      <c r="M185" s="94">
        <f t="shared" ref="M185:M223" si="46">H185</f>
        <v>0.5025136071712456</v>
      </c>
      <c r="N185" s="80">
        <f t="shared" ref="N185:N223" si="47">K185*L185*M185</f>
        <v>26120.015851684355</v>
      </c>
      <c r="P185" s="98"/>
      <c r="S185" s="94"/>
      <c r="T185" s="94"/>
    </row>
    <row r="186" spans="1:20" ht="15" customHeight="1">
      <c r="A186" s="31">
        <f t="shared" si="37"/>
        <v>171</v>
      </c>
      <c r="B186" s="122">
        <v>39005</v>
      </c>
      <c r="C186" s="30" t="s">
        <v>273</v>
      </c>
      <c r="D186" s="80">
        <v>3769039.1635282491</v>
      </c>
      <c r="E186" s="99">
        <v>0</v>
      </c>
      <c r="F186" s="82">
        <f t="shared" si="44"/>
        <v>3769039.1635282491</v>
      </c>
      <c r="G186" s="94">
        <v>1</v>
      </c>
      <c r="H186" s="94">
        <v>1.550753E-2</v>
      </c>
      <c r="I186" s="82">
        <f t="shared" si="45"/>
        <v>58448.487899589229</v>
      </c>
      <c r="K186" s="80">
        <v>3631587.2939487495</v>
      </c>
      <c r="L186" s="94">
        <f t="shared" ref="L186:L223" si="48">G186</f>
        <v>1</v>
      </c>
      <c r="M186" s="94">
        <f t="shared" si="46"/>
        <v>1.550753E-2</v>
      </c>
      <c r="N186" s="82">
        <f t="shared" si="47"/>
        <v>56316.948908529055</v>
      </c>
      <c r="P186" s="98"/>
      <c r="S186" s="94"/>
      <c r="T186" s="94"/>
    </row>
    <row r="187" spans="1:20" ht="15" customHeight="1">
      <c r="A187" s="31">
        <f t="shared" si="37"/>
        <v>172</v>
      </c>
      <c r="B187" s="122">
        <v>39009</v>
      </c>
      <c r="C187" s="30" t="s">
        <v>246</v>
      </c>
      <c r="D187" s="80">
        <v>9748263.6019909102</v>
      </c>
      <c r="E187" s="99">
        <v>0</v>
      </c>
      <c r="F187" s="82">
        <f t="shared" si="44"/>
        <v>9748263.6019909102</v>
      </c>
      <c r="G187" s="94">
        <f>$G$185</f>
        <v>0.10349999999999999</v>
      </c>
      <c r="H187" s="94">
        <f>$H$185</f>
        <v>0.5025136071712456</v>
      </c>
      <c r="I187" s="82">
        <f t="shared" si="45"/>
        <v>507008.73350128531</v>
      </c>
      <c r="K187" s="80">
        <v>9588019.4979559667</v>
      </c>
      <c r="L187" s="94">
        <f t="shared" si="48"/>
        <v>0.10349999999999999</v>
      </c>
      <c r="M187" s="94">
        <f t="shared" si="46"/>
        <v>0.5025136071712456</v>
      </c>
      <c r="N187" s="82">
        <f t="shared" si="47"/>
        <v>498674.41227702011</v>
      </c>
      <c r="P187" s="98"/>
      <c r="S187" s="94"/>
      <c r="T187" s="94"/>
    </row>
    <row r="188" spans="1:20" ht="15" customHeight="1">
      <c r="A188" s="31">
        <f t="shared" si="37"/>
        <v>173</v>
      </c>
      <c r="B188" s="122">
        <v>39020</v>
      </c>
      <c r="C188" s="30" t="s">
        <v>189</v>
      </c>
      <c r="D188" s="80">
        <v>-0.04</v>
      </c>
      <c r="E188" s="99">
        <v>0</v>
      </c>
      <c r="F188" s="82">
        <f t="shared" si="44"/>
        <v>-0.04</v>
      </c>
      <c r="G188" s="94">
        <v>1</v>
      </c>
      <c r="H188" s="94">
        <v>6.437198999999999E-2</v>
      </c>
      <c r="I188" s="82">
        <f>F188*G190*H190</f>
        <v>-2.0804063336889566E-3</v>
      </c>
      <c r="K188" s="80">
        <v>-3.9999999999999994E-2</v>
      </c>
      <c r="L188" s="94">
        <f t="shared" si="48"/>
        <v>1</v>
      </c>
      <c r="M188" s="94">
        <f t="shared" si="46"/>
        <v>6.437198999999999E-2</v>
      </c>
      <c r="N188" s="82">
        <f t="shared" si="47"/>
        <v>-2.5748795999999993E-3</v>
      </c>
      <c r="P188" s="98"/>
      <c r="S188" s="94"/>
      <c r="T188" s="94"/>
    </row>
    <row r="189" spans="1:20" ht="15" customHeight="1">
      <c r="A189" s="31">
        <f t="shared" si="37"/>
        <v>174</v>
      </c>
      <c r="B189" s="122">
        <v>39029</v>
      </c>
      <c r="C189" s="30" t="s">
        <v>190</v>
      </c>
      <c r="D189" s="80">
        <v>-0.08</v>
      </c>
      <c r="E189" s="99">
        <v>0</v>
      </c>
      <c r="F189" s="82">
        <f t="shared" si="44"/>
        <v>-0.08</v>
      </c>
      <c r="G189" s="94">
        <v>1</v>
      </c>
      <c r="H189" s="94">
        <v>6.437198999999999E-2</v>
      </c>
      <c r="I189" s="82">
        <f>F189*G191*H191</f>
        <v>-4.1608126673779132E-3</v>
      </c>
      <c r="K189" s="80">
        <v>-7.9999999999999988E-2</v>
      </c>
      <c r="L189" s="94">
        <f t="shared" si="48"/>
        <v>1</v>
      </c>
      <c r="M189" s="94">
        <f t="shared" si="46"/>
        <v>6.437198999999999E-2</v>
      </c>
      <c r="N189" s="82">
        <f t="shared" si="47"/>
        <v>-5.1497591999999986E-3</v>
      </c>
      <c r="P189" s="98"/>
      <c r="S189" s="94"/>
      <c r="T189" s="94"/>
    </row>
    <row r="190" spans="1:20" ht="15" customHeight="1">
      <c r="A190" s="31">
        <f t="shared" si="37"/>
        <v>175</v>
      </c>
      <c r="B190" s="122">
        <v>39100</v>
      </c>
      <c r="C190" s="30" t="s">
        <v>247</v>
      </c>
      <c r="D190" s="80">
        <v>1995592.5980745561</v>
      </c>
      <c r="E190" s="99"/>
      <c r="F190" s="82"/>
      <c r="G190" s="94">
        <f>$G$185</f>
        <v>0.10349999999999999</v>
      </c>
      <c r="H190" s="94">
        <f>$H$185</f>
        <v>0.5025136071712456</v>
      </c>
      <c r="I190" s="82"/>
      <c r="K190" s="80">
        <v>1893904.2491459823</v>
      </c>
      <c r="L190" s="94">
        <f t="shared" si="48"/>
        <v>0.10349999999999999</v>
      </c>
      <c r="M190" s="94">
        <f t="shared" si="46"/>
        <v>0.5025136071712456</v>
      </c>
      <c r="N190" s="82"/>
      <c r="P190" s="98"/>
      <c r="S190" s="94"/>
      <c r="T190" s="94"/>
    </row>
    <row r="191" spans="1:20" ht="15" customHeight="1">
      <c r="A191" s="31">
        <f t="shared" si="37"/>
        <v>176</v>
      </c>
      <c r="B191" s="122">
        <v>39102</v>
      </c>
      <c r="C191" s="30" t="s">
        <v>274</v>
      </c>
      <c r="D191" s="80">
        <v>0.84000000000000008</v>
      </c>
      <c r="E191" s="99"/>
      <c r="F191" s="82"/>
      <c r="G191" s="94">
        <f>$G$185</f>
        <v>0.10349999999999999</v>
      </c>
      <c r="H191" s="94">
        <f>$H$185</f>
        <v>0.5025136071712456</v>
      </c>
      <c r="I191" s="82"/>
      <c r="K191" s="80">
        <v>0.84</v>
      </c>
      <c r="L191" s="94">
        <f t="shared" si="48"/>
        <v>0.10349999999999999</v>
      </c>
      <c r="M191" s="94">
        <f t="shared" si="46"/>
        <v>0.5025136071712456</v>
      </c>
      <c r="N191" s="82"/>
      <c r="P191" s="98"/>
      <c r="S191" s="94"/>
      <c r="T191" s="94"/>
    </row>
    <row r="192" spans="1:20" ht="15" customHeight="1">
      <c r="A192" s="31">
        <f t="shared" si="37"/>
        <v>177</v>
      </c>
      <c r="B192" s="122">
        <v>39103</v>
      </c>
      <c r="C192" s="30" t="s">
        <v>215</v>
      </c>
      <c r="D192" s="80">
        <v>0.3</v>
      </c>
      <c r="E192" s="99"/>
      <c r="F192" s="82"/>
      <c r="G192" s="94">
        <f>$G$185</f>
        <v>0.10349999999999999</v>
      </c>
      <c r="H192" s="94">
        <f>$H$185</f>
        <v>0.5025136071712456</v>
      </c>
      <c r="I192" s="82"/>
      <c r="K192" s="80">
        <v>0.29999999999999993</v>
      </c>
      <c r="L192" s="94">
        <f t="shared" si="48"/>
        <v>0.10349999999999999</v>
      </c>
      <c r="M192" s="94">
        <f t="shared" si="46"/>
        <v>0.5025136071712456</v>
      </c>
      <c r="N192" s="82"/>
      <c r="P192" s="98"/>
      <c r="S192" s="94"/>
      <c r="T192" s="94"/>
    </row>
    <row r="193" spans="1:20" ht="15" customHeight="1">
      <c r="A193" s="31">
        <f t="shared" si="37"/>
        <v>178</v>
      </c>
      <c r="B193" s="122">
        <v>39104</v>
      </c>
      <c r="C193" s="30" t="s">
        <v>275</v>
      </c>
      <c r="D193" s="80">
        <v>47254.485776999958</v>
      </c>
      <c r="E193" s="99"/>
      <c r="F193" s="82"/>
      <c r="G193" s="94">
        <v>1</v>
      </c>
      <c r="H193" s="94">
        <v>1.550753E-2</v>
      </c>
      <c r="I193" s="82"/>
      <c r="K193" s="80">
        <v>42040.395554999974</v>
      </c>
      <c r="L193" s="94">
        <f t="shared" si="48"/>
        <v>1</v>
      </c>
      <c r="M193" s="94">
        <f t="shared" si="46"/>
        <v>1.550753E-2</v>
      </c>
      <c r="N193" s="82"/>
      <c r="P193" s="98"/>
      <c r="S193" s="94"/>
      <c r="T193" s="94"/>
    </row>
    <row r="194" spans="1:20" ht="15" customHeight="1">
      <c r="A194" s="31">
        <f t="shared" si="37"/>
        <v>179</v>
      </c>
      <c r="B194" s="122">
        <v>39120</v>
      </c>
      <c r="C194" s="30" t="s">
        <v>193</v>
      </c>
      <c r="D194" s="80">
        <v>92098.080912999911</v>
      </c>
      <c r="E194" s="99"/>
      <c r="F194" s="82"/>
      <c r="G194" s="94">
        <v>1</v>
      </c>
      <c r="H194" s="94">
        <v>6.437198999999999E-2</v>
      </c>
      <c r="I194" s="82"/>
      <c r="K194" s="80">
        <v>91956.997794999916</v>
      </c>
      <c r="L194" s="94">
        <f t="shared" si="48"/>
        <v>1</v>
      </c>
      <c r="M194" s="94">
        <f t="shared" si="46"/>
        <v>6.437198999999999E-2</v>
      </c>
      <c r="N194" s="82"/>
      <c r="P194" s="98"/>
      <c r="S194" s="94"/>
      <c r="T194" s="94"/>
    </row>
    <row r="195" spans="1:20" ht="15" customHeight="1">
      <c r="A195" s="31">
        <f t="shared" si="37"/>
        <v>180</v>
      </c>
      <c r="B195" s="122">
        <v>39200</v>
      </c>
      <c r="C195" s="30" t="s">
        <v>248</v>
      </c>
      <c r="D195" s="80">
        <v>4474.4899999999989</v>
      </c>
      <c r="E195" s="99"/>
      <c r="F195" s="82"/>
      <c r="G195" s="94">
        <f t="shared" ref="G195:G197" si="49">$G$185</f>
        <v>0.10349999999999999</v>
      </c>
      <c r="H195" s="94">
        <f t="shared" ref="H195:H197" si="50">$H$185</f>
        <v>0.5025136071712456</v>
      </c>
      <c r="I195" s="82"/>
      <c r="K195" s="80">
        <v>4474.4899999999989</v>
      </c>
      <c r="L195" s="94">
        <f t="shared" si="48"/>
        <v>0.10349999999999999</v>
      </c>
      <c r="M195" s="94">
        <f t="shared" si="46"/>
        <v>0.5025136071712456</v>
      </c>
      <c r="N195" s="82"/>
      <c r="P195" s="98"/>
      <c r="S195" s="94"/>
      <c r="T195" s="94"/>
    </row>
    <row r="196" spans="1:20" ht="15" customHeight="1">
      <c r="A196" s="31">
        <f t="shared" si="37"/>
        <v>181</v>
      </c>
      <c r="B196" s="122">
        <v>39300</v>
      </c>
      <c r="C196" s="30" t="s">
        <v>276</v>
      </c>
      <c r="D196" s="80">
        <v>0</v>
      </c>
      <c r="E196" s="99"/>
      <c r="F196" s="82"/>
      <c r="G196" s="94">
        <f t="shared" si="49"/>
        <v>0.10349999999999999</v>
      </c>
      <c r="H196" s="94">
        <f t="shared" si="50"/>
        <v>0.5025136071712456</v>
      </c>
      <c r="I196" s="82"/>
      <c r="K196" s="80">
        <v>0</v>
      </c>
      <c r="L196" s="94">
        <f t="shared" si="48"/>
        <v>0.10349999999999999</v>
      </c>
      <c r="M196" s="94">
        <f t="shared" si="46"/>
        <v>0.5025136071712456</v>
      </c>
      <c r="N196" s="82"/>
      <c r="P196" s="98"/>
      <c r="S196" s="94"/>
      <c r="T196" s="94"/>
    </row>
    <row r="197" spans="1:20" ht="15" customHeight="1">
      <c r="A197" s="31">
        <f t="shared" si="37"/>
        <v>182</v>
      </c>
      <c r="B197" s="122">
        <v>39400</v>
      </c>
      <c r="C197" s="30" t="s">
        <v>250</v>
      </c>
      <c r="D197" s="80">
        <v>70648.548158358768</v>
      </c>
      <c r="E197" s="99"/>
      <c r="F197" s="82"/>
      <c r="G197" s="94">
        <f t="shared" si="49"/>
        <v>0.10349999999999999</v>
      </c>
      <c r="H197" s="94">
        <f t="shared" si="50"/>
        <v>0.5025136071712456</v>
      </c>
      <c r="I197" s="82"/>
      <c r="K197" s="80">
        <v>51879.741224231475</v>
      </c>
      <c r="L197" s="94">
        <f t="shared" si="48"/>
        <v>0.10349999999999999</v>
      </c>
      <c r="M197" s="94">
        <f t="shared" si="46"/>
        <v>0.5025136071712456</v>
      </c>
      <c r="N197" s="82"/>
      <c r="P197" s="98"/>
      <c r="S197" s="94"/>
      <c r="T197" s="94"/>
    </row>
    <row r="198" spans="1:20" ht="15" customHeight="1">
      <c r="A198" s="31">
        <f t="shared" si="37"/>
        <v>183</v>
      </c>
      <c r="B198" s="122">
        <v>39420</v>
      </c>
      <c r="C198" s="30" t="s">
        <v>194</v>
      </c>
      <c r="D198" s="80">
        <v>-16426.899999999991</v>
      </c>
      <c r="E198" s="99"/>
      <c r="F198" s="82"/>
      <c r="G198" s="94">
        <v>1</v>
      </c>
      <c r="H198" s="94">
        <v>6.437198999999999E-2</v>
      </c>
      <c r="I198" s="82"/>
      <c r="K198" s="80">
        <v>-16426.899999999991</v>
      </c>
      <c r="L198" s="94">
        <f t="shared" si="48"/>
        <v>1</v>
      </c>
      <c r="M198" s="94">
        <f t="shared" si="46"/>
        <v>6.437198999999999E-2</v>
      </c>
      <c r="N198" s="82"/>
      <c r="P198" s="98"/>
      <c r="S198" s="94"/>
      <c r="T198" s="94"/>
    </row>
    <row r="199" spans="1:20" ht="15" customHeight="1">
      <c r="A199" s="31">
        <f t="shared" si="37"/>
        <v>184</v>
      </c>
      <c r="B199" s="122">
        <v>39500</v>
      </c>
      <c r="C199" s="30" t="s">
        <v>277</v>
      </c>
      <c r="D199" s="80">
        <v>0</v>
      </c>
      <c r="E199" s="99"/>
      <c r="F199" s="82"/>
      <c r="G199" s="94">
        <f t="shared" ref="G199:G223" si="51">$G$185</f>
        <v>0.10349999999999999</v>
      </c>
      <c r="H199" s="94">
        <f t="shared" ref="H199:H223" si="52">$H$185</f>
        <v>0.5025136071712456</v>
      </c>
      <c r="I199" s="82"/>
      <c r="K199" s="80">
        <v>0</v>
      </c>
      <c r="L199" s="94">
        <f t="shared" si="48"/>
        <v>0.10349999999999999</v>
      </c>
      <c r="M199" s="94">
        <f t="shared" si="46"/>
        <v>0.5025136071712456</v>
      </c>
      <c r="N199" s="82"/>
      <c r="P199" s="98"/>
      <c r="S199" s="94"/>
      <c r="T199" s="94"/>
    </row>
    <row r="200" spans="1:20" ht="15" customHeight="1">
      <c r="A200" s="31">
        <f t="shared" si="37"/>
        <v>185</v>
      </c>
      <c r="B200" s="122">
        <v>39700</v>
      </c>
      <c r="C200" s="30" t="s">
        <v>254</v>
      </c>
      <c r="D200" s="80">
        <v>1232147.9618074989</v>
      </c>
      <c r="E200" s="99"/>
      <c r="F200" s="82"/>
      <c r="G200" s="94">
        <f t="shared" si="51"/>
        <v>0.10349999999999999</v>
      </c>
      <c r="H200" s="94">
        <f t="shared" si="52"/>
        <v>0.5025136071712456</v>
      </c>
      <c r="I200" s="82"/>
      <c r="K200" s="80">
        <v>1231889.8498624994</v>
      </c>
      <c r="L200" s="94">
        <f t="shared" si="48"/>
        <v>0.10349999999999999</v>
      </c>
      <c r="M200" s="94">
        <f t="shared" si="46"/>
        <v>0.5025136071712456</v>
      </c>
      <c r="N200" s="82"/>
      <c r="P200" s="98"/>
      <c r="S200" s="94"/>
      <c r="T200" s="94"/>
    </row>
    <row r="201" spans="1:20" ht="15" customHeight="1">
      <c r="A201" s="31">
        <f t="shared" si="37"/>
        <v>186</v>
      </c>
      <c r="B201" s="122">
        <v>39720</v>
      </c>
      <c r="C201" s="30" t="s">
        <v>196</v>
      </c>
      <c r="D201" s="80">
        <v>9260.2051900000006</v>
      </c>
      <c r="E201" s="99"/>
      <c r="F201" s="82"/>
      <c r="G201" s="94">
        <v>1</v>
      </c>
      <c r="H201" s="94">
        <v>6.437198999999999E-2</v>
      </c>
      <c r="I201" s="82"/>
      <c r="K201" s="80">
        <v>9260.2051900000042</v>
      </c>
      <c r="L201" s="94">
        <f t="shared" si="48"/>
        <v>1</v>
      </c>
      <c r="M201" s="94">
        <f t="shared" si="46"/>
        <v>6.437198999999999E-2</v>
      </c>
      <c r="N201" s="82"/>
      <c r="P201" s="98"/>
      <c r="S201" s="94"/>
      <c r="T201" s="94"/>
    </row>
    <row r="202" spans="1:20" ht="15" customHeight="1">
      <c r="A202" s="31">
        <f t="shared" si="37"/>
        <v>187</v>
      </c>
      <c r="B202" s="122">
        <v>39800</v>
      </c>
      <c r="C202" s="30" t="s">
        <v>256</v>
      </c>
      <c r="D202" s="80">
        <v>41060.590204249995</v>
      </c>
      <c r="E202" s="99"/>
      <c r="F202" s="82"/>
      <c r="G202" s="94">
        <f t="shared" si="51"/>
        <v>0.10349999999999999</v>
      </c>
      <c r="H202" s="94">
        <f t="shared" si="52"/>
        <v>0.5025136071712456</v>
      </c>
      <c r="I202" s="82"/>
      <c r="K202" s="80">
        <v>40865.167288749995</v>
      </c>
      <c r="L202" s="94">
        <f t="shared" si="48"/>
        <v>0.10349999999999999</v>
      </c>
      <c r="M202" s="94">
        <f t="shared" si="46"/>
        <v>0.5025136071712456</v>
      </c>
      <c r="N202" s="82"/>
      <c r="P202" s="98"/>
      <c r="S202" s="94"/>
      <c r="T202" s="94"/>
    </row>
    <row r="203" spans="1:20" ht="15" customHeight="1">
      <c r="A203" s="31">
        <f t="shared" si="37"/>
        <v>188</v>
      </c>
      <c r="B203" s="122">
        <v>39820</v>
      </c>
      <c r="C203" s="30" t="s">
        <v>197</v>
      </c>
      <c r="D203" s="80">
        <v>7752.343010833335</v>
      </c>
      <c r="E203" s="99"/>
      <c r="F203" s="82"/>
      <c r="G203" s="94">
        <v>1</v>
      </c>
      <c r="H203" s="94">
        <v>6.437198999999999E-2</v>
      </c>
      <c r="I203" s="82"/>
      <c r="K203" s="80">
        <v>7697.3175261346187</v>
      </c>
      <c r="L203" s="94">
        <f t="shared" si="48"/>
        <v>1</v>
      </c>
      <c r="M203" s="94">
        <f t="shared" si="46"/>
        <v>6.437198999999999E-2</v>
      </c>
      <c r="N203" s="82"/>
      <c r="P203" s="98"/>
      <c r="S203" s="94"/>
      <c r="T203" s="94"/>
    </row>
    <row r="204" spans="1:20" ht="15" customHeight="1">
      <c r="A204" s="31">
        <f t="shared" si="37"/>
        <v>189</v>
      </c>
      <c r="B204" s="122">
        <v>39900</v>
      </c>
      <c r="C204" s="30" t="s">
        <v>278</v>
      </c>
      <c r="D204" s="80">
        <v>164784.07</v>
      </c>
      <c r="E204" s="99">
        <v>0</v>
      </c>
      <c r="F204" s="82">
        <f t="shared" si="44"/>
        <v>164784.07</v>
      </c>
      <c r="G204" s="94">
        <f t="shared" si="51"/>
        <v>0.10349999999999999</v>
      </c>
      <c r="H204" s="94">
        <f t="shared" si="52"/>
        <v>0.5025136071712456</v>
      </c>
      <c r="I204" s="82">
        <f t="shared" si="45"/>
        <v>8570.4455729761103</v>
      </c>
      <c r="K204" s="80">
        <v>164784.07000000004</v>
      </c>
      <c r="L204" s="94">
        <f t="shared" si="48"/>
        <v>0.10349999999999999</v>
      </c>
      <c r="M204" s="94">
        <f t="shared" si="46"/>
        <v>0.5025136071712456</v>
      </c>
      <c r="N204" s="82">
        <f t="shared" si="47"/>
        <v>8570.4455729761121</v>
      </c>
      <c r="P204" s="98"/>
      <c r="S204" s="94"/>
      <c r="T204" s="94"/>
    </row>
    <row r="205" spans="1:20" ht="15" customHeight="1">
      <c r="A205" s="31">
        <f t="shared" si="37"/>
        <v>190</v>
      </c>
      <c r="B205" s="122">
        <v>39901</v>
      </c>
      <c r="C205" s="41" t="s">
        <v>270</v>
      </c>
      <c r="D205" s="80">
        <v>21470636.984477963</v>
      </c>
      <c r="E205" s="99">
        <v>0</v>
      </c>
      <c r="F205" s="82">
        <f t="shared" si="44"/>
        <v>21470636.984477963</v>
      </c>
      <c r="G205" s="94">
        <f t="shared" si="51"/>
        <v>0.10349999999999999</v>
      </c>
      <c r="H205" s="94">
        <f t="shared" si="52"/>
        <v>0.5025136071712456</v>
      </c>
      <c r="I205" s="82">
        <f t="shared" si="45"/>
        <v>1116691.2292711078</v>
      </c>
      <c r="K205" s="80">
        <v>20569772.851769973</v>
      </c>
      <c r="L205" s="94">
        <f t="shared" si="48"/>
        <v>0.10349999999999999</v>
      </c>
      <c r="M205" s="94">
        <f t="shared" si="46"/>
        <v>0.5025136071712456</v>
      </c>
      <c r="N205" s="82">
        <f t="shared" si="47"/>
        <v>1069837.1430841349</v>
      </c>
      <c r="P205" s="98"/>
      <c r="S205" s="94"/>
      <c r="T205" s="94"/>
    </row>
    <row r="206" spans="1:20" ht="15" customHeight="1">
      <c r="A206" s="31">
        <f t="shared" si="37"/>
        <v>191</v>
      </c>
      <c r="B206" s="122">
        <v>39902</v>
      </c>
      <c r="C206" s="30" t="s">
        <v>271</v>
      </c>
      <c r="D206" s="80">
        <v>16339314.536018241</v>
      </c>
      <c r="E206" s="99">
        <v>0</v>
      </c>
      <c r="F206" s="82">
        <f t="shared" si="44"/>
        <v>16339314.536018241</v>
      </c>
      <c r="G206" s="94">
        <f t="shared" si="51"/>
        <v>0.10349999999999999</v>
      </c>
      <c r="H206" s="94">
        <f t="shared" si="52"/>
        <v>0.5025136071712456</v>
      </c>
      <c r="I206" s="82">
        <f t="shared" si="45"/>
        <v>849810.33622170961</v>
      </c>
      <c r="K206" s="80">
        <v>16180853.774298741</v>
      </c>
      <c r="L206" s="94">
        <f t="shared" si="48"/>
        <v>0.10349999999999999</v>
      </c>
      <c r="M206" s="94">
        <f t="shared" si="46"/>
        <v>0.5025136071712456</v>
      </c>
      <c r="N206" s="82">
        <f t="shared" si="47"/>
        <v>841568.76691364904</v>
      </c>
      <c r="P206" s="98"/>
      <c r="S206" s="94"/>
      <c r="T206" s="94"/>
    </row>
    <row r="207" spans="1:20" ht="15" customHeight="1">
      <c r="A207" s="31">
        <f t="shared" si="37"/>
        <v>192</v>
      </c>
      <c r="B207" s="122">
        <v>39903</v>
      </c>
      <c r="C207" s="30" t="s">
        <v>257</v>
      </c>
      <c r="D207" s="80">
        <v>2251878.1799999988</v>
      </c>
      <c r="E207" s="99">
        <v>0</v>
      </c>
      <c r="F207" s="82">
        <f t="shared" si="44"/>
        <v>2251878.1799999988</v>
      </c>
      <c r="G207" s="94">
        <f t="shared" si="51"/>
        <v>0.10349999999999999</v>
      </c>
      <c r="H207" s="94">
        <f t="shared" si="52"/>
        <v>0.5025136071712456</v>
      </c>
      <c r="I207" s="82">
        <f t="shared" si="45"/>
        <v>117120.54070919895</v>
      </c>
      <c r="K207" s="80">
        <v>2251878.1799999992</v>
      </c>
      <c r="L207" s="94">
        <f t="shared" si="48"/>
        <v>0.10349999999999999</v>
      </c>
      <c r="M207" s="94">
        <f t="shared" si="46"/>
        <v>0.5025136071712456</v>
      </c>
      <c r="N207" s="82">
        <f t="shared" si="47"/>
        <v>117120.54070919898</v>
      </c>
      <c r="P207" s="98"/>
      <c r="S207" s="94"/>
      <c r="T207" s="94"/>
    </row>
    <row r="208" spans="1:20" ht="15" customHeight="1">
      <c r="A208" s="31">
        <f t="shared" si="37"/>
        <v>193</v>
      </c>
      <c r="B208" s="122">
        <v>39904</v>
      </c>
      <c r="C208" s="30" t="s">
        <v>279</v>
      </c>
      <c r="D208" s="80">
        <v>0</v>
      </c>
      <c r="E208" s="99">
        <v>0</v>
      </c>
      <c r="F208" s="82">
        <f t="shared" si="44"/>
        <v>0</v>
      </c>
      <c r="G208" s="94">
        <f t="shared" si="51"/>
        <v>0.10349999999999999</v>
      </c>
      <c r="H208" s="94">
        <f t="shared" si="52"/>
        <v>0.5025136071712456</v>
      </c>
      <c r="I208" s="82">
        <f t="shared" si="45"/>
        <v>0</v>
      </c>
      <c r="K208" s="80">
        <v>0</v>
      </c>
      <c r="L208" s="94">
        <f t="shared" si="48"/>
        <v>0.10349999999999999</v>
      </c>
      <c r="M208" s="94">
        <f t="shared" si="46"/>
        <v>0.5025136071712456</v>
      </c>
      <c r="N208" s="82">
        <f t="shared" si="47"/>
        <v>0</v>
      </c>
      <c r="P208" s="98"/>
      <c r="S208" s="94"/>
      <c r="T208" s="94"/>
    </row>
    <row r="209" spans="1:20">
      <c r="A209" s="31">
        <f t="shared" ref="A209:A263" si="53">A208+1</f>
        <v>194</v>
      </c>
      <c r="B209" s="122">
        <v>39905</v>
      </c>
      <c r="C209" s="30" t="s">
        <v>280</v>
      </c>
      <c r="D209" s="80">
        <v>0</v>
      </c>
      <c r="E209" s="99">
        <v>0</v>
      </c>
      <c r="F209" s="82">
        <f t="shared" si="44"/>
        <v>0</v>
      </c>
      <c r="G209" s="94">
        <f t="shared" si="51"/>
        <v>0.10349999999999999</v>
      </c>
      <c r="H209" s="94">
        <f t="shared" si="52"/>
        <v>0.5025136071712456</v>
      </c>
      <c r="I209" s="82">
        <f t="shared" si="45"/>
        <v>0</v>
      </c>
      <c r="K209" s="80">
        <v>0</v>
      </c>
      <c r="L209" s="94">
        <f t="shared" si="48"/>
        <v>0.10349999999999999</v>
      </c>
      <c r="M209" s="94">
        <f t="shared" si="46"/>
        <v>0.5025136071712456</v>
      </c>
      <c r="N209" s="82">
        <f t="shared" si="47"/>
        <v>0</v>
      </c>
      <c r="P209" s="98"/>
      <c r="S209" s="94"/>
      <c r="T209" s="94"/>
    </row>
    <row r="210" spans="1:20">
      <c r="A210" s="31">
        <f t="shared" si="53"/>
        <v>195</v>
      </c>
      <c r="B210" s="124">
        <v>39906</v>
      </c>
      <c r="C210" s="30" t="s">
        <v>258</v>
      </c>
      <c r="D210" s="80">
        <v>1065059.2760894618</v>
      </c>
      <c r="E210" s="99">
        <v>0</v>
      </c>
      <c r="F210" s="82">
        <f t="shared" si="44"/>
        <v>1065059.2760894618</v>
      </c>
      <c r="G210" s="94">
        <f t="shared" si="51"/>
        <v>0.10349999999999999</v>
      </c>
      <c r="H210" s="94">
        <f t="shared" si="52"/>
        <v>0.5025136071712456</v>
      </c>
      <c r="I210" s="82">
        <f t="shared" si="45"/>
        <v>55393.901593267285</v>
      </c>
      <c r="K210" s="80">
        <v>1017107.8487541006</v>
      </c>
      <c r="L210" s="94">
        <f t="shared" si="48"/>
        <v>0.10349999999999999</v>
      </c>
      <c r="M210" s="94">
        <f t="shared" si="46"/>
        <v>0.5025136071712456</v>
      </c>
      <c r="N210" s="82">
        <f t="shared" si="47"/>
        <v>52899.94026481951</v>
      </c>
      <c r="P210" s="98"/>
      <c r="S210" s="94"/>
      <c r="T210" s="94"/>
    </row>
    <row r="211" spans="1:20">
      <c r="A211" s="31">
        <f t="shared" si="53"/>
        <v>196</v>
      </c>
      <c r="B211" s="124">
        <v>39907</v>
      </c>
      <c r="C211" s="30" t="s">
        <v>259</v>
      </c>
      <c r="D211" s="80">
        <v>2485988.1420179773</v>
      </c>
      <c r="E211" s="99">
        <v>0</v>
      </c>
      <c r="F211" s="82">
        <f t="shared" si="44"/>
        <v>2485988.1420179773</v>
      </c>
      <c r="G211" s="94">
        <f t="shared" si="51"/>
        <v>0.10349999999999999</v>
      </c>
      <c r="H211" s="94">
        <f t="shared" si="52"/>
        <v>0.5025136071712456</v>
      </c>
      <c r="I211" s="82">
        <f t="shared" si="45"/>
        <v>129296.63690324604</v>
      </c>
      <c r="K211" s="80">
        <v>2485988.1420179764</v>
      </c>
      <c r="L211" s="94">
        <f t="shared" si="48"/>
        <v>0.10349999999999999</v>
      </c>
      <c r="M211" s="94">
        <f t="shared" si="46"/>
        <v>0.5025136071712456</v>
      </c>
      <c r="N211" s="82">
        <f t="shared" si="47"/>
        <v>129296.63690324598</v>
      </c>
      <c r="P211" s="98"/>
      <c r="S211" s="94"/>
      <c r="T211" s="94"/>
    </row>
    <row r="212" spans="1:20">
      <c r="A212" s="31">
        <f t="shared" si="53"/>
        <v>197</v>
      </c>
      <c r="B212" s="124">
        <v>39908</v>
      </c>
      <c r="C212" s="30" t="s">
        <v>260</v>
      </c>
      <c r="D212" s="80">
        <v>29232699.673757985</v>
      </c>
      <c r="E212" s="99">
        <v>0</v>
      </c>
      <c r="F212" s="82">
        <f t="shared" si="44"/>
        <v>29232699.673757985</v>
      </c>
      <c r="G212" s="94">
        <f t="shared" si="51"/>
        <v>0.10349999999999999</v>
      </c>
      <c r="H212" s="94">
        <f t="shared" si="52"/>
        <v>0.5025136071712456</v>
      </c>
      <c r="I212" s="82">
        <f t="shared" si="45"/>
        <v>1520397.3388028303</v>
      </c>
      <c r="K212" s="80">
        <v>29230839.146969978</v>
      </c>
      <c r="L212" s="94">
        <f t="shared" si="48"/>
        <v>0.10349999999999999</v>
      </c>
      <c r="M212" s="94">
        <f t="shared" si="46"/>
        <v>0.5025136071712456</v>
      </c>
      <c r="N212" s="82">
        <f t="shared" si="47"/>
        <v>1520300.5725099859</v>
      </c>
      <c r="P212" s="98"/>
      <c r="S212" s="94"/>
      <c r="T212" s="94"/>
    </row>
    <row r="213" spans="1:20">
      <c r="A213" s="31">
        <f t="shared" si="53"/>
        <v>198</v>
      </c>
      <c r="B213" s="124">
        <v>39909</v>
      </c>
      <c r="C213" s="30" t="s">
        <v>281</v>
      </c>
      <c r="D213" s="80">
        <v>42121.860000000015</v>
      </c>
      <c r="E213" s="99">
        <v>0</v>
      </c>
      <c r="F213" s="82">
        <f t="shared" si="44"/>
        <v>42121.860000000015</v>
      </c>
      <c r="G213" s="94">
        <f t="shared" si="51"/>
        <v>0.10349999999999999</v>
      </c>
      <c r="H213" s="94">
        <f t="shared" si="52"/>
        <v>0.5025136071712456</v>
      </c>
      <c r="I213" s="82">
        <f t="shared" si="45"/>
        <v>2190.7646082689889</v>
      </c>
      <c r="K213" s="80">
        <v>42121.86</v>
      </c>
      <c r="L213" s="94">
        <f t="shared" si="48"/>
        <v>0.10349999999999999</v>
      </c>
      <c r="M213" s="94">
        <f t="shared" si="46"/>
        <v>0.5025136071712456</v>
      </c>
      <c r="N213" s="82">
        <f t="shared" si="47"/>
        <v>2190.764608268988</v>
      </c>
      <c r="P213" s="98"/>
      <c r="S213" s="94"/>
      <c r="T213" s="94"/>
    </row>
    <row r="214" spans="1:20">
      <c r="A214" s="31">
        <f t="shared" si="53"/>
        <v>199</v>
      </c>
      <c r="B214" s="124">
        <v>39921</v>
      </c>
      <c r="C214" s="30" t="s">
        <v>201</v>
      </c>
      <c r="D214" s="80">
        <v>1142766.3461630014</v>
      </c>
      <c r="E214" s="99">
        <v>0</v>
      </c>
      <c r="F214" s="82">
        <f t="shared" si="44"/>
        <v>1142766.3461630014</v>
      </c>
      <c r="G214" s="94">
        <v>1</v>
      </c>
      <c r="H214" s="94">
        <v>6.437198999999999E-2</v>
      </c>
      <c r="I214" s="82">
        <f t="shared" si="45"/>
        <v>73562.143807541259</v>
      </c>
      <c r="K214" s="80">
        <v>1109170.4615450008</v>
      </c>
      <c r="L214" s="94">
        <f t="shared" si="48"/>
        <v>1</v>
      </c>
      <c r="M214" s="94">
        <f t="shared" si="46"/>
        <v>6.437198999999999E-2</v>
      </c>
      <c r="N214" s="82">
        <f t="shared" si="47"/>
        <v>71399.509858870166</v>
      </c>
      <c r="P214" s="98"/>
      <c r="S214" s="94"/>
      <c r="T214" s="94"/>
    </row>
    <row r="215" spans="1:20">
      <c r="A215" s="31">
        <f t="shared" si="53"/>
        <v>200</v>
      </c>
      <c r="B215" s="124">
        <v>39922</v>
      </c>
      <c r="C215" s="30" t="s">
        <v>202</v>
      </c>
      <c r="D215" s="80">
        <v>405152.1328569997</v>
      </c>
      <c r="E215" s="99">
        <v>0</v>
      </c>
      <c r="F215" s="82">
        <f t="shared" si="44"/>
        <v>405152.1328569997</v>
      </c>
      <c r="G215" s="94">
        <v>1</v>
      </c>
      <c r="H215" s="94">
        <v>6.437198999999999E-2</v>
      </c>
      <c r="I215" s="82">
        <f t="shared" si="45"/>
        <v>26080.449044749454</v>
      </c>
      <c r="K215" s="80">
        <v>400371.59775499988</v>
      </c>
      <c r="L215" s="94">
        <f t="shared" si="48"/>
        <v>1</v>
      </c>
      <c r="M215" s="94">
        <f t="shared" si="46"/>
        <v>6.437198999999999E-2</v>
      </c>
      <c r="N215" s="82">
        <f t="shared" si="47"/>
        <v>25772.716486968871</v>
      </c>
      <c r="P215" s="98"/>
      <c r="S215" s="94"/>
      <c r="T215" s="94"/>
    </row>
    <row r="216" spans="1:20">
      <c r="A216" s="31">
        <f t="shared" si="53"/>
        <v>201</v>
      </c>
      <c r="B216" s="124">
        <v>39923</v>
      </c>
      <c r="C216" s="30" t="s">
        <v>203</v>
      </c>
      <c r="D216" s="80">
        <v>39028.929999999978</v>
      </c>
      <c r="E216" s="99">
        <v>0</v>
      </c>
      <c r="F216" s="82">
        <f t="shared" si="44"/>
        <v>39028.929999999978</v>
      </c>
      <c r="G216" s="94">
        <v>1</v>
      </c>
      <c r="H216" s="94">
        <v>6.437198999999999E-2</v>
      </c>
      <c r="I216" s="82">
        <f t="shared" si="45"/>
        <v>2512.3698916706981</v>
      </c>
      <c r="K216" s="80">
        <v>39028.929999999986</v>
      </c>
      <c r="L216" s="94">
        <f t="shared" si="48"/>
        <v>1</v>
      </c>
      <c r="M216" s="94">
        <f t="shared" si="46"/>
        <v>6.437198999999999E-2</v>
      </c>
      <c r="N216" s="82">
        <f t="shared" si="47"/>
        <v>2512.3698916706985</v>
      </c>
      <c r="P216" s="98"/>
      <c r="S216" s="94"/>
      <c r="T216" s="94"/>
    </row>
    <row r="217" spans="1:20">
      <c r="A217" s="31">
        <f t="shared" si="53"/>
        <v>202</v>
      </c>
      <c r="B217" s="124">
        <v>39924</v>
      </c>
      <c r="C217" s="30" t="s">
        <v>204</v>
      </c>
      <c r="D217" s="80">
        <v>0</v>
      </c>
      <c r="E217" s="99">
        <v>0</v>
      </c>
      <c r="F217" s="82">
        <f t="shared" si="44"/>
        <v>0</v>
      </c>
      <c r="G217" s="94">
        <f t="shared" si="51"/>
        <v>0.10349999999999999</v>
      </c>
      <c r="H217" s="94">
        <f t="shared" si="52"/>
        <v>0.5025136071712456</v>
      </c>
      <c r="I217" s="82">
        <f t="shared" si="45"/>
        <v>0</v>
      </c>
      <c r="K217" s="80">
        <v>0</v>
      </c>
      <c r="L217" s="94">
        <f t="shared" si="48"/>
        <v>0.10349999999999999</v>
      </c>
      <c r="M217" s="94">
        <f t="shared" si="46"/>
        <v>0.5025136071712456</v>
      </c>
      <c r="N217" s="82">
        <f t="shared" si="47"/>
        <v>0</v>
      </c>
      <c r="P217" s="98"/>
      <c r="S217" s="94"/>
      <c r="T217" s="94"/>
    </row>
    <row r="218" spans="1:20">
      <c r="A218" s="31">
        <f t="shared" si="53"/>
        <v>203</v>
      </c>
      <c r="B218" s="124">
        <v>39926</v>
      </c>
      <c r="C218" s="30" t="s">
        <v>205</v>
      </c>
      <c r="D218" s="80">
        <v>488022.76766599994</v>
      </c>
      <c r="E218" s="99">
        <v>0</v>
      </c>
      <c r="F218" s="82">
        <f t="shared" si="44"/>
        <v>488022.76766599994</v>
      </c>
      <c r="G218" s="94">
        <v>1</v>
      </c>
      <c r="H218" s="94">
        <v>6.437198999999999E-2</v>
      </c>
      <c r="I218" s="82">
        <f t="shared" si="45"/>
        <v>31414.996719968065</v>
      </c>
      <c r="K218" s="80">
        <v>488022.76766599994</v>
      </c>
      <c r="L218" s="94">
        <f t="shared" si="48"/>
        <v>1</v>
      </c>
      <c r="M218" s="94">
        <f t="shared" si="46"/>
        <v>6.437198999999999E-2</v>
      </c>
      <c r="N218" s="82">
        <f t="shared" si="47"/>
        <v>31414.996719968065</v>
      </c>
      <c r="P218" s="98"/>
      <c r="S218" s="94"/>
      <c r="T218" s="94"/>
    </row>
    <row r="219" spans="1:20">
      <c r="A219" s="31">
        <f t="shared" si="53"/>
        <v>204</v>
      </c>
      <c r="B219" s="124">
        <v>39928</v>
      </c>
      <c r="C219" s="30" t="s">
        <v>206</v>
      </c>
      <c r="D219" s="80">
        <v>11269680.320534788</v>
      </c>
      <c r="E219" s="99">
        <v>0</v>
      </c>
      <c r="F219" s="82">
        <f t="shared" si="44"/>
        <v>11269680.320534788</v>
      </c>
      <c r="G219" s="94">
        <v>1</v>
      </c>
      <c r="H219" s="94">
        <v>6.437198999999999E-2</v>
      </c>
      <c r="I219" s="82">
        <f t="shared" si="45"/>
        <v>725451.74889666203</v>
      </c>
      <c r="K219" s="80">
        <v>11256106.523744555</v>
      </c>
      <c r="L219" s="94">
        <f t="shared" si="48"/>
        <v>1</v>
      </c>
      <c r="M219" s="94">
        <f t="shared" si="46"/>
        <v>6.437198999999999E-2</v>
      </c>
      <c r="N219" s="82">
        <f t="shared" si="47"/>
        <v>724577.97658541915</v>
      </c>
      <c r="P219" s="98"/>
      <c r="S219" s="94"/>
      <c r="T219" s="94"/>
    </row>
    <row r="220" spans="1:20">
      <c r="A220" s="31">
        <f t="shared" si="53"/>
        <v>205</v>
      </c>
      <c r="B220" s="124">
        <v>39931</v>
      </c>
      <c r="C220" s="30" t="s">
        <v>207</v>
      </c>
      <c r="D220" s="80">
        <v>66078.371264057118</v>
      </c>
      <c r="E220" s="99">
        <v>0</v>
      </c>
      <c r="F220" s="82">
        <f t="shared" si="44"/>
        <v>66078.371264057118</v>
      </c>
      <c r="G220" s="94">
        <v>1</v>
      </c>
      <c r="H220" s="94">
        <v>0</v>
      </c>
      <c r="I220" s="82">
        <f t="shared" si="45"/>
        <v>0</v>
      </c>
      <c r="K220" s="80">
        <v>54530.786236113403</v>
      </c>
      <c r="L220" s="94">
        <f t="shared" si="48"/>
        <v>1</v>
      </c>
      <c r="M220" s="94">
        <f t="shared" si="46"/>
        <v>0</v>
      </c>
      <c r="N220" s="82">
        <f t="shared" si="47"/>
        <v>0</v>
      </c>
      <c r="P220" s="98"/>
      <c r="S220" s="94"/>
      <c r="T220" s="94"/>
    </row>
    <row r="221" spans="1:20">
      <c r="A221" s="31">
        <f t="shared" si="53"/>
        <v>206</v>
      </c>
      <c r="B221" s="124">
        <v>39932</v>
      </c>
      <c r="C221" s="30" t="s">
        <v>208</v>
      </c>
      <c r="D221" s="80">
        <v>18754.52</v>
      </c>
      <c r="E221" s="99">
        <v>0</v>
      </c>
      <c r="F221" s="82">
        <f t="shared" si="44"/>
        <v>18754.52</v>
      </c>
      <c r="G221" s="94">
        <v>1</v>
      </c>
      <c r="H221" s="94">
        <v>0</v>
      </c>
      <c r="I221" s="82">
        <f t="shared" si="45"/>
        <v>0</v>
      </c>
      <c r="K221" s="80">
        <v>18754.519999999997</v>
      </c>
      <c r="L221" s="94">
        <f t="shared" si="48"/>
        <v>1</v>
      </c>
      <c r="M221" s="94">
        <f t="shared" si="46"/>
        <v>0</v>
      </c>
      <c r="N221" s="82">
        <f t="shared" si="47"/>
        <v>0</v>
      </c>
      <c r="P221" s="98"/>
      <c r="S221" s="94"/>
      <c r="T221" s="94"/>
    </row>
    <row r="222" spans="1:20">
      <c r="A222" s="31">
        <f t="shared" si="53"/>
        <v>207</v>
      </c>
      <c r="B222" s="124">
        <v>39938</v>
      </c>
      <c r="C222" s="30" t="s">
        <v>209</v>
      </c>
      <c r="D222" s="80">
        <v>2305883.5299999998</v>
      </c>
      <c r="E222" s="99">
        <v>0</v>
      </c>
      <c r="F222" s="82">
        <f t="shared" si="44"/>
        <v>2305883.5299999998</v>
      </c>
      <c r="G222" s="94">
        <v>1</v>
      </c>
      <c r="H222" s="94">
        <v>0</v>
      </c>
      <c r="I222" s="82">
        <f t="shared" si="45"/>
        <v>0</v>
      </c>
      <c r="K222" s="80">
        <v>2305883.5300000003</v>
      </c>
      <c r="L222" s="94">
        <f t="shared" si="48"/>
        <v>1</v>
      </c>
      <c r="M222" s="94">
        <f t="shared" si="46"/>
        <v>0</v>
      </c>
      <c r="N222" s="82">
        <f t="shared" si="47"/>
        <v>0</v>
      </c>
      <c r="P222" s="98"/>
      <c r="S222" s="94"/>
      <c r="T222" s="94"/>
    </row>
    <row r="223" spans="1:20">
      <c r="A223" s="31">
        <f t="shared" si="53"/>
        <v>208</v>
      </c>
      <c r="B223" s="124"/>
      <c r="C223" s="30" t="s">
        <v>261</v>
      </c>
      <c r="D223" s="80">
        <v>0</v>
      </c>
      <c r="E223" s="130">
        <v>0</v>
      </c>
      <c r="F223" s="128">
        <f t="shared" si="44"/>
        <v>0</v>
      </c>
      <c r="G223" s="131">
        <f t="shared" si="51"/>
        <v>0.10349999999999999</v>
      </c>
      <c r="H223" s="131">
        <f t="shared" si="52"/>
        <v>0.5025136071712456</v>
      </c>
      <c r="I223" s="87">
        <f t="shared" si="45"/>
        <v>0</v>
      </c>
      <c r="K223" s="80">
        <v>0</v>
      </c>
      <c r="L223" s="94">
        <f t="shared" si="48"/>
        <v>0.10349999999999999</v>
      </c>
      <c r="M223" s="94">
        <f t="shared" si="46"/>
        <v>0.5025136071712456</v>
      </c>
      <c r="N223" s="87">
        <f t="shared" si="47"/>
        <v>0</v>
      </c>
      <c r="P223" s="98"/>
      <c r="S223" s="94"/>
      <c r="T223" s="94"/>
    </row>
    <row r="224" spans="1:20">
      <c r="A224" s="31">
        <f t="shared" si="53"/>
        <v>209</v>
      </c>
      <c r="B224" s="126"/>
      <c r="C224" s="30"/>
      <c r="D224" s="133"/>
      <c r="E224" s="133"/>
      <c r="F224" s="133"/>
    </row>
    <row r="225" spans="1:20" ht="15.75" thickBot="1">
      <c r="A225" s="31">
        <f t="shared" si="53"/>
        <v>210</v>
      </c>
      <c r="B225" s="126"/>
      <c r="C225" s="30" t="s">
        <v>282</v>
      </c>
      <c r="D225" s="89">
        <f>SUM(D185:D223)</f>
        <v>106312468.59453219</v>
      </c>
      <c r="E225" s="89">
        <f>SUM(E185:E223)</f>
        <v>0</v>
      </c>
      <c r="F225" s="89">
        <f>SUM(F185:F223)</f>
        <v>102828605.0513967</v>
      </c>
      <c r="I225" s="89">
        <f>SUM(I185:I223)</f>
        <v>5251174.9783967929</v>
      </c>
      <c r="K225" s="89">
        <f>SUM(K185:K223)</f>
        <v>104694574.20532212</v>
      </c>
      <c r="N225" s="89">
        <f>SUM(N185:N223)</f>
        <v>5178573.7494217707</v>
      </c>
    </row>
    <row r="226" spans="1:20" ht="15.75" thickTop="1">
      <c r="A226" s="31">
        <f t="shared" si="53"/>
        <v>211</v>
      </c>
      <c r="B226" s="76"/>
      <c r="D226" s="96"/>
    </row>
    <row r="227" spans="1:20" ht="15.75">
      <c r="A227" s="31">
        <f t="shared" si="53"/>
        <v>212</v>
      </c>
      <c r="B227" s="92" t="s">
        <v>211</v>
      </c>
      <c r="D227" s="96"/>
    </row>
    <row r="228" spans="1:20">
      <c r="A228" s="31">
        <f t="shared" si="53"/>
        <v>213</v>
      </c>
      <c r="B228" s="76"/>
      <c r="D228" s="96"/>
      <c r="P228" s="27"/>
    </row>
    <row r="229" spans="1:20">
      <c r="A229" s="31">
        <f t="shared" si="53"/>
        <v>214</v>
      </c>
      <c r="B229" s="126"/>
      <c r="C229" s="75" t="s">
        <v>150</v>
      </c>
      <c r="D229" s="96"/>
    </row>
    <row r="230" spans="1:20">
      <c r="A230" s="31">
        <f t="shared" si="53"/>
        <v>215</v>
      </c>
      <c r="B230" s="122">
        <v>38900</v>
      </c>
      <c r="C230" s="30" t="s">
        <v>283</v>
      </c>
      <c r="D230" s="80">
        <v>0</v>
      </c>
      <c r="E230" s="80">
        <v>0</v>
      </c>
      <c r="F230" s="80">
        <f t="shared" ref="F230:F259" si="54">D230+E230</f>
        <v>0</v>
      </c>
      <c r="G230" s="94">
        <v>0.10929999999999999</v>
      </c>
      <c r="H230" s="94">
        <v>0.51883860656465508</v>
      </c>
      <c r="I230" s="80">
        <f t="shared" ref="I230:I259" si="55">F230*G230*H230</f>
        <v>0</v>
      </c>
      <c r="K230" s="80">
        <v>0</v>
      </c>
      <c r="L230" s="116">
        <f>G230</f>
        <v>0.10929999999999999</v>
      </c>
      <c r="M230" s="116">
        <f>H230</f>
        <v>0.51883860656465508</v>
      </c>
      <c r="N230" s="85">
        <f>K230*L230*M230</f>
        <v>0</v>
      </c>
      <c r="P230" s="98"/>
      <c r="S230" s="94"/>
      <c r="T230" s="94"/>
    </row>
    <row r="231" spans="1:20">
      <c r="A231" s="31">
        <f t="shared" si="53"/>
        <v>216</v>
      </c>
      <c r="B231" s="122">
        <v>38910</v>
      </c>
      <c r="C231" s="30" t="s">
        <v>284</v>
      </c>
      <c r="D231" s="80">
        <v>0</v>
      </c>
      <c r="E231" s="82">
        <v>0</v>
      </c>
      <c r="F231" s="82">
        <f t="shared" si="54"/>
        <v>0</v>
      </c>
      <c r="G231" s="94">
        <v>1</v>
      </c>
      <c r="H231" s="94">
        <v>2.3324339999999999E-2</v>
      </c>
      <c r="I231" s="82">
        <f t="shared" si="55"/>
        <v>0</v>
      </c>
      <c r="K231" s="80">
        <v>0</v>
      </c>
      <c r="L231" s="116">
        <f t="shared" ref="L231:M259" si="56">G231</f>
        <v>1</v>
      </c>
      <c r="M231" s="116">
        <f t="shared" si="56"/>
        <v>2.3324339999999999E-2</v>
      </c>
      <c r="N231" s="96">
        <f t="shared" ref="N231:N259" si="57">K231*L231*M231</f>
        <v>0</v>
      </c>
      <c r="P231" s="98"/>
      <c r="S231" s="94"/>
      <c r="T231" s="94"/>
    </row>
    <row r="232" spans="1:20">
      <c r="A232" s="31">
        <f t="shared" si="53"/>
        <v>217</v>
      </c>
      <c r="B232" s="122">
        <v>39000</v>
      </c>
      <c r="C232" s="30" t="s">
        <v>242</v>
      </c>
      <c r="D232" s="80">
        <v>2084561.2525705013</v>
      </c>
      <c r="E232" s="82">
        <v>0</v>
      </c>
      <c r="F232" s="82">
        <f t="shared" si="54"/>
        <v>2084561.2525705013</v>
      </c>
      <c r="G232" s="94">
        <v>0.10929999999999999</v>
      </c>
      <c r="H232" s="94">
        <v>0.51883860656465508</v>
      </c>
      <c r="I232" s="82">
        <f t="shared" si="55"/>
        <v>118213.50851515096</v>
      </c>
      <c r="K232" s="80">
        <v>1894620.2404075009</v>
      </c>
      <c r="L232" s="116">
        <f t="shared" si="56"/>
        <v>0.10929999999999999</v>
      </c>
      <c r="M232" s="116">
        <f t="shared" si="56"/>
        <v>0.51883860656465508</v>
      </c>
      <c r="N232" s="96">
        <f t="shared" si="57"/>
        <v>107442.13231739259</v>
      </c>
      <c r="P232" s="98"/>
      <c r="S232" s="94"/>
      <c r="T232" s="94"/>
    </row>
    <row r="233" spans="1:20">
      <c r="A233" s="31">
        <f t="shared" si="53"/>
        <v>218</v>
      </c>
      <c r="B233" s="122">
        <v>39009</v>
      </c>
      <c r="C233" s="30" t="s">
        <v>246</v>
      </c>
      <c r="D233" s="80">
        <v>1705841.7356562498</v>
      </c>
      <c r="E233" s="82">
        <v>0</v>
      </c>
      <c r="F233" s="82">
        <f t="shared" si="54"/>
        <v>1705841.7356562498</v>
      </c>
      <c r="G233" s="94">
        <v>0.10929999999999999</v>
      </c>
      <c r="H233" s="94">
        <v>0.51883860656465508</v>
      </c>
      <c r="I233" s="82">
        <f t="shared" si="55"/>
        <v>96736.680821845948</v>
      </c>
      <c r="K233" s="80">
        <v>1660006.7654687499</v>
      </c>
      <c r="L233" s="116">
        <f t="shared" si="56"/>
        <v>0.10929999999999999</v>
      </c>
      <c r="M233" s="116">
        <f t="shared" si="56"/>
        <v>0.51883860656465508</v>
      </c>
      <c r="N233" s="96">
        <f t="shared" si="57"/>
        <v>94137.422761249109</v>
      </c>
      <c r="P233" s="98"/>
      <c r="S233" s="94"/>
      <c r="T233" s="94"/>
    </row>
    <row r="234" spans="1:20">
      <c r="A234" s="31">
        <f t="shared" si="53"/>
        <v>219</v>
      </c>
      <c r="B234" s="122">
        <v>39010</v>
      </c>
      <c r="C234" s="30" t="s">
        <v>285</v>
      </c>
      <c r="D234" s="80">
        <v>3318656.1903542946</v>
      </c>
      <c r="E234" s="82">
        <v>0</v>
      </c>
      <c r="F234" s="82">
        <f t="shared" si="54"/>
        <v>3318656.1903542946</v>
      </c>
      <c r="G234" s="94">
        <v>1</v>
      </c>
      <c r="H234" s="94">
        <v>2.3324339999999999E-2</v>
      </c>
      <c r="I234" s="82">
        <f t="shared" si="55"/>
        <v>77405.465326928286</v>
      </c>
      <c r="K234" s="80">
        <v>2982734.9956626217</v>
      </c>
      <c r="L234" s="116">
        <f t="shared" si="56"/>
        <v>1</v>
      </c>
      <c r="M234" s="116">
        <f t="shared" si="56"/>
        <v>2.3324339999999999E-2</v>
      </c>
      <c r="N234" s="96">
        <f t="shared" si="57"/>
        <v>69570.325168733514</v>
      </c>
      <c r="P234" s="98"/>
      <c r="S234" s="94"/>
      <c r="T234" s="94"/>
    </row>
    <row r="235" spans="1:20">
      <c r="A235" s="31">
        <f t="shared" si="53"/>
        <v>220</v>
      </c>
      <c r="B235" s="122">
        <v>39100</v>
      </c>
      <c r="C235" s="30" t="s">
        <v>247</v>
      </c>
      <c r="D235" s="80">
        <v>896441.80512681208</v>
      </c>
      <c r="E235" s="82">
        <v>0</v>
      </c>
      <c r="F235" s="82">
        <f t="shared" si="54"/>
        <v>896441.80512681208</v>
      </c>
      <c r="G235" s="94">
        <v>0.10929999999999999</v>
      </c>
      <c r="H235" s="94">
        <v>0.51883860656465508</v>
      </c>
      <c r="I235" s="82">
        <f t="shared" si="55"/>
        <v>50836.371842286106</v>
      </c>
      <c r="K235" s="80">
        <v>847930.27916942246</v>
      </c>
      <c r="L235" s="116">
        <f t="shared" si="56"/>
        <v>0.10929999999999999</v>
      </c>
      <c r="M235" s="116">
        <f t="shared" si="56"/>
        <v>0.51883860656465508</v>
      </c>
      <c r="N235" s="96">
        <f t="shared" si="57"/>
        <v>48085.328820750867</v>
      </c>
      <c r="P235" s="98"/>
      <c r="S235" s="94"/>
      <c r="T235" s="94"/>
    </row>
    <row r="236" spans="1:20">
      <c r="A236" s="31">
        <f t="shared" si="53"/>
        <v>221</v>
      </c>
      <c r="B236" s="122">
        <v>39101</v>
      </c>
      <c r="C236" s="30" t="s">
        <v>180</v>
      </c>
      <c r="D236" s="80">
        <v>0</v>
      </c>
      <c r="E236" s="82">
        <v>0</v>
      </c>
      <c r="F236" s="82">
        <f t="shared" si="54"/>
        <v>0</v>
      </c>
      <c r="G236" s="94">
        <v>0.10929999999999999</v>
      </c>
      <c r="H236" s="94">
        <v>0.51883860656465508</v>
      </c>
      <c r="I236" s="82">
        <f t="shared" si="55"/>
        <v>0</v>
      </c>
      <c r="K236" s="80">
        <v>0</v>
      </c>
      <c r="L236" s="116">
        <f t="shared" si="56"/>
        <v>0.10929999999999999</v>
      </c>
      <c r="M236" s="116">
        <f t="shared" si="56"/>
        <v>0.51883860656465508</v>
      </c>
      <c r="N236" s="96">
        <f t="shared" si="57"/>
        <v>0</v>
      </c>
      <c r="P236" s="98"/>
      <c r="S236" s="94"/>
      <c r="T236" s="94"/>
    </row>
    <row r="237" spans="1:20">
      <c r="A237" s="31">
        <f t="shared" si="53"/>
        <v>222</v>
      </c>
      <c r="B237" s="122">
        <v>39102</v>
      </c>
      <c r="C237" s="30" t="s">
        <v>214</v>
      </c>
      <c r="D237" s="80">
        <v>0</v>
      </c>
      <c r="E237" s="82">
        <v>0</v>
      </c>
      <c r="F237" s="82">
        <f t="shared" si="54"/>
        <v>0</v>
      </c>
      <c r="G237" s="94">
        <v>0.10929999999999999</v>
      </c>
      <c r="H237" s="94">
        <v>0.51883860656465508</v>
      </c>
      <c r="I237" s="82">
        <f t="shared" si="55"/>
        <v>0</v>
      </c>
      <c r="K237" s="80">
        <v>0</v>
      </c>
      <c r="L237" s="116">
        <f t="shared" si="56"/>
        <v>0.10929999999999999</v>
      </c>
      <c r="M237" s="116">
        <f t="shared" si="56"/>
        <v>0.51883860656465508</v>
      </c>
      <c r="N237" s="96">
        <f t="shared" si="57"/>
        <v>0</v>
      </c>
      <c r="P237" s="98"/>
      <c r="S237" s="94"/>
      <c r="T237" s="94"/>
    </row>
    <row r="238" spans="1:20">
      <c r="A238" s="31">
        <f t="shared" si="53"/>
        <v>223</v>
      </c>
      <c r="B238" s="122">
        <v>39103</v>
      </c>
      <c r="C238" s="30" t="s">
        <v>215</v>
      </c>
      <c r="D238" s="80">
        <v>0</v>
      </c>
      <c r="E238" s="82">
        <v>0</v>
      </c>
      <c r="F238" s="82">
        <f t="shared" si="54"/>
        <v>0</v>
      </c>
      <c r="G238" s="94">
        <v>0.10929999999999999</v>
      </c>
      <c r="H238" s="94">
        <v>0.51883860656465508</v>
      </c>
      <c r="I238" s="82">
        <f t="shared" si="55"/>
        <v>0</v>
      </c>
      <c r="K238" s="80">
        <v>0</v>
      </c>
      <c r="L238" s="116">
        <f t="shared" si="56"/>
        <v>0.10929999999999999</v>
      </c>
      <c r="M238" s="116">
        <f t="shared" si="56"/>
        <v>0.51883860656465508</v>
      </c>
      <c r="N238" s="96">
        <f t="shared" si="57"/>
        <v>0</v>
      </c>
      <c r="P238" s="98"/>
      <c r="S238" s="94"/>
      <c r="T238" s="94"/>
    </row>
    <row r="239" spans="1:20">
      <c r="A239" s="31">
        <f t="shared" si="53"/>
        <v>224</v>
      </c>
      <c r="B239" s="122">
        <v>39110</v>
      </c>
      <c r="C239" s="30" t="s">
        <v>216</v>
      </c>
      <c r="D239" s="80">
        <v>127815.03619517521</v>
      </c>
      <c r="E239" s="82">
        <v>0</v>
      </c>
      <c r="F239" s="82">
        <f t="shared" si="54"/>
        <v>127815.03619517521</v>
      </c>
      <c r="G239" s="94">
        <v>1</v>
      </c>
      <c r="H239" s="94">
        <v>2.3324339999999999E-2</v>
      </c>
      <c r="I239" s="82">
        <f t="shared" si="55"/>
        <v>2981.2013613285731</v>
      </c>
      <c r="K239" s="80">
        <v>82371.93243963398</v>
      </c>
      <c r="L239" s="116">
        <f t="shared" si="56"/>
        <v>1</v>
      </c>
      <c r="M239" s="116">
        <f t="shared" si="56"/>
        <v>2.3324339999999999E-2</v>
      </c>
      <c r="N239" s="96">
        <f t="shared" si="57"/>
        <v>1921.2709586790522</v>
      </c>
      <c r="P239" s="98"/>
      <c r="S239" s="94"/>
      <c r="T239" s="94"/>
    </row>
    <row r="240" spans="1:20">
      <c r="A240" s="31">
        <f t="shared" si="53"/>
        <v>225</v>
      </c>
      <c r="B240" s="122">
        <v>39210</v>
      </c>
      <c r="C240" s="30" t="s">
        <v>217</v>
      </c>
      <c r="D240" s="80">
        <v>96926.987319000094</v>
      </c>
      <c r="E240" s="82">
        <v>0</v>
      </c>
      <c r="F240" s="82">
        <f t="shared" si="54"/>
        <v>96926.987319000094</v>
      </c>
      <c r="G240" s="94">
        <v>1</v>
      </c>
      <c r="H240" s="94">
        <v>2.3324339999999999E-2</v>
      </c>
      <c r="I240" s="82">
        <f t="shared" si="55"/>
        <v>2260.7580074040466</v>
      </c>
      <c r="K240" s="80">
        <v>96772.552620000075</v>
      </c>
      <c r="L240" s="116">
        <f t="shared" si="56"/>
        <v>1</v>
      </c>
      <c r="M240" s="116">
        <f t="shared" si="56"/>
        <v>2.3324339999999999E-2</v>
      </c>
      <c r="N240" s="96">
        <f t="shared" si="57"/>
        <v>2257.1559199767726</v>
      </c>
      <c r="P240" s="98"/>
      <c r="S240" s="94"/>
      <c r="T240" s="94"/>
    </row>
    <row r="241" spans="1:20">
      <c r="A241" s="31">
        <f t="shared" si="53"/>
        <v>226</v>
      </c>
      <c r="B241" s="122">
        <v>39410</v>
      </c>
      <c r="C241" s="30" t="s">
        <v>218</v>
      </c>
      <c r="D241" s="80">
        <v>136664.91988749997</v>
      </c>
      <c r="E241" s="82">
        <v>0</v>
      </c>
      <c r="F241" s="82">
        <f t="shared" si="54"/>
        <v>136664.91988749997</v>
      </c>
      <c r="G241" s="94">
        <v>1</v>
      </c>
      <c r="H241" s="94">
        <v>2.3324339999999999E-2</v>
      </c>
      <c r="I241" s="82">
        <f t="shared" si="55"/>
        <v>3187.619057528811</v>
      </c>
      <c r="K241" s="80">
        <v>122110.55706249994</v>
      </c>
      <c r="L241" s="116">
        <f t="shared" si="56"/>
        <v>1</v>
      </c>
      <c r="M241" s="116">
        <f t="shared" si="56"/>
        <v>2.3324339999999999E-2</v>
      </c>
      <c r="N241" s="96">
        <f t="shared" si="57"/>
        <v>2848.1481505151496</v>
      </c>
      <c r="P241" s="98"/>
      <c r="S241" s="94"/>
      <c r="T241" s="94"/>
    </row>
    <row r="242" spans="1:20">
      <c r="A242" s="31">
        <f t="shared" si="53"/>
        <v>227</v>
      </c>
      <c r="B242" s="122">
        <v>39510</v>
      </c>
      <c r="C242" s="30" t="s">
        <v>219</v>
      </c>
      <c r="D242" s="80">
        <v>18123.260311250015</v>
      </c>
      <c r="E242" s="82">
        <v>0</v>
      </c>
      <c r="F242" s="82">
        <f t="shared" si="54"/>
        <v>18123.260311250015</v>
      </c>
      <c r="G242" s="94">
        <v>1</v>
      </c>
      <c r="H242" s="94">
        <v>2.3324339999999999E-2</v>
      </c>
      <c r="I242" s="82">
        <f t="shared" si="55"/>
        <v>422.71308540810116</v>
      </c>
      <c r="K242" s="80">
        <v>16935.748793750008</v>
      </c>
      <c r="L242" s="116">
        <f t="shared" si="56"/>
        <v>1</v>
      </c>
      <c r="M242" s="116">
        <f t="shared" si="56"/>
        <v>2.3324339999999999E-2</v>
      </c>
      <c r="N242" s="96">
        <f t="shared" si="57"/>
        <v>395.01516302001505</v>
      </c>
      <c r="P242" s="98"/>
      <c r="S242" s="94"/>
      <c r="T242" s="94"/>
    </row>
    <row r="243" spans="1:20">
      <c r="A243" s="31">
        <f t="shared" si="53"/>
        <v>228</v>
      </c>
      <c r="B243" s="122">
        <v>39700</v>
      </c>
      <c r="C243" s="30" t="s">
        <v>254</v>
      </c>
      <c r="D243" s="80">
        <v>1121209.2541362504</v>
      </c>
      <c r="E243" s="82">
        <v>0</v>
      </c>
      <c r="F243" s="82">
        <f t="shared" si="54"/>
        <v>1121209.2541362504</v>
      </c>
      <c r="G243" s="94">
        <v>0.10929999999999999</v>
      </c>
      <c r="H243" s="94">
        <v>0.51883860656465508</v>
      </c>
      <c r="I243" s="82">
        <f t="shared" si="55"/>
        <v>63582.722526220903</v>
      </c>
      <c r="K243" s="80">
        <v>1065250.5786687499</v>
      </c>
      <c r="L243" s="116">
        <f t="shared" si="56"/>
        <v>0.10929999999999999</v>
      </c>
      <c r="M243" s="116">
        <f t="shared" si="56"/>
        <v>0.51883860656465508</v>
      </c>
      <c r="N243" s="96">
        <f t="shared" si="57"/>
        <v>60409.358658540456</v>
      </c>
      <c r="P243" s="98"/>
      <c r="S243" s="94"/>
      <c r="T243" s="94"/>
    </row>
    <row r="244" spans="1:20">
      <c r="A244" s="31">
        <f t="shared" si="53"/>
        <v>229</v>
      </c>
      <c r="B244" s="122">
        <v>39710</v>
      </c>
      <c r="C244" s="30" t="s">
        <v>286</v>
      </c>
      <c r="D244" s="80">
        <v>166250.07369375028</v>
      </c>
      <c r="E244" s="82">
        <v>0</v>
      </c>
      <c r="F244" s="82">
        <f t="shared" si="54"/>
        <v>166250.07369375028</v>
      </c>
      <c r="G244" s="94">
        <v>1</v>
      </c>
      <c r="H244" s="94">
        <v>2.3324339999999999E-2</v>
      </c>
      <c r="I244" s="82">
        <f t="shared" si="55"/>
        <v>3877.6732438580871</v>
      </c>
      <c r="K244" s="80">
        <v>157641.22978125021</v>
      </c>
      <c r="L244" s="116">
        <f t="shared" si="56"/>
        <v>1</v>
      </c>
      <c r="M244" s="116">
        <f t="shared" si="56"/>
        <v>2.3324339999999999E-2</v>
      </c>
      <c r="N244" s="96">
        <f t="shared" si="57"/>
        <v>3676.8776414360054</v>
      </c>
      <c r="P244" s="98"/>
      <c r="S244" s="94"/>
      <c r="T244" s="94"/>
    </row>
    <row r="245" spans="1:20">
      <c r="A245" s="31">
        <f t="shared" si="53"/>
        <v>230</v>
      </c>
      <c r="B245" s="122">
        <v>39800</v>
      </c>
      <c r="C245" s="30" t="s">
        <v>256</v>
      </c>
      <c r="D245" s="80">
        <v>16465.299724500022</v>
      </c>
      <c r="E245" s="82">
        <v>0</v>
      </c>
      <c r="F245" s="82">
        <f t="shared" si="54"/>
        <v>16465.299724500022</v>
      </c>
      <c r="G245" s="94">
        <v>0.10929999999999999</v>
      </c>
      <c r="H245" s="94">
        <v>0.51883860656465508</v>
      </c>
      <c r="I245" s="82">
        <f t="shared" si="55"/>
        <v>933.7316650141787</v>
      </c>
      <c r="K245" s="80">
        <v>14613.385517500019</v>
      </c>
      <c r="L245" s="116">
        <f t="shared" si="56"/>
        <v>0.10929999999999999</v>
      </c>
      <c r="M245" s="116">
        <f t="shared" si="56"/>
        <v>0.51883860656465508</v>
      </c>
      <c r="N245" s="96">
        <f t="shared" si="57"/>
        <v>828.71135169473598</v>
      </c>
      <c r="P245" s="98"/>
      <c r="S245" s="94"/>
      <c r="T245" s="94"/>
    </row>
    <row r="246" spans="1:20">
      <c r="A246" s="31">
        <f t="shared" si="53"/>
        <v>231</v>
      </c>
      <c r="B246" s="124">
        <v>39810</v>
      </c>
      <c r="C246" s="30" t="s">
        <v>221</v>
      </c>
      <c r="D246" s="80">
        <v>171515.74983875008</v>
      </c>
      <c r="E246" s="82">
        <v>0</v>
      </c>
      <c r="F246" s="82">
        <f t="shared" si="54"/>
        <v>171515.74983875008</v>
      </c>
      <c r="G246" s="94">
        <v>1</v>
      </c>
      <c r="H246" s="94">
        <v>2.3324339999999999E-2</v>
      </c>
      <c r="I246" s="82">
        <f t="shared" si="55"/>
        <v>4000.491664593952</v>
      </c>
      <c r="K246" s="80">
        <v>158045.21845625006</v>
      </c>
      <c r="L246" s="116">
        <f t="shared" si="56"/>
        <v>1</v>
      </c>
      <c r="M246" s="116">
        <f t="shared" si="56"/>
        <v>2.3324339999999999E-2</v>
      </c>
      <c r="N246" s="96">
        <f t="shared" si="57"/>
        <v>3686.3004106478515</v>
      </c>
      <c r="P246" s="98"/>
      <c r="S246" s="94"/>
      <c r="T246" s="94"/>
    </row>
    <row r="247" spans="1:20">
      <c r="A247" s="31">
        <f t="shared" si="53"/>
        <v>232</v>
      </c>
      <c r="B247" s="124">
        <v>39900</v>
      </c>
      <c r="C247" s="30" t="s">
        <v>269</v>
      </c>
      <c r="D247" s="80">
        <v>518954.32443299971</v>
      </c>
      <c r="E247" s="82">
        <v>0</v>
      </c>
      <c r="F247" s="82">
        <f t="shared" si="54"/>
        <v>518954.32443299971</v>
      </c>
      <c r="G247" s="94">
        <v>0.10929999999999999</v>
      </c>
      <c r="H247" s="94">
        <v>0.51883860656465508</v>
      </c>
      <c r="I247" s="82">
        <f t="shared" si="55"/>
        <v>29429.41176455548</v>
      </c>
      <c r="K247" s="80">
        <v>477869.75459499977</v>
      </c>
      <c r="L247" s="116">
        <f t="shared" si="56"/>
        <v>0.10929999999999999</v>
      </c>
      <c r="M247" s="116">
        <f t="shared" si="56"/>
        <v>0.51883860656465508</v>
      </c>
      <c r="N247" s="96">
        <f t="shared" si="57"/>
        <v>27099.544440965543</v>
      </c>
      <c r="P247" s="98"/>
      <c r="S247" s="94"/>
      <c r="T247" s="94"/>
    </row>
    <row r="248" spans="1:20">
      <c r="A248" s="31">
        <f t="shared" si="53"/>
        <v>233</v>
      </c>
      <c r="B248" s="124">
        <v>39901</v>
      </c>
      <c r="C248" s="30" t="s">
        <v>270</v>
      </c>
      <c r="D248" s="80">
        <v>5465022.0681487871</v>
      </c>
      <c r="E248" s="82">
        <v>0</v>
      </c>
      <c r="F248" s="82">
        <f t="shared" si="54"/>
        <v>5465022.0681487871</v>
      </c>
      <c r="G248" s="94">
        <v>0.10929999999999999</v>
      </c>
      <c r="H248" s="94">
        <v>0.51883860656465508</v>
      </c>
      <c r="I248" s="82">
        <f t="shared" si="55"/>
        <v>309916.26271089632</v>
      </c>
      <c r="K248" s="80">
        <v>5023620.4878982436</v>
      </c>
      <c r="L248" s="116">
        <f t="shared" si="56"/>
        <v>0.10929999999999999</v>
      </c>
      <c r="M248" s="116">
        <f t="shared" si="56"/>
        <v>0.51883860656465508</v>
      </c>
      <c r="N248" s="96">
        <f t="shared" si="57"/>
        <v>284884.79414588993</v>
      </c>
      <c r="P248" s="98"/>
      <c r="S248" s="94"/>
      <c r="T248" s="94"/>
    </row>
    <row r="249" spans="1:20">
      <c r="A249" s="31">
        <f t="shared" si="53"/>
        <v>234</v>
      </c>
      <c r="B249" s="124">
        <v>39902</v>
      </c>
      <c r="C249" s="30" t="s">
        <v>271</v>
      </c>
      <c r="D249" s="80">
        <v>1272255.6179925005</v>
      </c>
      <c r="E249" s="82">
        <v>0</v>
      </c>
      <c r="F249" s="82">
        <f t="shared" si="54"/>
        <v>1272255.6179925005</v>
      </c>
      <c r="G249" s="94">
        <v>0.10929999999999999</v>
      </c>
      <c r="H249" s="94">
        <v>0.51883860656465508</v>
      </c>
      <c r="I249" s="82">
        <f t="shared" si="55"/>
        <v>72148.419791237829</v>
      </c>
      <c r="K249" s="80">
        <v>1187816.0071375002</v>
      </c>
      <c r="L249" s="116">
        <f t="shared" si="56"/>
        <v>0.10929999999999999</v>
      </c>
      <c r="M249" s="116">
        <f t="shared" si="56"/>
        <v>0.51883860656465508</v>
      </c>
      <c r="N249" s="96">
        <f t="shared" si="57"/>
        <v>67359.928858426545</v>
      </c>
      <c r="P249" s="98"/>
      <c r="S249" s="94"/>
      <c r="T249" s="94"/>
    </row>
    <row r="250" spans="1:20">
      <c r="A250" s="31">
        <f t="shared" si="53"/>
        <v>235</v>
      </c>
      <c r="B250" s="124">
        <v>39903</v>
      </c>
      <c r="C250" s="30" t="s">
        <v>257</v>
      </c>
      <c r="D250" s="80">
        <v>377508.20396650006</v>
      </c>
      <c r="E250" s="82">
        <v>0</v>
      </c>
      <c r="F250" s="82">
        <f t="shared" si="54"/>
        <v>377508.20396650006</v>
      </c>
      <c r="G250" s="94">
        <v>0.10929999999999999</v>
      </c>
      <c r="H250" s="94">
        <v>0.51883860656465508</v>
      </c>
      <c r="I250" s="82">
        <f t="shared" si="55"/>
        <v>21408.1352750386</v>
      </c>
      <c r="K250" s="80">
        <v>355516.76854750008</v>
      </c>
      <c r="L250" s="116">
        <f t="shared" si="56"/>
        <v>0.10929999999999999</v>
      </c>
      <c r="M250" s="116">
        <f t="shared" si="56"/>
        <v>0.51883860656465508</v>
      </c>
      <c r="N250" s="96">
        <f t="shared" si="57"/>
        <v>20161.021651028444</v>
      </c>
      <c r="P250" s="98"/>
      <c r="S250" s="94"/>
      <c r="T250" s="94"/>
    </row>
    <row r="251" spans="1:20">
      <c r="A251" s="31">
        <f t="shared" si="53"/>
        <v>236</v>
      </c>
      <c r="B251" s="124">
        <v>39906</v>
      </c>
      <c r="C251" s="30" t="s">
        <v>258</v>
      </c>
      <c r="D251" s="80">
        <v>608918.78513097845</v>
      </c>
      <c r="E251" s="82">
        <v>0</v>
      </c>
      <c r="F251" s="82">
        <f t="shared" si="54"/>
        <v>608918.78513097845</v>
      </c>
      <c r="G251" s="94">
        <v>0.10929999999999999</v>
      </c>
      <c r="H251" s="94">
        <v>0.51883860656465508</v>
      </c>
      <c r="I251" s="82">
        <f t="shared" si="55"/>
        <v>34531.211736932062</v>
      </c>
      <c r="K251" s="80">
        <v>559761.45274984674</v>
      </c>
      <c r="L251" s="116">
        <f t="shared" si="56"/>
        <v>0.10929999999999999</v>
      </c>
      <c r="M251" s="116">
        <f t="shared" si="56"/>
        <v>0.51883860656465508</v>
      </c>
      <c r="N251" s="96">
        <f t="shared" si="57"/>
        <v>31743.545640359785</v>
      </c>
      <c r="P251" s="98"/>
      <c r="S251" s="94"/>
      <c r="T251" s="94"/>
    </row>
    <row r="252" spans="1:20">
      <c r="A252" s="31">
        <f t="shared" si="53"/>
        <v>237</v>
      </c>
      <c r="B252" s="124">
        <v>39907</v>
      </c>
      <c r="C252" s="30" t="s">
        <v>259</v>
      </c>
      <c r="D252" s="80">
        <v>140409.59469425</v>
      </c>
      <c r="E252" s="82">
        <v>0</v>
      </c>
      <c r="F252" s="82">
        <f t="shared" si="54"/>
        <v>140409.59469425</v>
      </c>
      <c r="G252" s="94">
        <v>0.10929999999999999</v>
      </c>
      <c r="H252" s="94">
        <v>0.51883860656465508</v>
      </c>
      <c r="I252" s="82">
        <f t="shared" si="55"/>
        <v>7962.4960876203613</v>
      </c>
      <c r="K252" s="80">
        <v>134102.90763874995</v>
      </c>
      <c r="L252" s="116">
        <f t="shared" si="56"/>
        <v>0.10929999999999999</v>
      </c>
      <c r="M252" s="116">
        <f t="shared" si="56"/>
        <v>0.51883860656465508</v>
      </c>
      <c r="N252" s="96">
        <f t="shared" si="57"/>
        <v>7604.8497948964523</v>
      </c>
      <c r="P252" s="98"/>
      <c r="S252" s="94"/>
      <c r="T252" s="94"/>
    </row>
    <row r="253" spans="1:20">
      <c r="A253" s="31">
        <f t="shared" si="53"/>
        <v>238</v>
      </c>
      <c r="B253" s="124">
        <v>39908</v>
      </c>
      <c r="C253" s="30" t="s">
        <v>260</v>
      </c>
      <c r="D253" s="80">
        <v>33301289.810551211</v>
      </c>
      <c r="E253" s="82">
        <v>0</v>
      </c>
      <c r="F253" s="82">
        <f t="shared" si="54"/>
        <v>33301289.810551211</v>
      </c>
      <c r="G253" s="94">
        <v>0.10929999999999999</v>
      </c>
      <c r="H253" s="94">
        <v>0.51883860656465508</v>
      </c>
      <c r="I253" s="82">
        <f t="shared" si="55"/>
        <v>1888484.8318708565</v>
      </c>
      <c r="K253" s="80">
        <v>30357682.711901881</v>
      </c>
      <c r="L253" s="116">
        <f t="shared" si="56"/>
        <v>0.10929999999999999</v>
      </c>
      <c r="M253" s="116">
        <f t="shared" si="56"/>
        <v>0.51883860656465508</v>
      </c>
      <c r="N253" s="96">
        <f t="shared" si="57"/>
        <v>1721555.6411875174</v>
      </c>
      <c r="P253" s="98"/>
      <c r="S253" s="94"/>
      <c r="T253" s="94"/>
    </row>
    <row r="254" spans="1:20">
      <c r="A254" s="31">
        <f t="shared" si="53"/>
        <v>239</v>
      </c>
      <c r="B254" s="124">
        <v>39910</v>
      </c>
      <c r="C254" s="30" t="s">
        <v>287</v>
      </c>
      <c r="D254" s="80">
        <v>149900.89651901685</v>
      </c>
      <c r="E254" s="82">
        <v>0</v>
      </c>
      <c r="F254" s="82">
        <f t="shared" si="54"/>
        <v>149900.89651901685</v>
      </c>
      <c r="G254" s="94">
        <v>1</v>
      </c>
      <c r="H254" s="94">
        <v>2.3324339999999999E-2</v>
      </c>
      <c r="I254" s="82">
        <f t="shared" si="55"/>
        <v>3496.3394767143654</v>
      </c>
      <c r="K254" s="80">
        <v>131374.3138465721</v>
      </c>
      <c r="L254" s="116">
        <f t="shared" si="56"/>
        <v>1</v>
      </c>
      <c r="M254" s="116">
        <f t="shared" si="56"/>
        <v>2.3324339999999999E-2</v>
      </c>
      <c r="N254" s="96">
        <f t="shared" si="57"/>
        <v>3064.2191634241553</v>
      </c>
      <c r="P254" s="98"/>
      <c r="S254" s="94"/>
      <c r="T254" s="94"/>
    </row>
    <row r="255" spans="1:20">
      <c r="A255" s="31">
        <f t="shared" si="53"/>
        <v>240</v>
      </c>
      <c r="B255" s="124">
        <v>39916</v>
      </c>
      <c r="C255" s="30" t="s">
        <v>288</v>
      </c>
      <c r="D255" s="80">
        <v>264413.83513082197</v>
      </c>
      <c r="E255" s="82">
        <v>0</v>
      </c>
      <c r="F255" s="82">
        <f t="shared" si="54"/>
        <v>264413.83513082197</v>
      </c>
      <c r="G255" s="94">
        <v>1</v>
      </c>
      <c r="H255" s="94">
        <v>2.3324339999999999E-2</v>
      </c>
      <c r="I255" s="82">
        <f t="shared" si="55"/>
        <v>6167.278191295236</v>
      </c>
      <c r="K255" s="80">
        <v>248724.98238468025</v>
      </c>
      <c r="L255" s="116">
        <f t="shared" si="56"/>
        <v>1</v>
      </c>
      <c r="M255" s="116">
        <f t="shared" si="56"/>
        <v>2.3324339999999999E-2</v>
      </c>
      <c r="N255" s="96">
        <f t="shared" si="57"/>
        <v>5801.3460556342925</v>
      </c>
      <c r="P255" s="98"/>
      <c r="S255" s="94"/>
      <c r="T255" s="94"/>
    </row>
    <row r="256" spans="1:20">
      <c r="A256" s="31">
        <f t="shared" si="53"/>
        <v>241</v>
      </c>
      <c r="B256" s="124">
        <v>39917</v>
      </c>
      <c r="C256" s="30" t="s">
        <v>289</v>
      </c>
      <c r="D256" s="80">
        <v>79729.613985825883</v>
      </c>
      <c r="E256" s="82">
        <v>0</v>
      </c>
      <c r="F256" s="82">
        <f t="shared" si="54"/>
        <v>79729.613985825883</v>
      </c>
      <c r="G256" s="94">
        <v>1</v>
      </c>
      <c r="H256" s="94">
        <v>2.3324339999999999E-2</v>
      </c>
      <c r="I256" s="82">
        <f t="shared" si="55"/>
        <v>1859.6406246741581</v>
      </c>
      <c r="K256" s="80">
        <v>75561.588721850596</v>
      </c>
      <c r="L256" s="116">
        <f t="shared" si="56"/>
        <v>1</v>
      </c>
      <c r="M256" s="116">
        <f t="shared" si="56"/>
        <v>2.3324339999999999E-2</v>
      </c>
      <c r="N256" s="96">
        <f t="shared" si="57"/>
        <v>1762.4241862886086</v>
      </c>
      <c r="P256" s="98"/>
      <c r="S256" s="94"/>
      <c r="T256" s="94"/>
    </row>
    <row r="257" spans="1:20">
      <c r="A257" s="31">
        <f t="shared" si="53"/>
        <v>242</v>
      </c>
      <c r="B257" s="124">
        <v>39918</v>
      </c>
      <c r="C257" s="30" t="s">
        <v>225</v>
      </c>
      <c r="D257" s="80">
        <v>11374.814256000012</v>
      </c>
      <c r="E257" s="82">
        <v>0</v>
      </c>
      <c r="F257" s="82">
        <f t="shared" si="54"/>
        <v>11374.814256000012</v>
      </c>
      <c r="G257" s="94">
        <v>1</v>
      </c>
      <c r="H257" s="94">
        <v>2.3324339999999999E-2</v>
      </c>
      <c r="I257" s="82">
        <f t="shared" si="55"/>
        <v>265.31003514379131</v>
      </c>
      <c r="K257" s="80">
        <v>10704.55304000001</v>
      </c>
      <c r="L257" s="116">
        <f t="shared" si="56"/>
        <v>1</v>
      </c>
      <c r="M257" s="116">
        <f t="shared" si="56"/>
        <v>2.3324339999999999E-2</v>
      </c>
      <c r="N257" s="96">
        <f t="shared" si="57"/>
        <v>249.67663465299381</v>
      </c>
      <c r="P257" s="98"/>
      <c r="S257" s="94"/>
      <c r="T257" s="94"/>
    </row>
    <row r="258" spans="1:20">
      <c r="A258" s="31">
        <f t="shared" si="53"/>
        <v>243</v>
      </c>
      <c r="B258" s="124">
        <v>39924</v>
      </c>
      <c r="C258" s="30" t="s">
        <v>226</v>
      </c>
      <c r="D258" s="80">
        <v>0</v>
      </c>
      <c r="E258" s="82">
        <v>0</v>
      </c>
      <c r="F258" s="82">
        <f t="shared" si="54"/>
        <v>0</v>
      </c>
      <c r="G258" s="94">
        <v>0.10929999999999999</v>
      </c>
      <c r="H258" s="94">
        <v>0.51883860656465508</v>
      </c>
      <c r="I258" s="82">
        <f t="shared" si="55"/>
        <v>0</v>
      </c>
      <c r="K258" s="80">
        <v>0</v>
      </c>
      <c r="L258" s="116">
        <f t="shared" si="56"/>
        <v>0.10929999999999999</v>
      </c>
      <c r="M258" s="116">
        <f t="shared" si="56"/>
        <v>0.51883860656465508</v>
      </c>
      <c r="N258" s="96">
        <f t="shared" si="57"/>
        <v>0</v>
      </c>
      <c r="P258" s="98"/>
      <c r="S258" s="94"/>
      <c r="T258" s="94"/>
    </row>
    <row r="259" spans="1:20">
      <c r="A259" s="31">
        <f t="shared" si="53"/>
        <v>244</v>
      </c>
      <c r="B259" s="124"/>
      <c r="C259" s="30" t="s">
        <v>261</v>
      </c>
      <c r="D259" s="80">
        <v>0</v>
      </c>
      <c r="E259" s="128">
        <v>0</v>
      </c>
      <c r="F259" s="82">
        <f t="shared" si="54"/>
        <v>0</v>
      </c>
      <c r="G259" s="94">
        <f>$G$230</f>
        <v>0.10929999999999999</v>
      </c>
      <c r="H259" s="94">
        <f>$H$230</f>
        <v>0.51883860656465508</v>
      </c>
      <c r="I259" s="87">
        <f t="shared" si="55"/>
        <v>0</v>
      </c>
      <c r="K259" s="80">
        <v>0</v>
      </c>
      <c r="L259" s="116">
        <f t="shared" si="56"/>
        <v>0.10929999999999999</v>
      </c>
      <c r="M259" s="116">
        <f t="shared" si="56"/>
        <v>0.51883860656465508</v>
      </c>
      <c r="N259" s="97">
        <f t="shared" si="57"/>
        <v>0</v>
      </c>
      <c r="P259" s="98"/>
      <c r="S259" s="94"/>
      <c r="T259" s="94"/>
    </row>
    <row r="260" spans="1:20">
      <c r="A260" s="31">
        <f t="shared" si="53"/>
        <v>245</v>
      </c>
      <c r="B260" s="4"/>
      <c r="C260" s="30"/>
      <c r="D260" s="132"/>
      <c r="E260" s="84"/>
      <c r="F260" s="84"/>
    </row>
    <row r="261" spans="1:20" ht="15.75" thickBot="1">
      <c r="A261" s="31">
        <f t="shared" si="53"/>
        <v>246</v>
      </c>
      <c r="B261" s="4"/>
      <c r="C261" s="30" t="s">
        <v>291</v>
      </c>
      <c r="D261" s="102">
        <f>SUM(D230:D260)</f>
        <v>52050249.129622929</v>
      </c>
      <c r="E261" s="102">
        <f>SUM(E230:E260)</f>
        <v>0</v>
      </c>
      <c r="F261" s="102">
        <f>SUM(F230:F260)</f>
        <v>52050249.129622929</v>
      </c>
      <c r="I261" s="102">
        <f>SUM(I230:I260)</f>
        <v>2800108.2746825325</v>
      </c>
      <c r="K261" s="102">
        <f>SUM(K230:K260)</f>
        <v>47661769.012509756</v>
      </c>
      <c r="N261" s="102">
        <f>SUM(N230:N260)</f>
        <v>2566545.0390817202</v>
      </c>
    </row>
    <row r="262" spans="1:20" ht="15.75" thickTop="1">
      <c r="A262" s="31">
        <f t="shared" si="53"/>
        <v>247</v>
      </c>
    </row>
    <row r="263" spans="1:20" ht="30.75" thickBot="1">
      <c r="A263" s="31">
        <f t="shared" si="53"/>
        <v>248</v>
      </c>
      <c r="C263" s="105" t="s">
        <v>292</v>
      </c>
      <c r="D263" s="102">
        <f>D261+D225+D180+D117</f>
        <v>351366738.52878886</v>
      </c>
      <c r="E263" s="102">
        <f>E261+E225+E180+E117</f>
        <v>0</v>
      </c>
      <c r="F263" s="102">
        <f>F261+F225+F180+F117</f>
        <v>347665558.89671677</v>
      </c>
      <c r="I263" s="102">
        <f>I261+I225+I180+I117</f>
        <v>199948564.40244839</v>
      </c>
      <c r="K263" s="102">
        <f>K261+K225+K180+K117</f>
        <v>337523341.43579942</v>
      </c>
      <c r="N263" s="102">
        <f>N261+N225+N180+N117</f>
        <v>191846139.2169258</v>
      </c>
    </row>
    <row r="264" spans="1:20" ht="15.75" thickTop="1"/>
  </sheetData>
  <mergeCells count="4">
    <mergeCell ref="A1:N1"/>
    <mergeCell ref="A2:N2"/>
    <mergeCell ref="A3:N3"/>
    <mergeCell ref="A4:N4"/>
  </mergeCells>
  <pageMargins left="0.75" right="0.66" top="1" bottom="0.94" header="0.5" footer="0.5"/>
  <pageSetup scale="55" orientation="landscape" r:id="rId1"/>
  <headerFooter alignWithMargins="0">
    <oddHeader>&amp;RCASE NO. 2017-00349
FR 16(8)(b)
ATTACHMENT 1</oddHeader>
    <oddFooter>&amp;RSchedule &amp;A
Page &amp;P of &amp;N</oddFooter>
  </headerFooter>
  <rowBreaks count="6" manualBreakCount="6">
    <brk id="47" max="13" man="1"/>
    <brk id="83" max="13" man="1"/>
    <brk id="119" max="13" man="1"/>
    <brk id="152" max="13" man="1"/>
    <brk id="180" max="13" man="1"/>
    <brk id="225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"/>
  <sheetViews>
    <sheetView view="pageBreakPreview" zoomScale="60" zoomScaleNormal="70" workbookViewId="0">
      <pane ySplit="12" topLeftCell="A13" activePane="bottomLeft" state="frozen"/>
      <selection activeCell="C6" sqref="C6"/>
      <selection pane="bottomLeft" activeCell="C6" sqref="C6"/>
    </sheetView>
  </sheetViews>
  <sheetFormatPr defaultRowHeight="15"/>
  <cols>
    <col min="1" max="1" width="4.77734375" style="41" customWidth="1"/>
    <col min="2" max="2" width="9.33203125" style="41" customWidth="1"/>
    <col min="3" max="3" width="34.33203125" style="41" customWidth="1"/>
    <col min="4" max="4" width="12.6640625" style="41" customWidth="1"/>
    <col min="5" max="5" width="11" style="45" customWidth="1"/>
    <col min="6" max="6" width="11.33203125" style="45" customWidth="1"/>
    <col min="7" max="7" width="11.109375" style="45" customWidth="1"/>
    <col min="8" max="8" width="12" style="41" bestFit="1" customWidth="1"/>
    <col min="9" max="9" width="3.21875" style="41" customWidth="1"/>
    <col min="10" max="10" width="4.33203125" style="41" customWidth="1"/>
    <col min="11" max="11" width="11.109375" style="41" customWidth="1"/>
    <col min="12" max="12" width="9.6640625" style="41" customWidth="1"/>
    <col min="13" max="13" width="13.88671875" style="41" customWidth="1"/>
    <col min="14" max="16384" width="8.88671875" style="41"/>
  </cols>
  <sheetData>
    <row r="1" spans="1:13">
      <c r="A1" s="325" t="s">
        <v>448</v>
      </c>
      <c r="B1" s="325"/>
      <c r="C1" s="325"/>
      <c r="D1" s="325"/>
      <c r="E1" s="325"/>
      <c r="F1" s="325"/>
      <c r="G1" s="325"/>
      <c r="H1" s="325"/>
      <c r="I1" s="325"/>
    </row>
    <row r="2" spans="1:13">
      <c r="A2" s="325" t="s">
        <v>449</v>
      </c>
      <c r="B2" s="325"/>
      <c r="C2" s="325"/>
      <c r="D2" s="325"/>
      <c r="E2" s="325"/>
      <c r="F2" s="325"/>
      <c r="G2" s="325"/>
      <c r="H2" s="325"/>
      <c r="I2" s="325"/>
    </row>
    <row r="3" spans="1:13">
      <c r="A3" s="325" t="s">
        <v>12</v>
      </c>
      <c r="B3" s="325"/>
      <c r="C3" s="325"/>
      <c r="D3" s="325"/>
      <c r="E3" s="325"/>
      <c r="F3" s="325"/>
      <c r="G3" s="325"/>
      <c r="H3" s="325"/>
      <c r="I3" s="325"/>
    </row>
    <row r="4" spans="1:13">
      <c r="A4" s="325" t="s">
        <v>451</v>
      </c>
      <c r="B4" s="325"/>
      <c r="C4" s="325"/>
      <c r="D4" s="325"/>
      <c r="E4" s="325"/>
      <c r="F4" s="325"/>
      <c r="G4" s="325"/>
      <c r="H4" s="325"/>
      <c r="I4" s="325"/>
    </row>
    <row r="5" spans="1:13" ht="15.75">
      <c r="A5" s="42"/>
      <c r="B5" s="42"/>
      <c r="C5" s="42"/>
      <c r="D5" s="43"/>
      <c r="E5" s="44"/>
      <c r="F5" s="7"/>
      <c r="G5" s="7"/>
      <c r="H5" s="4"/>
      <c r="I5" s="4"/>
    </row>
    <row r="6" spans="1:13" ht="15.75">
      <c r="A6" s="30" t="str">
        <f>'B.1 F '!A6</f>
        <v>Data:______Base Period__X___Forecasted Period</v>
      </c>
      <c r="B6" s="4"/>
      <c r="C6" s="4"/>
      <c r="D6" s="4"/>
      <c r="E6" s="7"/>
      <c r="F6" s="7"/>
      <c r="H6" s="46" t="s">
        <v>294</v>
      </c>
      <c r="M6" s="43"/>
    </row>
    <row r="7" spans="1:13">
      <c r="A7" s="30" t="str">
        <f>'B.1 F '!A7</f>
        <v>Type of Filing:___X____Original________Updated ________Revised</v>
      </c>
      <c r="B7" s="30"/>
      <c r="C7" s="4"/>
      <c r="D7" s="4"/>
      <c r="E7" s="7"/>
      <c r="F7" s="7"/>
      <c r="H7" s="54" t="s">
        <v>295</v>
      </c>
      <c r="I7" s="30"/>
    </row>
    <row r="8" spans="1:13">
      <c r="A8" s="48" t="str">
        <f>'B.1 F '!A8</f>
        <v>Workpaper Reference No(s).</v>
      </c>
      <c r="B8" s="49"/>
      <c r="C8" s="49"/>
      <c r="D8" s="49"/>
      <c r="E8" s="134"/>
      <c r="F8" s="134"/>
      <c r="G8" s="135"/>
      <c r="H8" s="136" t="str">
        <f>'B.1 B'!F8</f>
        <v>Witness:   Waller</v>
      </c>
      <c r="I8" s="48"/>
    </row>
    <row r="9" spans="1:13">
      <c r="A9" s="53"/>
      <c r="B9" s="50"/>
      <c r="C9" s="50"/>
      <c r="D9" s="50"/>
      <c r="E9" s="137"/>
      <c r="F9" s="51"/>
      <c r="G9" s="65"/>
      <c r="H9" s="53"/>
      <c r="I9" s="53"/>
    </row>
    <row r="10" spans="1:13">
      <c r="A10" s="53"/>
      <c r="B10" s="50"/>
      <c r="C10" s="50"/>
      <c r="D10" s="7" t="s">
        <v>296</v>
      </c>
      <c r="E10" s="51" t="s">
        <v>297</v>
      </c>
      <c r="F10" s="51" t="s">
        <v>72</v>
      </c>
      <c r="G10" s="31" t="s">
        <v>73</v>
      </c>
      <c r="H10" s="53"/>
      <c r="I10" s="53"/>
    </row>
    <row r="11" spans="1:13">
      <c r="A11" s="30" t="s">
        <v>32</v>
      </c>
      <c r="B11" s="31" t="s">
        <v>74</v>
      </c>
      <c r="C11" s="31" t="s">
        <v>75</v>
      </c>
      <c r="D11" s="7" t="s">
        <v>76</v>
      </c>
      <c r="E11" s="31" t="s">
        <v>298</v>
      </c>
      <c r="F11" s="31" t="s">
        <v>78</v>
      </c>
      <c r="G11" s="65" t="s">
        <v>79</v>
      </c>
      <c r="H11" s="31" t="s">
        <v>80</v>
      </c>
      <c r="I11" s="31"/>
    </row>
    <row r="12" spans="1:13">
      <c r="A12" s="71" t="s">
        <v>34</v>
      </c>
      <c r="B12" s="71" t="s">
        <v>34</v>
      </c>
      <c r="C12" s="71" t="s">
        <v>82</v>
      </c>
      <c r="D12" s="138">
        <f>'B.2 F'!D10</f>
        <v>43555</v>
      </c>
      <c r="E12" s="71" t="s">
        <v>299</v>
      </c>
      <c r="F12" s="71" t="s">
        <v>85</v>
      </c>
      <c r="G12" s="71" t="s">
        <v>85</v>
      </c>
      <c r="H12" s="71" t="s">
        <v>86</v>
      </c>
      <c r="I12" s="65"/>
      <c r="K12" s="73"/>
      <c r="L12" s="73"/>
    </row>
    <row r="13" spans="1:13">
      <c r="A13" s="65"/>
      <c r="B13" s="65"/>
      <c r="C13" s="65"/>
      <c r="D13" s="65"/>
      <c r="E13" s="65"/>
      <c r="F13" s="65"/>
      <c r="G13" s="65"/>
      <c r="H13" s="65"/>
      <c r="I13" s="65"/>
    </row>
    <row r="14" spans="1:13" ht="15.75">
      <c r="B14" s="74" t="s">
        <v>98</v>
      </c>
    </row>
    <row r="15" spans="1:13">
      <c r="A15" s="31">
        <v>1</v>
      </c>
      <c r="B15" s="4"/>
      <c r="C15" s="75" t="s">
        <v>99</v>
      </c>
    </row>
    <row r="16" spans="1:13">
      <c r="A16" s="31">
        <f>A15+1</f>
        <v>2</v>
      </c>
      <c r="B16" s="122">
        <v>30100</v>
      </c>
      <c r="C16" s="30" t="s">
        <v>100</v>
      </c>
      <c r="D16" s="80">
        <v>0</v>
      </c>
      <c r="E16" s="94">
        <v>1</v>
      </c>
      <c r="F16" s="79">
        <v>1</v>
      </c>
      <c r="G16" s="79">
        <f>$F$16</f>
        <v>1</v>
      </c>
      <c r="H16" s="80">
        <f>D16*E16*F16*G16</f>
        <v>0</v>
      </c>
      <c r="I16" s="81"/>
    </row>
    <row r="17" spans="1:8">
      <c r="A17" s="31">
        <f t="shared" ref="A17:A80" si="0">A16+1</f>
        <v>3</v>
      </c>
      <c r="B17" s="122">
        <v>30200</v>
      </c>
      <c r="C17" s="30" t="s">
        <v>101</v>
      </c>
      <c r="D17" s="80">
        <v>0</v>
      </c>
      <c r="E17" s="94">
        <v>1</v>
      </c>
      <c r="F17" s="79">
        <f>$F$16</f>
        <v>1</v>
      </c>
      <c r="G17" s="79">
        <f>$F$16</f>
        <v>1</v>
      </c>
      <c r="H17" s="82">
        <f>D17*E17*F17*G17</f>
        <v>0</v>
      </c>
    </row>
    <row r="18" spans="1:8">
      <c r="A18" s="31">
        <f t="shared" si="0"/>
        <v>4</v>
      </c>
      <c r="B18" s="122"/>
      <c r="C18" s="30"/>
      <c r="D18" s="123"/>
      <c r="E18" s="94"/>
      <c r="F18" s="79"/>
      <c r="G18" s="79"/>
      <c r="H18" s="123"/>
    </row>
    <row r="19" spans="1:8">
      <c r="A19" s="31">
        <f t="shared" si="0"/>
        <v>5</v>
      </c>
      <c r="B19" s="124"/>
      <c r="C19" s="30" t="s">
        <v>300</v>
      </c>
      <c r="D19" s="80">
        <f>SUM(D16:D18)</f>
        <v>0</v>
      </c>
      <c r="E19" s="94"/>
      <c r="F19" s="79"/>
      <c r="G19" s="79"/>
      <c r="H19" s="80">
        <f>SUM(H16:H18)</f>
        <v>0</v>
      </c>
    </row>
    <row r="20" spans="1:8">
      <c r="A20" s="31">
        <f t="shared" si="0"/>
        <v>6</v>
      </c>
      <c r="B20" s="124"/>
      <c r="C20" s="4"/>
      <c r="D20" s="82"/>
      <c r="E20" s="94"/>
      <c r="F20" s="79"/>
      <c r="G20" s="79"/>
      <c r="H20" s="82"/>
    </row>
    <row r="21" spans="1:8">
      <c r="A21" s="31">
        <f t="shared" si="0"/>
        <v>7</v>
      </c>
      <c r="B21" s="124"/>
      <c r="C21" s="75" t="s">
        <v>103</v>
      </c>
      <c r="D21" s="82"/>
      <c r="E21" s="94"/>
      <c r="F21" s="79"/>
      <c r="G21" s="79"/>
      <c r="H21" s="82"/>
    </row>
    <row r="22" spans="1:8">
      <c r="A22" s="31">
        <f t="shared" si="0"/>
        <v>8</v>
      </c>
      <c r="B22" s="122">
        <v>32540</v>
      </c>
      <c r="C22" s="30" t="s">
        <v>104</v>
      </c>
      <c r="D22" s="80">
        <v>0</v>
      </c>
      <c r="E22" s="94">
        <v>1</v>
      </c>
      <c r="F22" s="79">
        <f t="shared" ref="F22:G24" si="1">$F$16</f>
        <v>1</v>
      </c>
      <c r="G22" s="79">
        <f t="shared" si="1"/>
        <v>1</v>
      </c>
      <c r="H22" s="82">
        <f t="shared" ref="H22:H24" si="2">D22*E22*F22*G22</f>
        <v>0</v>
      </c>
    </row>
    <row r="23" spans="1:8">
      <c r="A23" s="31">
        <f t="shared" si="0"/>
        <v>9</v>
      </c>
      <c r="B23" s="122">
        <v>33202</v>
      </c>
      <c r="C23" s="30" t="s">
        <v>105</v>
      </c>
      <c r="D23" s="80">
        <v>0</v>
      </c>
      <c r="E23" s="94">
        <v>1</v>
      </c>
      <c r="F23" s="79">
        <f t="shared" si="1"/>
        <v>1</v>
      </c>
      <c r="G23" s="79">
        <f t="shared" si="1"/>
        <v>1</v>
      </c>
      <c r="H23" s="82">
        <f t="shared" si="2"/>
        <v>0</v>
      </c>
    </row>
    <row r="24" spans="1:8">
      <c r="A24" s="31">
        <f t="shared" si="0"/>
        <v>10</v>
      </c>
      <c r="B24" s="122">
        <v>33400</v>
      </c>
      <c r="C24" s="30" t="s">
        <v>106</v>
      </c>
      <c r="D24" s="80">
        <v>0</v>
      </c>
      <c r="E24" s="94">
        <v>1</v>
      </c>
      <c r="F24" s="79">
        <f t="shared" si="1"/>
        <v>1</v>
      </c>
      <c r="G24" s="79">
        <f t="shared" si="1"/>
        <v>1</v>
      </c>
      <c r="H24" s="82">
        <f t="shared" si="2"/>
        <v>0</v>
      </c>
    </row>
    <row r="25" spans="1:8">
      <c r="A25" s="31">
        <f t="shared" si="0"/>
        <v>11</v>
      </c>
      <c r="B25" s="122"/>
      <c r="C25" s="4"/>
      <c r="D25" s="123"/>
      <c r="E25" s="94"/>
      <c r="F25" s="79"/>
      <c r="G25" s="79"/>
      <c r="H25" s="82"/>
    </row>
    <row r="26" spans="1:8">
      <c r="A26" s="31">
        <f t="shared" si="0"/>
        <v>12</v>
      </c>
      <c r="B26" s="122"/>
      <c r="C26" s="4" t="s">
        <v>301</v>
      </c>
      <c r="D26" s="80">
        <f>SUM(D22:D25)</f>
        <v>0</v>
      </c>
      <c r="E26" s="94"/>
      <c r="F26" s="79"/>
      <c r="G26" s="79"/>
      <c r="H26" s="80">
        <f>SUM(H22:H25)</f>
        <v>0</v>
      </c>
    </row>
    <row r="27" spans="1:8">
      <c r="A27" s="31">
        <f t="shared" si="0"/>
        <v>13</v>
      </c>
      <c r="B27" s="122"/>
      <c r="C27" s="30"/>
      <c r="D27" s="82"/>
      <c r="E27" s="94"/>
      <c r="F27" s="79"/>
      <c r="G27" s="79"/>
      <c r="H27" s="82"/>
    </row>
    <row r="28" spans="1:8">
      <c r="A28" s="31">
        <f t="shared" si="0"/>
        <v>14</v>
      </c>
      <c r="B28" s="122"/>
      <c r="C28" s="75" t="s">
        <v>108</v>
      </c>
      <c r="D28" s="82"/>
      <c r="E28" s="94"/>
      <c r="F28" s="79"/>
      <c r="G28" s="79"/>
      <c r="H28" s="82"/>
    </row>
    <row r="29" spans="1:8">
      <c r="A29" s="31">
        <f t="shared" si="0"/>
        <v>15</v>
      </c>
      <c r="B29" s="122">
        <v>35010</v>
      </c>
      <c r="C29" s="30" t="s">
        <v>109</v>
      </c>
      <c r="D29" s="80">
        <v>0</v>
      </c>
      <c r="E29" s="94">
        <v>1</v>
      </c>
      <c r="F29" s="79">
        <f t="shared" ref="F29:G45" si="3">$F$16</f>
        <v>1</v>
      </c>
      <c r="G29" s="79">
        <f t="shared" si="3"/>
        <v>1</v>
      </c>
      <c r="H29" s="80">
        <f t="shared" ref="H29:H45" si="4">D29*E29*F29*G29</f>
        <v>0</v>
      </c>
    </row>
    <row r="30" spans="1:8">
      <c r="A30" s="31">
        <f t="shared" si="0"/>
        <v>16</v>
      </c>
      <c r="B30" s="122">
        <v>35020</v>
      </c>
      <c r="C30" s="30" t="s">
        <v>110</v>
      </c>
      <c r="D30" s="80">
        <v>11.703950000000001</v>
      </c>
      <c r="E30" s="94">
        <v>1</v>
      </c>
      <c r="F30" s="79">
        <f t="shared" si="3"/>
        <v>1</v>
      </c>
      <c r="G30" s="79">
        <f t="shared" si="3"/>
        <v>1</v>
      </c>
      <c r="H30" s="82">
        <f t="shared" si="4"/>
        <v>11.703950000000001</v>
      </c>
    </row>
    <row r="31" spans="1:8">
      <c r="A31" s="31">
        <f t="shared" si="0"/>
        <v>17</v>
      </c>
      <c r="B31" s="122">
        <v>35100</v>
      </c>
      <c r="C31" s="30" t="s">
        <v>111</v>
      </c>
      <c r="D31" s="80">
        <v>299.20037300000001</v>
      </c>
      <c r="E31" s="94">
        <v>1</v>
      </c>
      <c r="F31" s="79">
        <f t="shared" si="3"/>
        <v>1</v>
      </c>
      <c r="G31" s="79">
        <f t="shared" si="3"/>
        <v>1</v>
      </c>
      <c r="H31" s="82">
        <f t="shared" si="4"/>
        <v>299.20037300000001</v>
      </c>
    </row>
    <row r="32" spans="1:8">
      <c r="A32" s="31">
        <f t="shared" si="0"/>
        <v>18</v>
      </c>
      <c r="B32" s="122">
        <v>35102</v>
      </c>
      <c r="C32" s="30" t="s">
        <v>112</v>
      </c>
      <c r="D32" s="80">
        <v>1931.0923800000003</v>
      </c>
      <c r="E32" s="94">
        <v>1</v>
      </c>
      <c r="F32" s="79">
        <f t="shared" si="3"/>
        <v>1</v>
      </c>
      <c r="G32" s="79">
        <f t="shared" si="3"/>
        <v>1</v>
      </c>
      <c r="H32" s="82">
        <f t="shared" si="4"/>
        <v>1931.0923800000003</v>
      </c>
    </row>
    <row r="33" spans="1:8">
      <c r="A33" s="31">
        <f t="shared" si="0"/>
        <v>19</v>
      </c>
      <c r="B33" s="122">
        <v>35103</v>
      </c>
      <c r="C33" s="30" t="s">
        <v>113</v>
      </c>
      <c r="D33" s="80">
        <v>212.87309600000006</v>
      </c>
      <c r="E33" s="94">
        <v>1</v>
      </c>
      <c r="F33" s="79">
        <f t="shared" si="3"/>
        <v>1</v>
      </c>
      <c r="G33" s="79">
        <f t="shared" si="3"/>
        <v>1</v>
      </c>
      <c r="H33" s="82">
        <f t="shared" si="4"/>
        <v>212.87309600000006</v>
      </c>
    </row>
    <row r="34" spans="1:8">
      <c r="A34" s="31">
        <f t="shared" si="0"/>
        <v>20</v>
      </c>
      <c r="B34" s="122">
        <v>35104</v>
      </c>
      <c r="C34" s="30" t="s">
        <v>114</v>
      </c>
      <c r="D34" s="80">
        <v>1786.7528900000004</v>
      </c>
      <c r="E34" s="94">
        <v>1</v>
      </c>
      <c r="F34" s="79">
        <f t="shared" si="3"/>
        <v>1</v>
      </c>
      <c r="G34" s="79">
        <f t="shared" si="3"/>
        <v>1</v>
      </c>
      <c r="H34" s="82">
        <f t="shared" si="4"/>
        <v>1786.7528900000004</v>
      </c>
    </row>
    <row r="35" spans="1:8">
      <c r="A35" s="31">
        <f t="shared" si="0"/>
        <v>21</v>
      </c>
      <c r="B35" s="122">
        <v>35200</v>
      </c>
      <c r="C35" s="30" t="s">
        <v>115</v>
      </c>
      <c r="D35" s="80">
        <v>143405.44504200001</v>
      </c>
      <c r="E35" s="94">
        <v>1</v>
      </c>
      <c r="F35" s="79">
        <f t="shared" si="3"/>
        <v>1</v>
      </c>
      <c r="G35" s="79">
        <f t="shared" si="3"/>
        <v>1</v>
      </c>
      <c r="H35" s="82">
        <f t="shared" si="4"/>
        <v>143405.44504200001</v>
      </c>
    </row>
    <row r="36" spans="1:8">
      <c r="A36" s="31">
        <f t="shared" si="0"/>
        <v>22</v>
      </c>
      <c r="B36" s="122">
        <v>35201</v>
      </c>
      <c r="C36" s="30" t="s">
        <v>116</v>
      </c>
      <c r="D36" s="80">
        <v>25669.977954000005</v>
      </c>
      <c r="E36" s="94">
        <v>1</v>
      </c>
      <c r="F36" s="79">
        <f t="shared" si="3"/>
        <v>1</v>
      </c>
      <c r="G36" s="79">
        <f t="shared" si="3"/>
        <v>1</v>
      </c>
      <c r="H36" s="82">
        <f t="shared" si="4"/>
        <v>25669.977954000005</v>
      </c>
    </row>
    <row r="37" spans="1:8">
      <c r="A37" s="31">
        <f t="shared" si="0"/>
        <v>23</v>
      </c>
      <c r="B37" s="122">
        <v>35202</v>
      </c>
      <c r="C37" s="30" t="s">
        <v>117</v>
      </c>
      <c r="D37" s="80">
        <v>0</v>
      </c>
      <c r="E37" s="94">
        <v>1</v>
      </c>
      <c r="F37" s="79">
        <f t="shared" si="3"/>
        <v>1</v>
      </c>
      <c r="G37" s="79">
        <f t="shared" si="3"/>
        <v>1</v>
      </c>
      <c r="H37" s="82">
        <f t="shared" si="4"/>
        <v>0</v>
      </c>
    </row>
    <row r="38" spans="1:8">
      <c r="A38" s="31">
        <f t="shared" si="0"/>
        <v>24</v>
      </c>
      <c r="B38" s="122">
        <v>35203</v>
      </c>
      <c r="C38" s="30" t="s">
        <v>118</v>
      </c>
      <c r="D38" s="80">
        <v>30506.993279999999</v>
      </c>
      <c r="E38" s="94">
        <v>1</v>
      </c>
      <c r="F38" s="79">
        <f t="shared" si="3"/>
        <v>1</v>
      </c>
      <c r="G38" s="79">
        <f t="shared" si="3"/>
        <v>1</v>
      </c>
      <c r="H38" s="82">
        <f t="shared" si="4"/>
        <v>30506.993279999999</v>
      </c>
    </row>
    <row r="39" spans="1:8">
      <c r="A39" s="31">
        <f t="shared" si="0"/>
        <v>25</v>
      </c>
      <c r="B39" s="122">
        <v>35210</v>
      </c>
      <c r="C39" s="30" t="s">
        <v>119</v>
      </c>
      <c r="D39" s="80">
        <v>624.85531499999991</v>
      </c>
      <c r="E39" s="94">
        <v>1</v>
      </c>
      <c r="F39" s="79">
        <f t="shared" si="3"/>
        <v>1</v>
      </c>
      <c r="G39" s="79">
        <f t="shared" si="3"/>
        <v>1</v>
      </c>
      <c r="H39" s="82">
        <f t="shared" si="4"/>
        <v>624.85531499999991</v>
      </c>
    </row>
    <row r="40" spans="1:8">
      <c r="A40" s="31">
        <f t="shared" si="0"/>
        <v>26</v>
      </c>
      <c r="B40" s="122">
        <v>35211</v>
      </c>
      <c r="C40" s="30" t="s">
        <v>120</v>
      </c>
      <c r="D40" s="80">
        <v>480.60557599999987</v>
      </c>
      <c r="E40" s="94">
        <v>1</v>
      </c>
      <c r="F40" s="79">
        <f t="shared" si="3"/>
        <v>1</v>
      </c>
      <c r="G40" s="79">
        <f t="shared" si="3"/>
        <v>1</v>
      </c>
      <c r="H40" s="82">
        <f t="shared" si="4"/>
        <v>480.60557599999987</v>
      </c>
    </row>
    <row r="41" spans="1:8">
      <c r="A41" s="31">
        <f t="shared" si="0"/>
        <v>27</v>
      </c>
      <c r="B41" s="122">
        <v>35301</v>
      </c>
      <c r="C41" s="4" t="s">
        <v>121</v>
      </c>
      <c r="D41" s="80">
        <v>1445.8248900000001</v>
      </c>
      <c r="E41" s="94">
        <v>1</v>
      </c>
      <c r="F41" s="79">
        <f t="shared" si="3"/>
        <v>1</v>
      </c>
      <c r="G41" s="79">
        <f t="shared" si="3"/>
        <v>1</v>
      </c>
      <c r="H41" s="82">
        <f t="shared" si="4"/>
        <v>1445.8248900000001</v>
      </c>
    </row>
    <row r="42" spans="1:8">
      <c r="A42" s="31">
        <f t="shared" si="0"/>
        <v>28</v>
      </c>
      <c r="B42" s="122">
        <v>35302</v>
      </c>
      <c r="C42" s="30" t="s">
        <v>105</v>
      </c>
      <c r="D42" s="80">
        <v>1696.6115010000003</v>
      </c>
      <c r="E42" s="94">
        <v>1</v>
      </c>
      <c r="F42" s="79">
        <f t="shared" si="3"/>
        <v>1</v>
      </c>
      <c r="G42" s="79">
        <f t="shared" si="3"/>
        <v>1</v>
      </c>
      <c r="H42" s="82">
        <f t="shared" si="4"/>
        <v>1696.6115010000003</v>
      </c>
    </row>
    <row r="43" spans="1:8">
      <c r="A43" s="31">
        <f t="shared" si="0"/>
        <v>29</v>
      </c>
      <c r="B43" s="122">
        <v>35400</v>
      </c>
      <c r="C43" s="30" t="s">
        <v>122</v>
      </c>
      <c r="D43" s="80">
        <v>16622.028900000001</v>
      </c>
      <c r="E43" s="94">
        <v>1</v>
      </c>
      <c r="F43" s="79">
        <f t="shared" si="3"/>
        <v>1</v>
      </c>
      <c r="G43" s="79">
        <f t="shared" si="3"/>
        <v>1</v>
      </c>
      <c r="H43" s="82">
        <f t="shared" si="4"/>
        <v>16622.028900000001</v>
      </c>
    </row>
    <row r="44" spans="1:8">
      <c r="A44" s="31">
        <f t="shared" si="0"/>
        <v>30</v>
      </c>
      <c r="B44" s="122">
        <v>35500</v>
      </c>
      <c r="C44" s="30" t="s">
        <v>123</v>
      </c>
      <c r="D44" s="80">
        <v>2268.3028316667373</v>
      </c>
      <c r="E44" s="94">
        <v>1</v>
      </c>
      <c r="F44" s="79">
        <f t="shared" si="3"/>
        <v>1</v>
      </c>
      <c r="G44" s="79">
        <f t="shared" si="3"/>
        <v>1</v>
      </c>
      <c r="H44" s="82">
        <f t="shared" si="4"/>
        <v>2268.3028316667373</v>
      </c>
    </row>
    <row r="45" spans="1:8">
      <c r="A45" s="31">
        <f t="shared" si="0"/>
        <v>31</v>
      </c>
      <c r="B45" s="122">
        <v>35600</v>
      </c>
      <c r="C45" s="30" t="s">
        <v>124</v>
      </c>
      <c r="D45" s="80">
        <v>8500.6007250000021</v>
      </c>
      <c r="E45" s="94">
        <v>1</v>
      </c>
      <c r="F45" s="79">
        <f t="shared" si="3"/>
        <v>1</v>
      </c>
      <c r="G45" s="79">
        <f t="shared" si="3"/>
        <v>1</v>
      </c>
      <c r="H45" s="87">
        <f t="shared" si="4"/>
        <v>8500.6007250000021</v>
      </c>
    </row>
    <row r="46" spans="1:8">
      <c r="A46" s="31">
        <f t="shared" si="0"/>
        <v>32</v>
      </c>
      <c r="B46" s="122"/>
      <c r="C46" s="30"/>
      <c r="D46" s="123"/>
      <c r="E46" s="94"/>
      <c r="F46" s="79"/>
      <c r="G46" s="79"/>
      <c r="H46" s="82"/>
    </row>
    <row r="47" spans="1:8">
      <c r="A47" s="31">
        <f t="shared" si="0"/>
        <v>33</v>
      </c>
      <c r="B47" s="122"/>
      <c r="C47" s="30" t="s">
        <v>302</v>
      </c>
      <c r="D47" s="80">
        <f>SUM(D29:D46)</f>
        <v>235462.86870366675</v>
      </c>
      <c r="E47" s="94"/>
      <c r="F47" s="79"/>
      <c r="G47" s="79"/>
      <c r="H47" s="80">
        <f>SUM(H29:H46)</f>
        <v>235462.86870366675</v>
      </c>
    </row>
    <row r="48" spans="1:8">
      <c r="A48" s="31">
        <f t="shared" si="0"/>
        <v>34</v>
      </c>
      <c r="B48" s="122"/>
      <c r="C48" s="30"/>
      <c r="D48" s="82"/>
      <c r="E48" s="94"/>
      <c r="F48" s="79"/>
      <c r="G48" s="79"/>
      <c r="H48" s="82"/>
    </row>
    <row r="49" spans="1:8">
      <c r="A49" s="31">
        <f t="shared" si="0"/>
        <v>35</v>
      </c>
      <c r="B49" s="122"/>
      <c r="C49" s="75" t="s">
        <v>126</v>
      </c>
      <c r="D49" s="82"/>
      <c r="E49" s="94"/>
      <c r="F49" s="79"/>
      <c r="G49" s="79"/>
      <c r="H49" s="82"/>
    </row>
    <row r="50" spans="1:8">
      <c r="A50" s="31">
        <f t="shared" si="0"/>
        <v>36</v>
      </c>
      <c r="B50" s="122">
        <v>36510</v>
      </c>
      <c r="C50" s="30" t="s">
        <v>109</v>
      </c>
      <c r="D50" s="80">
        <v>0</v>
      </c>
      <c r="E50" s="94">
        <v>1</v>
      </c>
      <c r="F50" s="79">
        <f t="shared" ref="F50:G57" si="5">$F$16</f>
        <v>1</v>
      </c>
      <c r="G50" s="79">
        <f t="shared" si="5"/>
        <v>1</v>
      </c>
      <c r="H50" s="80">
        <f t="shared" ref="H50:H57" si="6">D50*E50*F50*G50</f>
        <v>0</v>
      </c>
    </row>
    <row r="51" spans="1:8">
      <c r="A51" s="31">
        <f t="shared" si="0"/>
        <v>37</v>
      </c>
      <c r="B51" s="122">
        <v>36520</v>
      </c>
      <c r="C51" s="30" t="s">
        <v>110</v>
      </c>
      <c r="D51" s="80">
        <v>11541.367600000003</v>
      </c>
      <c r="E51" s="94">
        <v>1</v>
      </c>
      <c r="F51" s="79">
        <f t="shared" si="5"/>
        <v>1</v>
      </c>
      <c r="G51" s="79">
        <f t="shared" si="5"/>
        <v>1</v>
      </c>
      <c r="H51" s="82">
        <f t="shared" si="6"/>
        <v>11541.367600000003</v>
      </c>
    </row>
    <row r="52" spans="1:8">
      <c r="A52" s="31">
        <f t="shared" si="0"/>
        <v>38</v>
      </c>
      <c r="B52" s="122">
        <v>36602</v>
      </c>
      <c r="C52" s="30" t="s">
        <v>127</v>
      </c>
      <c r="D52" s="80">
        <v>872.23061599999994</v>
      </c>
      <c r="E52" s="94">
        <v>1</v>
      </c>
      <c r="F52" s="79">
        <f t="shared" si="5"/>
        <v>1</v>
      </c>
      <c r="G52" s="79">
        <f t="shared" si="5"/>
        <v>1</v>
      </c>
      <c r="H52" s="82">
        <f t="shared" si="6"/>
        <v>872.23061599999994</v>
      </c>
    </row>
    <row r="53" spans="1:8">
      <c r="A53" s="31">
        <f t="shared" si="0"/>
        <v>39</v>
      </c>
      <c r="B53" s="122">
        <v>36603</v>
      </c>
      <c r="C53" s="30" t="s">
        <v>128</v>
      </c>
      <c r="D53" s="80">
        <v>1082.707962</v>
      </c>
      <c r="E53" s="94">
        <v>1</v>
      </c>
      <c r="F53" s="79">
        <f t="shared" si="5"/>
        <v>1</v>
      </c>
      <c r="G53" s="79">
        <f t="shared" si="5"/>
        <v>1</v>
      </c>
      <c r="H53" s="82">
        <f t="shared" si="6"/>
        <v>1082.707962</v>
      </c>
    </row>
    <row r="54" spans="1:8">
      <c r="A54" s="31">
        <f t="shared" si="0"/>
        <v>40</v>
      </c>
      <c r="B54" s="122">
        <v>36700</v>
      </c>
      <c r="C54" s="30" t="s">
        <v>129</v>
      </c>
      <c r="D54" s="80">
        <v>7946.2720000000018</v>
      </c>
      <c r="E54" s="94">
        <v>1</v>
      </c>
      <c r="F54" s="79">
        <f t="shared" si="5"/>
        <v>1</v>
      </c>
      <c r="G54" s="79">
        <f t="shared" si="5"/>
        <v>1</v>
      </c>
      <c r="H54" s="82">
        <f t="shared" si="6"/>
        <v>7946.2720000000018</v>
      </c>
    </row>
    <row r="55" spans="1:8">
      <c r="A55" s="31">
        <f t="shared" si="0"/>
        <v>41</v>
      </c>
      <c r="B55" s="122">
        <v>36701</v>
      </c>
      <c r="C55" s="30" t="s">
        <v>130</v>
      </c>
      <c r="D55" s="80">
        <v>522461.04680700001</v>
      </c>
      <c r="E55" s="94">
        <v>1</v>
      </c>
      <c r="F55" s="79">
        <f t="shared" si="5"/>
        <v>1</v>
      </c>
      <c r="G55" s="79">
        <f t="shared" si="5"/>
        <v>1</v>
      </c>
      <c r="H55" s="82">
        <f t="shared" si="6"/>
        <v>522461.04680700001</v>
      </c>
    </row>
    <row r="56" spans="1:8">
      <c r="A56" s="31">
        <f t="shared" si="0"/>
        <v>42</v>
      </c>
      <c r="B56" s="122">
        <v>36900</v>
      </c>
      <c r="C56" s="30" t="s">
        <v>131</v>
      </c>
      <c r="D56" s="80">
        <v>15653.386096</v>
      </c>
      <c r="E56" s="94">
        <v>1</v>
      </c>
      <c r="F56" s="79">
        <f t="shared" si="5"/>
        <v>1</v>
      </c>
      <c r="G56" s="79">
        <f t="shared" si="5"/>
        <v>1</v>
      </c>
      <c r="H56" s="82">
        <f t="shared" si="6"/>
        <v>15653.386096</v>
      </c>
    </row>
    <row r="57" spans="1:8">
      <c r="A57" s="31">
        <f t="shared" si="0"/>
        <v>43</v>
      </c>
      <c r="B57" s="122">
        <v>36901</v>
      </c>
      <c r="C57" s="30" t="s">
        <v>131</v>
      </c>
      <c r="D57" s="80">
        <v>48568.496473999992</v>
      </c>
      <c r="E57" s="94">
        <v>1</v>
      </c>
      <c r="F57" s="79">
        <f t="shared" si="5"/>
        <v>1</v>
      </c>
      <c r="G57" s="79">
        <f t="shared" si="5"/>
        <v>1</v>
      </c>
      <c r="H57" s="87">
        <f t="shared" si="6"/>
        <v>48568.496473999992</v>
      </c>
    </row>
    <row r="58" spans="1:8">
      <c r="A58" s="31">
        <f t="shared" si="0"/>
        <v>44</v>
      </c>
      <c r="B58" s="122"/>
      <c r="C58" s="30"/>
      <c r="D58" s="123"/>
      <c r="E58" s="94"/>
      <c r="F58" s="79"/>
      <c r="G58" s="79"/>
      <c r="H58" s="82"/>
    </row>
    <row r="59" spans="1:8">
      <c r="A59" s="31">
        <f t="shared" si="0"/>
        <v>45</v>
      </c>
      <c r="B59" s="124"/>
      <c r="C59" s="30" t="s">
        <v>303</v>
      </c>
      <c r="D59" s="80">
        <f>SUM(D50:D58)</f>
        <v>608125.50755500002</v>
      </c>
      <c r="E59" s="94"/>
      <c r="F59" s="79"/>
      <c r="G59" s="79"/>
      <c r="H59" s="80">
        <f>SUM(H50:H58)</f>
        <v>608125.50755500002</v>
      </c>
    </row>
    <row r="60" spans="1:8">
      <c r="A60" s="31">
        <f t="shared" si="0"/>
        <v>46</v>
      </c>
      <c r="B60" s="124"/>
      <c r="C60" s="4"/>
      <c r="D60" s="82"/>
      <c r="E60" s="94"/>
      <c r="F60" s="79"/>
      <c r="G60" s="79"/>
      <c r="H60" s="82"/>
    </row>
    <row r="61" spans="1:8">
      <c r="A61" s="31">
        <f t="shared" si="0"/>
        <v>47</v>
      </c>
      <c r="B61" s="124"/>
      <c r="C61" s="75" t="s">
        <v>133</v>
      </c>
      <c r="D61" s="82"/>
      <c r="E61" s="94"/>
      <c r="F61" s="79"/>
      <c r="G61" s="79"/>
      <c r="H61" s="82"/>
    </row>
    <row r="62" spans="1:8">
      <c r="A62" s="31">
        <f t="shared" si="0"/>
        <v>48</v>
      </c>
      <c r="B62" s="122">
        <v>37400</v>
      </c>
      <c r="C62" s="30" t="s">
        <v>134</v>
      </c>
      <c r="D62" s="80">
        <v>0</v>
      </c>
      <c r="E62" s="94">
        <v>1</v>
      </c>
      <c r="F62" s="79">
        <f t="shared" ref="F62:G81" si="7">$F$16</f>
        <v>1</v>
      </c>
      <c r="G62" s="79">
        <f t="shared" si="7"/>
        <v>1</v>
      </c>
      <c r="H62" s="80">
        <f t="shared" ref="H62:H81" si="8">D62*E62*F62*G62</f>
        <v>0</v>
      </c>
    </row>
    <row r="63" spans="1:8">
      <c r="A63" s="31">
        <f t="shared" si="0"/>
        <v>49</v>
      </c>
      <c r="B63" s="122">
        <v>37401</v>
      </c>
      <c r="C63" s="30" t="s">
        <v>109</v>
      </c>
      <c r="D63" s="80">
        <v>0</v>
      </c>
      <c r="E63" s="94">
        <v>1</v>
      </c>
      <c r="F63" s="79">
        <f t="shared" si="7"/>
        <v>1</v>
      </c>
      <c r="G63" s="79">
        <f t="shared" si="7"/>
        <v>1</v>
      </c>
      <c r="H63" s="82">
        <f t="shared" si="8"/>
        <v>0</v>
      </c>
    </row>
    <row r="64" spans="1:8">
      <c r="A64" s="31">
        <f t="shared" si="0"/>
        <v>50</v>
      </c>
      <c r="B64" s="122">
        <v>37402</v>
      </c>
      <c r="C64" s="30" t="s">
        <v>135</v>
      </c>
      <c r="D64" s="80">
        <v>47619.270708477139</v>
      </c>
      <c r="E64" s="94">
        <v>1</v>
      </c>
      <c r="F64" s="79">
        <f t="shared" si="7"/>
        <v>1</v>
      </c>
      <c r="G64" s="79">
        <f t="shared" si="7"/>
        <v>1</v>
      </c>
      <c r="H64" s="82">
        <f t="shared" si="8"/>
        <v>47619.270708477139</v>
      </c>
    </row>
    <row r="65" spans="1:8">
      <c r="A65" s="31">
        <f t="shared" si="0"/>
        <v>51</v>
      </c>
      <c r="B65" s="122">
        <v>37403</v>
      </c>
      <c r="C65" s="30" t="s">
        <v>136</v>
      </c>
      <c r="D65" s="80">
        <v>0</v>
      </c>
      <c r="E65" s="94">
        <v>1</v>
      </c>
      <c r="F65" s="79">
        <f t="shared" si="7"/>
        <v>1</v>
      </c>
      <c r="G65" s="79">
        <f t="shared" si="7"/>
        <v>1</v>
      </c>
      <c r="H65" s="82">
        <f t="shared" si="8"/>
        <v>0</v>
      </c>
    </row>
    <row r="66" spans="1:8">
      <c r="A66" s="31">
        <f t="shared" si="0"/>
        <v>52</v>
      </c>
      <c r="B66" s="122">
        <v>37500</v>
      </c>
      <c r="C66" s="30" t="s">
        <v>127</v>
      </c>
      <c r="D66" s="80">
        <v>6925.0513239999991</v>
      </c>
      <c r="E66" s="94">
        <v>1</v>
      </c>
      <c r="F66" s="79">
        <f t="shared" si="7"/>
        <v>1</v>
      </c>
      <c r="G66" s="79">
        <f t="shared" si="7"/>
        <v>1</v>
      </c>
      <c r="H66" s="82">
        <f t="shared" si="8"/>
        <v>6925.0513239999991</v>
      </c>
    </row>
    <row r="67" spans="1:8">
      <c r="A67" s="31">
        <f t="shared" si="0"/>
        <v>53</v>
      </c>
      <c r="B67" s="122">
        <v>37501</v>
      </c>
      <c r="C67" s="30" t="s">
        <v>137</v>
      </c>
      <c r="D67" s="80">
        <v>2056.2534780000001</v>
      </c>
      <c r="E67" s="94">
        <v>1</v>
      </c>
      <c r="F67" s="79">
        <f t="shared" si="7"/>
        <v>1</v>
      </c>
      <c r="G67" s="79">
        <f t="shared" si="7"/>
        <v>1</v>
      </c>
      <c r="H67" s="82">
        <f t="shared" si="8"/>
        <v>2056.2534780000001</v>
      </c>
    </row>
    <row r="68" spans="1:8">
      <c r="A68" s="31">
        <f t="shared" si="0"/>
        <v>54</v>
      </c>
      <c r="B68" s="122">
        <v>37502</v>
      </c>
      <c r="C68" s="30" t="s">
        <v>135</v>
      </c>
      <c r="D68" s="80">
        <v>953.04231399999992</v>
      </c>
      <c r="E68" s="94">
        <v>1</v>
      </c>
      <c r="F68" s="79">
        <f t="shared" si="7"/>
        <v>1</v>
      </c>
      <c r="G68" s="79">
        <f t="shared" si="7"/>
        <v>1</v>
      </c>
      <c r="H68" s="82">
        <f t="shared" si="8"/>
        <v>953.04231399999992</v>
      </c>
    </row>
    <row r="69" spans="1:8">
      <c r="A69" s="31">
        <f t="shared" si="0"/>
        <v>55</v>
      </c>
      <c r="B69" s="122">
        <v>37503</v>
      </c>
      <c r="C69" s="30" t="s">
        <v>138</v>
      </c>
      <c r="D69" s="80">
        <v>82.504648000000017</v>
      </c>
      <c r="E69" s="94">
        <v>1</v>
      </c>
      <c r="F69" s="79">
        <f t="shared" si="7"/>
        <v>1</v>
      </c>
      <c r="G69" s="79">
        <f t="shared" si="7"/>
        <v>1</v>
      </c>
      <c r="H69" s="82">
        <f t="shared" si="8"/>
        <v>82.504648000000017</v>
      </c>
    </row>
    <row r="70" spans="1:8">
      <c r="A70" s="31">
        <f t="shared" si="0"/>
        <v>56</v>
      </c>
      <c r="B70" s="122">
        <v>37600</v>
      </c>
      <c r="C70" s="30" t="s">
        <v>129</v>
      </c>
      <c r="D70" s="80">
        <v>1035250.3239195559</v>
      </c>
      <c r="E70" s="94">
        <v>1</v>
      </c>
      <c r="F70" s="79">
        <f t="shared" si="7"/>
        <v>1</v>
      </c>
      <c r="G70" s="79">
        <f t="shared" si="7"/>
        <v>1</v>
      </c>
      <c r="H70" s="82">
        <f t="shared" si="8"/>
        <v>1035250.3239195559</v>
      </c>
    </row>
    <row r="71" spans="1:8">
      <c r="A71" s="31">
        <f t="shared" si="0"/>
        <v>57</v>
      </c>
      <c r="B71" s="122">
        <v>37601</v>
      </c>
      <c r="C71" s="30" t="s">
        <v>130</v>
      </c>
      <c r="D71" s="80">
        <v>2937274.7864633435</v>
      </c>
      <c r="E71" s="94">
        <v>1</v>
      </c>
      <c r="F71" s="79">
        <f t="shared" si="7"/>
        <v>1</v>
      </c>
      <c r="G71" s="79">
        <f t="shared" si="7"/>
        <v>1</v>
      </c>
      <c r="H71" s="82">
        <f t="shared" si="8"/>
        <v>2937274.7864633435</v>
      </c>
    </row>
    <row r="72" spans="1:8">
      <c r="A72" s="31">
        <f t="shared" si="0"/>
        <v>58</v>
      </c>
      <c r="B72" s="122">
        <v>37602</v>
      </c>
      <c r="C72" s="30" t="s">
        <v>139</v>
      </c>
      <c r="D72" s="80">
        <v>2634236.5547177293</v>
      </c>
      <c r="E72" s="94">
        <v>1</v>
      </c>
      <c r="F72" s="79">
        <f t="shared" si="7"/>
        <v>1</v>
      </c>
      <c r="G72" s="79">
        <f t="shared" si="7"/>
        <v>1</v>
      </c>
      <c r="H72" s="82">
        <f t="shared" si="8"/>
        <v>2634236.5547177293</v>
      </c>
    </row>
    <row r="73" spans="1:8">
      <c r="A73" s="31">
        <f t="shared" si="0"/>
        <v>59</v>
      </c>
      <c r="B73" s="122">
        <v>37800</v>
      </c>
      <c r="C73" s="30" t="s">
        <v>140</v>
      </c>
      <c r="D73" s="80">
        <v>397763.51553833036</v>
      </c>
      <c r="E73" s="94">
        <v>1</v>
      </c>
      <c r="F73" s="79">
        <f t="shared" si="7"/>
        <v>1</v>
      </c>
      <c r="G73" s="79">
        <f t="shared" si="7"/>
        <v>1</v>
      </c>
      <c r="H73" s="82">
        <f t="shared" si="8"/>
        <v>397763.51553833036</v>
      </c>
    </row>
    <row r="74" spans="1:8">
      <c r="A74" s="31">
        <f t="shared" si="0"/>
        <v>60</v>
      </c>
      <c r="B74" s="122">
        <v>37900</v>
      </c>
      <c r="C74" s="30" t="s">
        <v>141</v>
      </c>
      <c r="D74" s="80">
        <v>144583.61554025693</v>
      </c>
      <c r="E74" s="94">
        <v>1</v>
      </c>
      <c r="F74" s="79">
        <f t="shared" si="7"/>
        <v>1</v>
      </c>
      <c r="G74" s="79">
        <f t="shared" si="7"/>
        <v>1</v>
      </c>
      <c r="H74" s="82">
        <f t="shared" si="8"/>
        <v>144583.61554025693</v>
      </c>
    </row>
    <row r="75" spans="1:8">
      <c r="A75" s="31">
        <f t="shared" si="0"/>
        <v>61</v>
      </c>
      <c r="B75" s="122">
        <v>37905</v>
      </c>
      <c r="C75" s="30" t="s">
        <v>142</v>
      </c>
      <c r="D75" s="80">
        <v>81543.758417949182</v>
      </c>
      <c r="E75" s="94">
        <v>1</v>
      </c>
      <c r="F75" s="79">
        <f t="shared" si="7"/>
        <v>1</v>
      </c>
      <c r="G75" s="79">
        <f t="shared" si="7"/>
        <v>1</v>
      </c>
      <c r="H75" s="82">
        <f t="shared" si="8"/>
        <v>81543.758417949182</v>
      </c>
    </row>
    <row r="76" spans="1:8">
      <c r="A76" s="31">
        <f t="shared" si="0"/>
        <v>62</v>
      </c>
      <c r="B76" s="122">
        <v>38000</v>
      </c>
      <c r="C76" s="30" t="s">
        <v>143</v>
      </c>
      <c r="D76" s="80">
        <v>4883872.2684313403</v>
      </c>
      <c r="E76" s="94">
        <v>1</v>
      </c>
      <c r="F76" s="79">
        <f t="shared" si="7"/>
        <v>1</v>
      </c>
      <c r="G76" s="79">
        <f t="shared" si="7"/>
        <v>1</v>
      </c>
      <c r="H76" s="82">
        <f t="shared" si="8"/>
        <v>4883872.2684313403</v>
      </c>
    </row>
    <row r="77" spans="1:8">
      <c r="A77" s="31">
        <f t="shared" si="0"/>
        <v>63</v>
      </c>
      <c r="B77" s="122">
        <v>38100</v>
      </c>
      <c r="C77" s="30" t="s">
        <v>144</v>
      </c>
      <c r="D77" s="80">
        <v>3498398.3735321122</v>
      </c>
      <c r="E77" s="94">
        <v>1</v>
      </c>
      <c r="F77" s="79">
        <f t="shared" si="7"/>
        <v>1</v>
      </c>
      <c r="G77" s="79">
        <f t="shared" si="7"/>
        <v>1</v>
      </c>
      <c r="H77" s="82">
        <f t="shared" si="8"/>
        <v>3498398.3735321122</v>
      </c>
    </row>
    <row r="78" spans="1:8">
      <c r="A78" s="31">
        <f t="shared" si="0"/>
        <v>64</v>
      </c>
      <c r="B78" s="122">
        <v>38200</v>
      </c>
      <c r="C78" s="30" t="s">
        <v>145</v>
      </c>
      <c r="D78" s="80">
        <v>2355879.7243234329</v>
      </c>
      <c r="E78" s="94">
        <v>1</v>
      </c>
      <c r="F78" s="79">
        <f t="shared" si="7"/>
        <v>1</v>
      </c>
      <c r="G78" s="79">
        <f t="shared" si="7"/>
        <v>1</v>
      </c>
      <c r="H78" s="82">
        <f t="shared" si="8"/>
        <v>2355879.7243234329</v>
      </c>
    </row>
    <row r="79" spans="1:8">
      <c r="A79" s="31">
        <f t="shared" si="0"/>
        <v>65</v>
      </c>
      <c r="B79" s="122">
        <v>38300</v>
      </c>
      <c r="C79" s="30" t="s">
        <v>146</v>
      </c>
      <c r="D79" s="80">
        <v>369152.70178807154</v>
      </c>
      <c r="E79" s="94">
        <v>1</v>
      </c>
      <c r="F79" s="79">
        <f t="shared" si="7"/>
        <v>1</v>
      </c>
      <c r="G79" s="79">
        <f t="shared" si="7"/>
        <v>1</v>
      </c>
      <c r="H79" s="82">
        <f t="shared" si="8"/>
        <v>369152.70178807154</v>
      </c>
    </row>
    <row r="80" spans="1:8">
      <c r="A80" s="31">
        <f t="shared" si="0"/>
        <v>66</v>
      </c>
      <c r="B80" s="122">
        <v>38400</v>
      </c>
      <c r="C80" s="30" t="s">
        <v>147</v>
      </c>
      <c r="D80" s="80">
        <v>5908.0504593552996</v>
      </c>
      <c r="E80" s="94">
        <v>1</v>
      </c>
      <c r="F80" s="79">
        <f t="shared" si="7"/>
        <v>1</v>
      </c>
      <c r="G80" s="79">
        <f t="shared" si="7"/>
        <v>1</v>
      </c>
      <c r="H80" s="82">
        <f t="shared" si="8"/>
        <v>5908.0504593552996</v>
      </c>
    </row>
    <row r="81" spans="1:13">
      <c r="A81" s="31">
        <f t="shared" ref="A81:A144" si="9">A80+1</f>
        <v>67</v>
      </c>
      <c r="B81" s="122">
        <v>38500</v>
      </c>
      <c r="C81" s="30" t="s">
        <v>148</v>
      </c>
      <c r="D81" s="80">
        <v>142017.01404071556</v>
      </c>
      <c r="E81" s="94">
        <v>1</v>
      </c>
      <c r="F81" s="79">
        <f t="shared" si="7"/>
        <v>1</v>
      </c>
      <c r="G81" s="79">
        <f t="shared" si="7"/>
        <v>1</v>
      </c>
      <c r="H81" s="82">
        <f t="shared" si="8"/>
        <v>142017.01404071556</v>
      </c>
      <c r="M81" s="139"/>
    </row>
    <row r="82" spans="1:13">
      <c r="A82" s="31">
        <f t="shared" si="9"/>
        <v>68</v>
      </c>
      <c r="B82" s="122"/>
      <c r="C82" s="30"/>
      <c r="D82" s="123"/>
      <c r="E82" s="94"/>
      <c r="F82" s="79"/>
      <c r="G82" s="79"/>
      <c r="H82" s="123"/>
    </row>
    <row r="83" spans="1:13">
      <c r="A83" s="31">
        <f t="shared" si="9"/>
        <v>69</v>
      </c>
      <c r="B83" s="122"/>
      <c r="C83" s="30" t="s">
        <v>304</v>
      </c>
      <c r="D83" s="80">
        <f>SUM(D62:D82)</f>
        <v>18543516.809644673</v>
      </c>
      <c r="E83" s="94"/>
      <c r="F83" s="79"/>
      <c r="G83" s="79"/>
      <c r="H83" s="80">
        <f>SUM(H62:H82)</f>
        <v>18543516.809644673</v>
      </c>
    </row>
    <row r="84" spans="1:13">
      <c r="A84" s="31">
        <f t="shared" si="9"/>
        <v>70</v>
      </c>
      <c r="B84" s="122"/>
      <c r="C84" s="30"/>
      <c r="D84" s="82"/>
      <c r="E84" s="94"/>
      <c r="F84" s="79"/>
      <c r="G84" s="79"/>
      <c r="H84" s="82"/>
    </row>
    <row r="85" spans="1:13">
      <c r="A85" s="31">
        <f t="shared" si="9"/>
        <v>71</v>
      </c>
      <c r="B85" s="124"/>
      <c r="C85" s="75" t="s">
        <v>150</v>
      </c>
      <c r="D85" s="82"/>
      <c r="E85" s="94"/>
      <c r="F85" s="79"/>
      <c r="G85" s="79"/>
      <c r="H85" s="82"/>
    </row>
    <row r="86" spans="1:13">
      <c r="A86" s="31">
        <f t="shared" si="9"/>
        <v>72</v>
      </c>
      <c r="B86" s="122">
        <v>38900</v>
      </c>
      <c r="C86" s="30" t="s">
        <v>241</v>
      </c>
      <c r="D86" s="80">
        <v>0</v>
      </c>
      <c r="E86" s="94">
        <v>1</v>
      </c>
      <c r="F86" s="79">
        <f t="shared" ref="F86:G104" si="10">$F$16</f>
        <v>1</v>
      </c>
      <c r="G86" s="79">
        <f t="shared" si="10"/>
        <v>1</v>
      </c>
      <c r="H86" s="80">
        <f t="shared" ref="H86:H111" si="11">D86*E86*F86*G86</f>
        <v>0</v>
      </c>
    </row>
    <row r="87" spans="1:13">
      <c r="A87" s="31">
        <f t="shared" si="9"/>
        <v>73</v>
      </c>
      <c r="B87" s="122">
        <v>39000</v>
      </c>
      <c r="C87" s="30" t="s">
        <v>242</v>
      </c>
      <c r="D87" s="80">
        <v>268780.86544112815</v>
      </c>
      <c r="E87" s="94">
        <v>1</v>
      </c>
      <c r="F87" s="79">
        <f t="shared" si="10"/>
        <v>1</v>
      </c>
      <c r="G87" s="79">
        <f t="shared" si="10"/>
        <v>1</v>
      </c>
      <c r="H87" s="82">
        <f t="shared" si="11"/>
        <v>268780.86544112815</v>
      </c>
    </row>
    <row r="88" spans="1:13">
      <c r="A88" s="31">
        <f t="shared" si="9"/>
        <v>74</v>
      </c>
      <c r="B88" s="122">
        <v>39002</v>
      </c>
      <c r="C88" s="30" t="s">
        <v>243</v>
      </c>
      <c r="D88" s="80">
        <v>6509.1183599999995</v>
      </c>
      <c r="E88" s="94">
        <v>1</v>
      </c>
      <c r="F88" s="79">
        <f t="shared" si="10"/>
        <v>1</v>
      </c>
      <c r="G88" s="79">
        <f t="shared" si="10"/>
        <v>1</v>
      </c>
      <c r="H88" s="82">
        <f t="shared" si="11"/>
        <v>6509.1183599999995</v>
      </c>
    </row>
    <row r="89" spans="1:13">
      <c r="A89" s="31">
        <f t="shared" si="9"/>
        <v>75</v>
      </c>
      <c r="B89" s="122">
        <v>39003</v>
      </c>
      <c r="C89" s="30" t="s">
        <v>244</v>
      </c>
      <c r="D89" s="80">
        <v>26665.889167999998</v>
      </c>
      <c r="E89" s="94">
        <v>1</v>
      </c>
      <c r="F89" s="79">
        <f t="shared" si="10"/>
        <v>1</v>
      </c>
      <c r="G89" s="79">
        <f t="shared" si="10"/>
        <v>1</v>
      </c>
      <c r="H89" s="82">
        <f t="shared" si="11"/>
        <v>26665.889167999998</v>
      </c>
    </row>
    <row r="90" spans="1:13">
      <c r="A90" s="31">
        <f t="shared" si="9"/>
        <v>76</v>
      </c>
      <c r="B90" s="122">
        <v>39004</v>
      </c>
      <c r="C90" s="30" t="s">
        <v>245</v>
      </c>
      <c r="D90" s="80">
        <v>487.09822400000002</v>
      </c>
      <c r="E90" s="94">
        <v>1</v>
      </c>
      <c r="F90" s="79">
        <f t="shared" si="10"/>
        <v>1</v>
      </c>
      <c r="G90" s="79">
        <f t="shared" si="10"/>
        <v>1</v>
      </c>
      <c r="H90" s="82">
        <f t="shared" si="11"/>
        <v>487.09822400000002</v>
      </c>
    </row>
    <row r="91" spans="1:13">
      <c r="A91" s="31">
        <f t="shared" si="9"/>
        <v>77</v>
      </c>
      <c r="B91" s="122">
        <v>39009</v>
      </c>
      <c r="C91" s="30" t="s">
        <v>246</v>
      </c>
      <c r="D91" s="80">
        <v>97151.221282499988</v>
      </c>
      <c r="E91" s="94">
        <v>1</v>
      </c>
      <c r="F91" s="79">
        <f t="shared" si="10"/>
        <v>1</v>
      </c>
      <c r="G91" s="79">
        <f t="shared" si="10"/>
        <v>1</v>
      </c>
      <c r="H91" s="82">
        <f t="shared" si="11"/>
        <v>97151.221282499988</v>
      </c>
    </row>
    <row r="92" spans="1:13">
      <c r="A92" s="31">
        <f t="shared" si="9"/>
        <v>78</v>
      </c>
      <c r="B92" s="122">
        <v>39100</v>
      </c>
      <c r="C92" s="30" t="s">
        <v>247</v>
      </c>
      <c r="D92" s="80">
        <v>119701.09396999997</v>
      </c>
      <c r="E92" s="94">
        <v>1</v>
      </c>
      <c r="F92" s="79">
        <f t="shared" si="10"/>
        <v>1</v>
      </c>
      <c r="G92" s="79">
        <f t="shared" si="10"/>
        <v>1</v>
      </c>
      <c r="H92" s="82">
        <f t="shared" si="11"/>
        <v>119701.09396999997</v>
      </c>
    </row>
    <row r="93" spans="1:13">
      <c r="A93" s="31">
        <f t="shared" si="9"/>
        <v>79</v>
      </c>
      <c r="B93" s="122">
        <v>39103</v>
      </c>
      <c r="C93" s="30" t="s">
        <v>155</v>
      </c>
      <c r="D93" s="80">
        <v>0</v>
      </c>
      <c r="E93" s="94">
        <v>1</v>
      </c>
      <c r="F93" s="79">
        <f t="shared" si="10"/>
        <v>1</v>
      </c>
      <c r="G93" s="79">
        <f t="shared" si="10"/>
        <v>1</v>
      </c>
      <c r="H93" s="82">
        <f t="shared" si="11"/>
        <v>0</v>
      </c>
    </row>
    <row r="94" spans="1:13">
      <c r="A94" s="31">
        <f t="shared" si="9"/>
        <v>80</v>
      </c>
      <c r="B94" s="122">
        <v>39200</v>
      </c>
      <c r="C94" s="30" t="s">
        <v>248</v>
      </c>
      <c r="D94" s="80">
        <v>33457.416659999995</v>
      </c>
      <c r="E94" s="94">
        <v>1</v>
      </c>
      <c r="F94" s="79">
        <f t="shared" si="10"/>
        <v>1</v>
      </c>
      <c r="G94" s="79">
        <f t="shared" si="10"/>
        <v>1</v>
      </c>
      <c r="H94" s="82">
        <f t="shared" si="11"/>
        <v>33457.416659999995</v>
      </c>
    </row>
    <row r="95" spans="1:13">
      <c r="A95" s="31">
        <f t="shared" si="9"/>
        <v>81</v>
      </c>
      <c r="B95" s="122">
        <v>39202</v>
      </c>
      <c r="C95" s="30" t="s">
        <v>249</v>
      </c>
      <c r="D95" s="80">
        <v>0</v>
      </c>
      <c r="E95" s="94">
        <v>1</v>
      </c>
      <c r="F95" s="79">
        <f t="shared" si="10"/>
        <v>1</v>
      </c>
      <c r="G95" s="79">
        <f t="shared" si="10"/>
        <v>1</v>
      </c>
      <c r="H95" s="82">
        <f t="shared" si="11"/>
        <v>0</v>
      </c>
    </row>
    <row r="96" spans="1:13">
      <c r="A96" s="31">
        <f t="shared" si="9"/>
        <v>82</v>
      </c>
      <c r="B96" s="122">
        <v>39400</v>
      </c>
      <c r="C96" s="30" t="s">
        <v>250</v>
      </c>
      <c r="D96" s="80">
        <v>345697.5226118596</v>
      </c>
      <c r="E96" s="94">
        <v>1</v>
      </c>
      <c r="F96" s="79">
        <f t="shared" si="10"/>
        <v>1</v>
      </c>
      <c r="G96" s="79">
        <f t="shared" si="10"/>
        <v>1</v>
      </c>
      <c r="H96" s="82">
        <f t="shared" si="11"/>
        <v>345697.5226118596</v>
      </c>
    </row>
    <row r="97" spans="1:11">
      <c r="A97" s="31">
        <f t="shared" si="9"/>
        <v>83</v>
      </c>
      <c r="B97" s="122">
        <v>39603</v>
      </c>
      <c r="C97" s="30" t="s">
        <v>251</v>
      </c>
      <c r="D97" s="80">
        <v>3213.3677400000006</v>
      </c>
      <c r="E97" s="94">
        <v>1</v>
      </c>
      <c r="F97" s="79">
        <f t="shared" si="10"/>
        <v>1</v>
      </c>
      <c r="G97" s="79">
        <f t="shared" si="10"/>
        <v>1</v>
      </c>
      <c r="H97" s="82">
        <f t="shared" si="11"/>
        <v>3213.3677400000006</v>
      </c>
    </row>
    <row r="98" spans="1:11">
      <c r="A98" s="31">
        <f t="shared" si="9"/>
        <v>84</v>
      </c>
      <c r="B98" s="122">
        <v>39604</v>
      </c>
      <c r="C98" s="30" t="s">
        <v>252</v>
      </c>
      <c r="D98" s="80">
        <v>5090.37390125</v>
      </c>
      <c r="E98" s="140">
        <v>0.45708609533023048</v>
      </c>
      <c r="F98" s="79">
        <f t="shared" si="10"/>
        <v>1</v>
      </c>
      <c r="G98" s="79">
        <f t="shared" si="10"/>
        <v>1</v>
      </c>
      <c r="H98" s="82">
        <f t="shared" si="11"/>
        <v>2326.7391302932747</v>
      </c>
      <c r="K98" s="127"/>
    </row>
    <row r="99" spans="1:11">
      <c r="A99" s="31">
        <f t="shared" si="9"/>
        <v>85</v>
      </c>
      <c r="B99" s="122">
        <v>39605</v>
      </c>
      <c r="C99" s="30" t="s">
        <v>253</v>
      </c>
      <c r="D99" s="80">
        <v>3152.0680674999999</v>
      </c>
      <c r="E99" s="140">
        <v>0.45708609533023048</v>
      </c>
      <c r="F99" s="79">
        <f t="shared" si="10"/>
        <v>1</v>
      </c>
      <c r="G99" s="79">
        <f t="shared" si="10"/>
        <v>1</v>
      </c>
      <c r="H99" s="82">
        <f t="shared" si="11"/>
        <v>1440.7664851886802</v>
      </c>
      <c r="K99" s="127"/>
    </row>
    <row r="100" spans="1:11">
      <c r="A100" s="31">
        <f t="shared" si="9"/>
        <v>86</v>
      </c>
      <c r="B100" s="122">
        <v>39700</v>
      </c>
      <c r="C100" s="30" t="s">
        <v>254</v>
      </c>
      <c r="D100" s="80">
        <v>23942.933484000005</v>
      </c>
      <c r="E100" s="140">
        <v>0.45665536834919274</v>
      </c>
      <c r="F100" s="79">
        <f t="shared" si="10"/>
        <v>1</v>
      </c>
      <c r="G100" s="79">
        <f t="shared" si="10"/>
        <v>1</v>
      </c>
      <c r="H100" s="82">
        <f t="shared" si="11"/>
        <v>10933.669109496243</v>
      </c>
      <c r="K100" s="127"/>
    </row>
    <row r="101" spans="1:11">
      <c r="A101" s="31">
        <f t="shared" si="9"/>
        <v>87</v>
      </c>
      <c r="B101" s="124">
        <v>39701</v>
      </c>
      <c r="C101" s="30" t="s">
        <v>163</v>
      </c>
      <c r="D101" s="80">
        <v>0</v>
      </c>
      <c r="E101" s="140">
        <v>2.0000506085680381E-2</v>
      </c>
      <c r="F101" s="79">
        <f t="shared" si="10"/>
        <v>1</v>
      </c>
      <c r="G101" s="79">
        <f t="shared" si="10"/>
        <v>1</v>
      </c>
      <c r="H101" s="82">
        <f t="shared" si="11"/>
        <v>0</v>
      </c>
      <c r="K101" s="127"/>
    </row>
    <row r="102" spans="1:11">
      <c r="A102" s="31">
        <f t="shared" si="9"/>
        <v>88</v>
      </c>
      <c r="B102" s="124">
        <v>39702</v>
      </c>
      <c r="C102" s="4" t="s">
        <v>163</v>
      </c>
      <c r="D102" s="80">
        <v>0</v>
      </c>
      <c r="E102" s="140">
        <v>2.0000506085680381E-2</v>
      </c>
      <c r="F102" s="79">
        <f t="shared" si="10"/>
        <v>1</v>
      </c>
      <c r="G102" s="79">
        <f t="shared" si="10"/>
        <v>1</v>
      </c>
      <c r="H102" s="82">
        <f t="shared" si="11"/>
        <v>0</v>
      </c>
      <c r="K102" s="127"/>
    </row>
    <row r="103" spans="1:11">
      <c r="A103" s="31">
        <f t="shared" si="9"/>
        <v>89</v>
      </c>
      <c r="B103" s="124">
        <v>39705</v>
      </c>
      <c r="C103" s="30" t="s">
        <v>255</v>
      </c>
      <c r="D103" s="80">
        <v>0</v>
      </c>
      <c r="E103" s="94">
        <v>1</v>
      </c>
      <c r="F103" s="79">
        <f t="shared" si="10"/>
        <v>1</v>
      </c>
      <c r="G103" s="79">
        <f t="shared" si="10"/>
        <v>1</v>
      </c>
      <c r="H103" s="82">
        <f t="shared" si="11"/>
        <v>0</v>
      </c>
    </row>
    <row r="104" spans="1:11">
      <c r="A104" s="31">
        <f t="shared" si="9"/>
        <v>90</v>
      </c>
      <c r="B104" s="124">
        <v>39800</v>
      </c>
      <c r="C104" s="30" t="s">
        <v>256</v>
      </c>
      <c r="D104" s="80">
        <v>189434.17572625176</v>
      </c>
      <c r="E104" s="94">
        <v>1</v>
      </c>
      <c r="F104" s="79">
        <f t="shared" si="10"/>
        <v>1</v>
      </c>
      <c r="G104" s="79">
        <f t="shared" si="10"/>
        <v>1</v>
      </c>
      <c r="H104" s="82">
        <f t="shared" si="11"/>
        <v>189434.17572625176</v>
      </c>
    </row>
    <row r="105" spans="1:11">
      <c r="A105" s="31">
        <f t="shared" si="9"/>
        <v>91</v>
      </c>
      <c r="B105" s="124">
        <v>39901</v>
      </c>
      <c r="C105" s="30" t="s">
        <v>166</v>
      </c>
      <c r="D105" s="80">
        <v>1438.9759999999997</v>
      </c>
      <c r="E105" s="94">
        <v>1</v>
      </c>
      <c r="F105" s="79">
        <f t="shared" ref="F105:G111" si="12">$F$16</f>
        <v>1</v>
      </c>
      <c r="G105" s="79">
        <f t="shared" si="12"/>
        <v>1</v>
      </c>
      <c r="H105" s="82">
        <f t="shared" si="11"/>
        <v>1438.9759999999997</v>
      </c>
    </row>
    <row r="106" spans="1:11">
      <c r="A106" s="31">
        <f t="shared" si="9"/>
        <v>92</v>
      </c>
      <c r="B106" s="124">
        <v>39902</v>
      </c>
      <c r="C106" s="30" t="s">
        <v>167</v>
      </c>
      <c r="D106" s="80">
        <v>0</v>
      </c>
      <c r="E106" s="94">
        <v>1</v>
      </c>
      <c r="F106" s="79">
        <f t="shared" si="12"/>
        <v>1</v>
      </c>
      <c r="G106" s="79">
        <f t="shared" si="12"/>
        <v>1</v>
      </c>
      <c r="H106" s="82">
        <f t="shared" si="11"/>
        <v>0</v>
      </c>
    </row>
    <row r="107" spans="1:11">
      <c r="A107" s="31">
        <f t="shared" si="9"/>
        <v>93</v>
      </c>
      <c r="B107" s="124">
        <v>39903</v>
      </c>
      <c r="C107" s="30" t="s">
        <v>257</v>
      </c>
      <c r="D107" s="80">
        <v>13459.885999999997</v>
      </c>
      <c r="E107" s="94">
        <v>1</v>
      </c>
      <c r="F107" s="79">
        <f t="shared" si="12"/>
        <v>1</v>
      </c>
      <c r="G107" s="79">
        <f t="shared" si="12"/>
        <v>1</v>
      </c>
      <c r="H107" s="82">
        <f t="shared" si="11"/>
        <v>13459.885999999997</v>
      </c>
    </row>
    <row r="108" spans="1:11">
      <c r="A108" s="31">
        <f t="shared" si="9"/>
        <v>94</v>
      </c>
      <c r="B108" s="124">
        <v>39906</v>
      </c>
      <c r="C108" s="30" t="s">
        <v>258</v>
      </c>
      <c r="D108" s="80">
        <v>357344.44602401124</v>
      </c>
      <c r="E108" s="94">
        <v>1</v>
      </c>
      <c r="F108" s="79">
        <f t="shared" si="12"/>
        <v>1</v>
      </c>
      <c r="G108" s="79">
        <f t="shared" si="12"/>
        <v>1</v>
      </c>
      <c r="H108" s="82">
        <f t="shared" si="11"/>
        <v>357344.44602401124</v>
      </c>
    </row>
    <row r="109" spans="1:11">
      <c r="A109" s="31">
        <f t="shared" si="9"/>
        <v>95</v>
      </c>
      <c r="B109" s="124">
        <v>39907</v>
      </c>
      <c r="C109" s="30" t="s">
        <v>259</v>
      </c>
      <c r="D109" s="80">
        <v>0</v>
      </c>
      <c r="E109" s="94">
        <v>1</v>
      </c>
      <c r="F109" s="79">
        <f t="shared" si="12"/>
        <v>1</v>
      </c>
      <c r="G109" s="79">
        <f t="shared" si="12"/>
        <v>1</v>
      </c>
      <c r="H109" s="82">
        <f t="shared" si="11"/>
        <v>0</v>
      </c>
    </row>
    <row r="110" spans="1:11">
      <c r="A110" s="31">
        <f t="shared" si="9"/>
        <v>96</v>
      </c>
      <c r="B110" s="124">
        <v>39908</v>
      </c>
      <c r="C110" s="30" t="s">
        <v>260</v>
      </c>
      <c r="D110" s="80">
        <v>2059.6097902500001</v>
      </c>
      <c r="E110" s="94">
        <v>1</v>
      </c>
      <c r="F110" s="79">
        <f t="shared" si="12"/>
        <v>1</v>
      </c>
      <c r="G110" s="79">
        <f t="shared" si="12"/>
        <v>1</v>
      </c>
      <c r="H110" s="82">
        <f t="shared" si="11"/>
        <v>2059.6097902500001</v>
      </c>
    </row>
    <row r="111" spans="1:11" ht="15.75">
      <c r="A111" s="31">
        <f t="shared" si="9"/>
        <v>97</v>
      </c>
      <c r="B111" s="124"/>
      <c r="C111" s="30" t="s">
        <v>263</v>
      </c>
      <c r="D111" s="80">
        <v>0</v>
      </c>
      <c r="E111" s="94">
        <v>1</v>
      </c>
      <c r="F111" s="79">
        <f t="shared" si="12"/>
        <v>1</v>
      </c>
      <c r="G111" s="79">
        <f t="shared" si="12"/>
        <v>1</v>
      </c>
      <c r="H111" s="82">
        <f t="shared" si="11"/>
        <v>0</v>
      </c>
      <c r="J111" s="43"/>
      <c r="K111" s="127"/>
    </row>
    <row r="112" spans="1:11">
      <c r="A112" s="31">
        <f t="shared" si="9"/>
        <v>98</v>
      </c>
      <c r="B112" s="124"/>
      <c r="C112" s="30"/>
      <c r="D112" s="123"/>
      <c r="E112" s="141"/>
      <c r="H112" s="123"/>
    </row>
    <row r="113" spans="1:14">
      <c r="A113" s="31">
        <f t="shared" si="9"/>
        <v>99</v>
      </c>
      <c r="B113" s="126"/>
      <c r="C113" s="30" t="s">
        <v>305</v>
      </c>
      <c r="D113" s="80">
        <f>SUM(D86:D112)</f>
        <v>1497586.062450751</v>
      </c>
      <c r="E113" s="142"/>
      <c r="H113" s="80">
        <f>SUM(H86:H112)</f>
        <v>1480101.861722979</v>
      </c>
    </row>
    <row r="114" spans="1:14">
      <c r="A114" s="31">
        <f t="shared" si="9"/>
        <v>100</v>
      </c>
      <c r="B114" s="126"/>
      <c r="C114" s="30"/>
      <c r="D114" s="82"/>
      <c r="E114" s="141"/>
      <c r="H114" s="82"/>
    </row>
    <row r="115" spans="1:14">
      <c r="A115" s="31">
        <f t="shared" si="9"/>
        <v>101</v>
      </c>
      <c r="B115" s="126"/>
      <c r="C115" s="30" t="s">
        <v>306</v>
      </c>
      <c r="D115" s="80">
        <f>D113+D83+D59+D47+D26+D19</f>
        <v>20884691.248354092</v>
      </c>
      <c r="E115" s="142"/>
      <c r="H115" s="80">
        <f>H113+H83+H59+H47+H26+H19</f>
        <v>20867207.04762632</v>
      </c>
      <c r="M115" s="27"/>
      <c r="N115" s="27"/>
    </row>
    <row r="116" spans="1:14">
      <c r="A116" s="31">
        <f t="shared" si="9"/>
        <v>102</v>
      </c>
      <c r="B116" s="126"/>
      <c r="C116" s="30"/>
      <c r="D116" s="82"/>
    </row>
    <row r="117" spans="1:14">
      <c r="A117" s="31">
        <f t="shared" si="9"/>
        <v>103</v>
      </c>
      <c r="B117" s="126"/>
      <c r="C117" s="4"/>
      <c r="D117" s="82"/>
    </row>
    <row r="118" spans="1:14">
      <c r="A118" s="31">
        <f t="shared" si="9"/>
        <v>104</v>
      </c>
      <c r="B118" s="76"/>
      <c r="D118" s="82"/>
    </row>
    <row r="119" spans="1:14" ht="15.75">
      <c r="A119" s="31">
        <f t="shared" si="9"/>
        <v>105</v>
      </c>
      <c r="B119" s="92" t="s">
        <v>175</v>
      </c>
      <c r="D119" s="82"/>
    </row>
    <row r="120" spans="1:14">
      <c r="A120" s="31">
        <f t="shared" si="9"/>
        <v>106</v>
      </c>
      <c r="B120" s="76"/>
      <c r="D120" s="82"/>
    </row>
    <row r="121" spans="1:14">
      <c r="A121" s="31">
        <f t="shared" si="9"/>
        <v>107</v>
      </c>
      <c r="B121" s="126"/>
      <c r="C121" s="75" t="s">
        <v>99</v>
      </c>
      <c r="D121" s="82"/>
    </row>
    <row r="122" spans="1:14">
      <c r="A122" s="31">
        <f t="shared" si="9"/>
        <v>108</v>
      </c>
      <c r="B122" s="122">
        <v>30100</v>
      </c>
      <c r="C122" s="30" t="s">
        <v>100</v>
      </c>
      <c r="D122" s="80">
        <v>0</v>
      </c>
      <c r="E122" s="94">
        <v>1</v>
      </c>
      <c r="F122" s="79">
        <f>$F$16</f>
        <v>1</v>
      </c>
      <c r="G122" s="94">
        <v>0.5025136071712456</v>
      </c>
      <c r="H122" s="80">
        <f>D122*E122*F122*G122</f>
        <v>0</v>
      </c>
    </row>
    <row r="123" spans="1:14">
      <c r="A123" s="31">
        <f t="shared" si="9"/>
        <v>109</v>
      </c>
      <c r="B123" s="122">
        <v>30300</v>
      </c>
      <c r="C123" s="30" t="s">
        <v>176</v>
      </c>
      <c r="D123" s="80">
        <v>0</v>
      </c>
      <c r="E123" s="94">
        <v>1</v>
      </c>
      <c r="F123" s="79">
        <f>$F$16</f>
        <v>1</v>
      </c>
      <c r="G123" s="94">
        <f>$G$122</f>
        <v>0.5025136071712456</v>
      </c>
      <c r="H123" s="87">
        <f>D123*E123*F123*G123</f>
        <v>0</v>
      </c>
    </row>
    <row r="124" spans="1:14">
      <c r="A124" s="31">
        <f t="shared" si="9"/>
        <v>110</v>
      </c>
      <c r="B124" s="122"/>
      <c r="C124" s="30"/>
    </row>
    <row r="125" spans="1:14">
      <c r="A125" s="31">
        <f t="shared" si="9"/>
        <v>111</v>
      </c>
      <c r="B125" s="124"/>
      <c r="C125" s="30" t="s">
        <v>307</v>
      </c>
      <c r="D125" s="80">
        <f>SUM(D122:D124)</f>
        <v>0</v>
      </c>
      <c r="E125" s="142"/>
      <c r="F125" s="79"/>
      <c r="G125" s="79"/>
      <c r="H125" s="80">
        <f>SUM(H122:H124)</f>
        <v>0</v>
      </c>
    </row>
    <row r="126" spans="1:14">
      <c r="A126" s="31">
        <f t="shared" si="9"/>
        <v>112</v>
      </c>
      <c r="B126" s="129"/>
    </row>
    <row r="127" spans="1:14">
      <c r="A127" s="31">
        <f t="shared" si="9"/>
        <v>113</v>
      </c>
      <c r="B127" s="124"/>
      <c r="C127" s="75" t="s">
        <v>133</v>
      </c>
    </row>
    <row r="128" spans="1:14">
      <c r="A128" s="31">
        <f t="shared" si="9"/>
        <v>114</v>
      </c>
      <c r="B128" s="122">
        <v>37400</v>
      </c>
      <c r="C128" s="30" t="s">
        <v>134</v>
      </c>
      <c r="D128" s="80">
        <v>0</v>
      </c>
      <c r="E128" s="94">
        <v>1</v>
      </c>
      <c r="F128" s="79">
        <f t="shared" ref="F128:F148" si="13">$F$16</f>
        <v>1</v>
      </c>
      <c r="G128" s="94">
        <f t="shared" ref="G128:G148" si="14">$G$122</f>
        <v>0.5025136071712456</v>
      </c>
      <c r="H128" s="80">
        <f>D128*E128*F128*G128</f>
        <v>0</v>
      </c>
    </row>
    <row r="129" spans="1:15">
      <c r="A129" s="31">
        <f t="shared" si="9"/>
        <v>115</v>
      </c>
      <c r="B129" s="122">
        <v>35010</v>
      </c>
      <c r="C129" s="30" t="s">
        <v>109</v>
      </c>
      <c r="D129" s="82">
        <v>0</v>
      </c>
      <c r="E129" s="94">
        <v>1</v>
      </c>
      <c r="F129" s="79">
        <f t="shared" si="13"/>
        <v>1</v>
      </c>
      <c r="G129" s="94">
        <f t="shared" si="14"/>
        <v>0.5025136071712456</v>
      </c>
      <c r="H129" s="82">
        <f t="shared" ref="H129:H148" si="15">D129*E129*F129*G129</f>
        <v>0</v>
      </c>
    </row>
    <row r="130" spans="1:15">
      <c r="A130" s="31">
        <f t="shared" si="9"/>
        <v>116</v>
      </c>
      <c r="B130" s="122">
        <v>37402</v>
      </c>
      <c r="C130" s="30" t="s">
        <v>135</v>
      </c>
      <c r="D130" s="82">
        <v>0</v>
      </c>
      <c r="E130" s="94">
        <v>1</v>
      </c>
      <c r="F130" s="79">
        <f t="shared" si="13"/>
        <v>1</v>
      </c>
      <c r="G130" s="94">
        <f t="shared" si="14"/>
        <v>0.5025136071712456</v>
      </c>
      <c r="H130" s="82">
        <f t="shared" si="15"/>
        <v>0</v>
      </c>
    </row>
    <row r="131" spans="1:15">
      <c r="A131" s="31">
        <f t="shared" si="9"/>
        <v>117</v>
      </c>
      <c r="B131" s="122">
        <v>37403</v>
      </c>
      <c r="C131" s="30" t="s">
        <v>136</v>
      </c>
      <c r="D131" s="82">
        <v>0</v>
      </c>
      <c r="E131" s="94">
        <v>1</v>
      </c>
      <c r="F131" s="79">
        <f t="shared" si="13"/>
        <v>1</v>
      </c>
      <c r="G131" s="94">
        <f t="shared" si="14"/>
        <v>0.5025136071712456</v>
      </c>
      <c r="H131" s="82">
        <f t="shared" si="15"/>
        <v>0</v>
      </c>
      <c r="O131" s="30"/>
    </row>
    <row r="132" spans="1:15">
      <c r="A132" s="31">
        <f t="shared" si="9"/>
        <v>118</v>
      </c>
      <c r="B132" s="122">
        <v>36602</v>
      </c>
      <c r="C132" s="30" t="s">
        <v>127</v>
      </c>
      <c r="D132" s="82">
        <v>0</v>
      </c>
      <c r="E132" s="94">
        <v>1</v>
      </c>
      <c r="F132" s="79">
        <f t="shared" si="13"/>
        <v>1</v>
      </c>
      <c r="G132" s="94">
        <f t="shared" si="14"/>
        <v>0.5025136071712456</v>
      </c>
      <c r="H132" s="82">
        <f t="shared" si="15"/>
        <v>0</v>
      </c>
    </row>
    <row r="133" spans="1:15">
      <c r="A133" s="31">
        <f t="shared" si="9"/>
        <v>119</v>
      </c>
      <c r="B133" s="122">
        <v>37501</v>
      </c>
      <c r="C133" s="30" t="s">
        <v>137</v>
      </c>
      <c r="D133" s="82">
        <v>0</v>
      </c>
      <c r="E133" s="94">
        <v>1</v>
      </c>
      <c r="F133" s="79">
        <f t="shared" si="13"/>
        <v>1</v>
      </c>
      <c r="G133" s="94">
        <f t="shared" si="14"/>
        <v>0.5025136071712456</v>
      </c>
      <c r="H133" s="82">
        <f t="shared" si="15"/>
        <v>0</v>
      </c>
      <c r="O133" s="122"/>
    </row>
    <row r="134" spans="1:15">
      <c r="A134" s="31">
        <f t="shared" si="9"/>
        <v>120</v>
      </c>
      <c r="B134" s="122">
        <v>37402</v>
      </c>
      <c r="C134" s="30" t="s">
        <v>135</v>
      </c>
      <c r="D134" s="82">
        <v>0</v>
      </c>
      <c r="E134" s="94">
        <v>1</v>
      </c>
      <c r="F134" s="79">
        <f t="shared" si="13"/>
        <v>1</v>
      </c>
      <c r="G134" s="94">
        <f t="shared" si="14"/>
        <v>0.5025136071712456</v>
      </c>
      <c r="H134" s="82">
        <f t="shared" si="15"/>
        <v>0</v>
      </c>
    </row>
    <row r="135" spans="1:15">
      <c r="A135" s="31">
        <f t="shared" si="9"/>
        <v>121</v>
      </c>
      <c r="B135" s="122">
        <v>37503</v>
      </c>
      <c r="C135" s="30" t="s">
        <v>138</v>
      </c>
      <c r="D135" s="82">
        <v>0</v>
      </c>
      <c r="E135" s="94">
        <v>1</v>
      </c>
      <c r="F135" s="79">
        <f t="shared" si="13"/>
        <v>1</v>
      </c>
      <c r="G135" s="94">
        <f t="shared" si="14"/>
        <v>0.5025136071712456</v>
      </c>
      <c r="H135" s="82">
        <f t="shared" si="15"/>
        <v>0</v>
      </c>
      <c r="O135" s="122"/>
    </row>
    <row r="136" spans="1:15">
      <c r="A136" s="31">
        <f t="shared" si="9"/>
        <v>122</v>
      </c>
      <c r="B136" s="122">
        <v>36700</v>
      </c>
      <c r="C136" s="30" t="s">
        <v>129</v>
      </c>
      <c r="D136" s="82">
        <v>0</v>
      </c>
      <c r="E136" s="94">
        <v>1</v>
      </c>
      <c r="F136" s="79">
        <f t="shared" si="13"/>
        <v>1</v>
      </c>
      <c r="G136" s="94">
        <f t="shared" si="14"/>
        <v>0.5025136071712456</v>
      </c>
      <c r="H136" s="82">
        <f t="shared" si="15"/>
        <v>0</v>
      </c>
    </row>
    <row r="137" spans="1:15">
      <c r="A137" s="31">
        <f t="shared" si="9"/>
        <v>123</v>
      </c>
      <c r="B137" s="122">
        <v>36701</v>
      </c>
      <c r="C137" s="30" t="s">
        <v>130</v>
      </c>
      <c r="D137" s="82">
        <v>0</v>
      </c>
      <c r="E137" s="94">
        <v>1</v>
      </c>
      <c r="F137" s="79">
        <f t="shared" si="13"/>
        <v>1</v>
      </c>
      <c r="G137" s="94">
        <f t="shared" si="14"/>
        <v>0.5025136071712456</v>
      </c>
      <c r="H137" s="82">
        <f t="shared" si="15"/>
        <v>0</v>
      </c>
    </row>
    <row r="138" spans="1:15">
      <c r="A138" s="31">
        <f t="shared" si="9"/>
        <v>124</v>
      </c>
      <c r="B138" s="122">
        <v>37602</v>
      </c>
      <c r="C138" s="30" t="s">
        <v>139</v>
      </c>
      <c r="D138" s="82">
        <v>0</v>
      </c>
      <c r="E138" s="94">
        <v>1</v>
      </c>
      <c r="F138" s="79">
        <f t="shared" si="13"/>
        <v>1</v>
      </c>
      <c r="G138" s="94">
        <f t="shared" si="14"/>
        <v>0.5025136071712456</v>
      </c>
      <c r="H138" s="82">
        <f t="shared" si="15"/>
        <v>0</v>
      </c>
    </row>
    <row r="139" spans="1:15">
      <c r="A139" s="31">
        <f t="shared" si="9"/>
        <v>125</v>
      </c>
      <c r="B139" s="122">
        <v>37800</v>
      </c>
      <c r="C139" s="30" t="s">
        <v>140</v>
      </c>
      <c r="D139" s="82">
        <v>0</v>
      </c>
      <c r="E139" s="94">
        <v>1</v>
      </c>
      <c r="F139" s="79">
        <f t="shared" si="13"/>
        <v>1</v>
      </c>
      <c r="G139" s="94">
        <f t="shared" si="14"/>
        <v>0.5025136071712456</v>
      </c>
      <c r="H139" s="82">
        <f t="shared" si="15"/>
        <v>0</v>
      </c>
      <c r="M139" s="143"/>
      <c r="N139" s="144"/>
    </row>
    <row r="140" spans="1:15">
      <c r="A140" s="31">
        <f t="shared" si="9"/>
        <v>126</v>
      </c>
      <c r="B140" s="122">
        <v>37900</v>
      </c>
      <c r="C140" s="30" t="s">
        <v>141</v>
      </c>
      <c r="D140" s="82">
        <v>0</v>
      </c>
      <c r="E140" s="94">
        <v>1</v>
      </c>
      <c r="F140" s="79">
        <f t="shared" si="13"/>
        <v>1</v>
      </c>
      <c r="G140" s="94">
        <f t="shared" si="14"/>
        <v>0.5025136071712456</v>
      </c>
      <c r="H140" s="82">
        <f t="shared" si="15"/>
        <v>0</v>
      </c>
    </row>
    <row r="141" spans="1:15">
      <c r="A141" s="31">
        <f t="shared" si="9"/>
        <v>127</v>
      </c>
      <c r="B141" s="122">
        <v>37905</v>
      </c>
      <c r="C141" s="30" t="s">
        <v>142</v>
      </c>
      <c r="D141" s="82">
        <v>0</v>
      </c>
      <c r="E141" s="94">
        <v>1</v>
      </c>
      <c r="F141" s="79">
        <f t="shared" si="13"/>
        <v>1</v>
      </c>
      <c r="G141" s="94">
        <f t="shared" si="14"/>
        <v>0.5025136071712456</v>
      </c>
      <c r="H141" s="82">
        <f t="shared" si="15"/>
        <v>0</v>
      </c>
      <c r="M141" s="139"/>
      <c r="N141" s="145"/>
    </row>
    <row r="142" spans="1:15">
      <c r="A142" s="31">
        <f t="shared" si="9"/>
        <v>128</v>
      </c>
      <c r="B142" s="122">
        <v>38000</v>
      </c>
      <c r="C142" s="30" t="s">
        <v>143</v>
      </c>
      <c r="D142" s="82">
        <v>0</v>
      </c>
      <c r="E142" s="94">
        <v>1</v>
      </c>
      <c r="F142" s="79">
        <f t="shared" si="13"/>
        <v>1</v>
      </c>
      <c r="G142" s="94">
        <f t="shared" si="14"/>
        <v>0.5025136071712456</v>
      </c>
      <c r="H142" s="82">
        <f t="shared" si="15"/>
        <v>0</v>
      </c>
    </row>
    <row r="143" spans="1:15">
      <c r="A143" s="31">
        <f t="shared" si="9"/>
        <v>129</v>
      </c>
      <c r="B143" s="122">
        <v>38100</v>
      </c>
      <c r="C143" s="30" t="s">
        <v>144</v>
      </c>
      <c r="D143" s="82">
        <v>0</v>
      </c>
      <c r="E143" s="94">
        <v>1</v>
      </c>
      <c r="F143" s="79">
        <f t="shared" si="13"/>
        <v>1</v>
      </c>
      <c r="G143" s="94">
        <f t="shared" si="14"/>
        <v>0.5025136071712456</v>
      </c>
      <c r="H143" s="82">
        <f t="shared" si="15"/>
        <v>0</v>
      </c>
      <c r="M143" s="139"/>
      <c r="N143" s="144"/>
    </row>
    <row r="144" spans="1:15">
      <c r="A144" s="31">
        <f t="shared" si="9"/>
        <v>130</v>
      </c>
      <c r="B144" s="122">
        <v>38200</v>
      </c>
      <c r="C144" s="30" t="s">
        <v>145</v>
      </c>
      <c r="D144" s="82">
        <v>0</v>
      </c>
      <c r="E144" s="94">
        <v>1</v>
      </c>
      <c r="F144" s="79">
        <f t="shared" si="13"/>
        <v>1</v>
      </c>
      <c r="G144" s="94">
        <f t="shared" si="14"/>
        <v>0.5025136071712456</v>
      </c>
      <c r="H144" s="82">
        <f t="shared" si="15"/>
        <v>0</v>
      </c>
    </row>
    <row r="145" spans="1:14">
      <c r="A145" s="31">
        <f t="shared" ref="A145:A208" si="16">A144+1</f>
        <v>131</v>
      </c>
      <c r="B145" s="122">
        <v>38300</v>
      </c>
      <c r="C145" s="30" t="s">
        <v>146</v>
      </c>
      <c r="D145" s="82">
        <v>0</v>
      </c>
      <c r="E145" s="94">
        <v>1</v>
      </c>
      <c r="F145" s="79">
        <f t="shared" si="13"/>
        <v>1</v>
      </c>
      <c r="G145" s="94">
        <f t="shared" si="14"/>
        <v>0.5025136071712456</v>
      </c>
      <c r="H145" s="82">
        <f t="shared" si="15"/>
        <v>0</v>
      </c>
      <c r="M145" s="139"/>
      <c r="N145" s="144"/>
    </row>
    <row r="146" spans="1:14">
      <c r="A146" s="31">
        <f t="shared" si="16"/>
        <v>132</v>
      </c>
      <c r="B146" s="122">
        <v>38400</v>
      </c>
      <c r="C146" s="30" t="s">
        <v>147</v>
      </c>
      <c r="D146" s="82">
        <v>0</v>
      </c>
      <c r="E146" s="94">
        <v>1</v>
      </c>
      <c r="F146" s="79">
        <f t="shared" si="13"/>
        <v>1</v>
      </c>
      <c r="G146" s="94">
        <f t="shared" si="14"/>
        <v>0.5025136071712456</v>
      </c>
      <c r="H146" s="82">
        <f t="shared" si="15"/>
        <v>0</v>
      </c>
    </row>
    <row r="147" spans="1:14">
      <c r="A147" s="31">
        <f t="shared" si="16"/>
        <v>133</v>
      </c>
      <c r="B147" s="122">
        <v>38500</v>
      </c>
      <c r="C147" s="30" t="s">
        <v>148</v>
      </c>
      <c r="D147" s="82">
        <v>0</v>
      </c>
      <c r="E147" s="94">
        <v>1</v>
      </c>
      <c r="F147" s="79">
        <f t="shared" si="13"/>
        <v>1</v>
      </c>
      <c r="G147" s="94">
        <f t="shared" si="14"/>
        <v>0.5025136071712456</v>
      </c>
      <c r="H147" s="82">
        <f t="shared" si="15"/>
        <v>0</v>
      </c>
    </row>
    <row r="148" spans="1:14">
      <c r="A148" s="31">
        <f t="shared" si="16"/>
        <v>134</v>
      </c>
      <c r="B148" s="122">
        <v>38600</v>
      </c>
      <c r="C148" s="30" t="s">
        <v>177</v>
      </c>
      <c r="D148" s="87">
        <v>0</v>
      </c>
      <c r="E148" s="94">
        <v>1</v>
      </c>
      <c r="F148" s="79">
        <f t="shared" si="13"/>
        <v>1</v>
      </c>
      <c r="G148" s="94">
        <f t="shared" si="14"/>
        <v>0.5025136071712456</v>
      </c>
      <c r="H148" s="87">
        <f t="shared" si="15"/>
        <v>0</v>
      </c>
    </row>
    <row r="149" spans="1:14">
      <c r="A149" s="31">
        <f t="shared" si="16"/>
        <v>135</v>
      </c>
      <c r="B149" s="122"/>
      <c r="C149" s="30"/>
    </row>
    <row r="150" spans="1:14">
      <c r="A150" s="31">
        <f t="shared" si="16"/>
        <v>136</v>
      </c>
      <c r="B150" s="122"/>
      <c r="C150" s="30" t="s">
        <v>304</v>
      </c>
      <c r="D150" s="80">
        <f>SUM(D128:D149)</f>
        <v>0</v>
      </c>
      <c r="E150" s="142"/>
      <c r="H150" s="80">
        <f>SUM(H128:H149)</f>
        <v>0</v>
      </c>
    </row>
    <row r="151" spans="1:14">
      <c r="A151" s="31">
        <f t="shared" si="16"/>
        <v>137</v>
      </c>
      <c r="B151" s="122"/>
      <c r="C151" s="30"/>
    </row>
    <row r="152" spans="1:14">
      <c r="A152" s="31">
        <f t="shared" si="16"/>
        <v>138</v>
      </c>
      <c r="B152" s="124"/>
      <c r="C152" s="75" t="s">
        <v>150</v>
      </c>
    </row>
    <row r="153" spans="1:14">
      <c r="A153" s="31">
        <f t="shared" si="16"/>
        <v>139</v>
      </c>
      <c r="B153" s="122">
        <v>39001</v>
      </c>
      <c r="C153" s="30" t="s">
        <v>266</v>
      </c>
      <c r="D153" s="80">
        <v>4806.2723359999991</v>
      </c>
      <c r="E153" s="94">
        <v>1</v>
      </c>
      <c r="F153" s="79">
        <f t="shared" ref="F153:F173" si="17">$F$16</f>
        <v>1</v>
      </c>
      <c r="G153" s="94">
        <f t="shared" ref="G153:G173" si="18">$G$122</f>
        <v>0.5025136071712456</v>
      </c>
      <c r="H153" s="80">
        <f t="shared" ref="H153:H173" si="19">D153*E153*F153*G153</f>
        <v>2415.2172486107283</v>
      </c>
      <c r="N153" s="94"/>
    </row>
    <row r="154" spans="1:14">
      <c r="A154" s="31">
        <f t="shared" si="16"/>
        <v>140</v>
      </c>
      <c r="B154" s="122">
        <v>39004</v>
      </c>
      <c r="C154" s="30" t="s">
        <v>245</v>
      </c>
      <c r="D154" s="80">
        <v>1127.6406030000001</v>
      </c>
      <c r="E154" s="94">
        <v>1</v>
      </c>
      <c r="F154" s="79">
        <f t="shared" si="17"/>
        <v>1</v>
      </c>
      <c r="G154" s="94">
        <f t="shared" si="18"/>
        <v>0.5025136071712456</v>
      </c>
      <c r="H154" s="82">
        <f t="shared" si="19"/>
        <v>566.65474700628852</v>
      </c>
      <c r="N154" s="94"/>
    </row>
    <row r="155" spans="1:14">
      <c r="A155" s="31">
        <f t="shared" si="16"/>
        <v>141</v>
      </c>
      <c r="B155" s="122">
        <v>39009</v>
      </c>
      <c r="C155" s="30" t="s">
        <v>246</v>
      </c>
      <c r="D155" s="80">
        <v>0</v>
      </c>
      <c r="E155" s="94">
        <v>1</v>
      </c>
      <c r="F155" s="79">
        <f t="shared" si="17"/>
        <v>1</v>
      </c>
      <c r="G155" s="94">
        <f t="shared" si="18"/>
        <v>0.5025136071712456</v>
      </c>
      <c r="H155" s="82">
        <f t="shared" si="19"/>
        <v>0</v>
      </c>
      <c r="N155" s="94"/>
    </row>
    <row r="156" spans="1:14">
      <c r="A156" s="31">
        <f t="shared" si="16"/>
        <v>142</v>
      </c>
      <c r="B156" s="122">
        <v>39100</v>
      </c>
      <c r="C156" s="30" t="s">
        <v>247</v>
      </c>
      <c r="D156" s="80">
        <v>0</v>
      </c>
      <c r="E156" s="94">
        <v>1</v>
      </c>
      <c r="F156" s="79">
        <f t="shared" si="17"/>
        <v>1</v>
      </c>
      <c r="G156" s="94">
        <f t="shared" si="18"/>
        <v>0.5025136071712456</v>
      </c>
      <c r="H156" s="82">
        <f t="shared" si="19"/>
        <v>0</v>
      </c>
      <c r="N156" s="94"/>
    </row>
    <row r="157" spans="1:14">
      <c r="A157" s="31">
        <f t="shared" si="16"/>
        <v>143</v>
      </c>
      <c r="B157" s="122">
        <v>39101</v>
      </c>
      <c r="C157" s="30" t="s">
        <v>180</v>
      </c>
      <c r="D157" s="80">
        <v>0</v>
      </c>
      <c r="E157" s="94">
        <v>1</v>
      </c>
      <c r="F157" s="79">
        <f t="shared" si="17"/>
        <v>1</v>
      </c>
      <c r="G157" s="94">
        <f t="shared" si="18"/>
        <v>0.5025136071712456</v>
      </c>
      <c r="H157" s="82">
        <f t="shared" si="19"/>
        <v>0</v>
      </c>
      <c r="K157" s="127"/>
      <c r="N157" s="94"/>
    </row>
    <row r="158" spans="1:14">
      <c r="A158" s="31">
        <f t="shared" si="16"/>
        <v>144</v>
      </c>
      <c r="B158" s="122">
        <v>39103</v>
      </c>
      <c r="C158" s="30" t="s">
        <v>155</v>
      </c>
      <c r="D158" s="80">
        <v>0</v>
      </c>
      <c r="E158" s="94">
        <v>1</v>
      </c>
      <c r="F158" s="79">
        <f t="shared" si="17"/>
        <v>1</v>
      </c>
      <c r="G158" s="94">
        <f t="shared" si="18"/>
        <v>0.5025136071712456</v>
      </c>
      <c r="H158" s="82">
        <f t="shared" si="19"/>
        <v>0</v>
      </c>
      <c r="K158" s="127"/>
      <c r="N158" s="94"/>
    </row>
    <row r="159" spans="1:14">
      <c r="A159" s="31">
        <f t="shared" si="16"/>
        <v>145</v>
      </c>
      <c r="B159" s="122">
        <v>39200</v>
      </c>
      <c r="C159" s="30" t="s">
        <v>267</v>
      </c>
      <c r="D159" s="80">
        <v>1819.888823</v>
      </c>
      <c r="E159" s="140">
        <v>0.45672337245593209</v>
      </c>
      <c r="F159" s="79">
        <f t="shared" si="17"/>
        <v>1</v>
      </c>
      <c r="G159" s="94">
        <f t="shared" si="18"/>
        <v>0.5025136071712456</v>
      </c>
      <c r="H159" s="82">
        <f t="shared" si="19"/>
        <v>417.68215485653025</v>
      </c>
      <c r="K159" s="127"/>
      <c r="N159" s="94"/>
    </row>
    <row r="160" spans="1:14">
      <c r="A160" s="31">
        <f t="shared" si="16"/>
        <v>146</v>
      </c>
      <c r="B160" s="122">
        <v>39300</v>
      </c>
      <c r="C160" s="30" t="s">
        <v>181</v>
      </c>
      <c r="D160" s="80">
        <v>0</v>
      </c>
      <c r="E160" s="94">
        <v>1</v>
      </c>
      <c r="F160" s="79">
        <f t="shared" si="17"/>
        <v>1</v>
      </c>
      <c r="G160" s="94">
        <f t="shared" si="18"/>
        <v>0.5025136071712456</v>
      </c>
      <c r="H160" s="82">
        <f t="shared" si="19"/>
        <v>0</v>
      </c>
      <c r="K160" s="127"/>
      <c r="N160" s="94"/>
    </row>
    <row r="161" spans="1:14">
      <c r="A161" s="31">
        <f t="shared" si="16"/>
        <v>147</v>
      </c>
      <c r="B161" s="122">
        <v>39400</v>
      </c>
      <c r="C161" s="30" t="s">
        <v>250</v>
      </c>
      <c r="D161" s="80">
        <v>6183.9150513847453</v>
      </c>
      <c r="E161" s="140">
        <v>0.456653713716759</v>
      </c>
      <c r="F161" s="79">
        <f t="shared" si="17"/>
        <v>1</v>
      </c>
      <c r="G161" s="94">
        <f t="shared" si="18"/>
        <v>0.5025136071712456</v>
      </c>
      <c r="H161" s="82">
        <f t="shared" si="19"/>
        <v>1419.0520815923689</v>
      </c>
      <c r="K161" s="127"/>
      <c r="N161" s="94"/>
    </row>
    <row r="162" spans="1:14">
      <c r="A162" s="31">
        <f t="shared" si="16"/>
        <v>148</v>
      </c>
      <c r="B162" s="122">
        <v>39600</v>
      </c>
      <c r="C162" s="30" t="s">
        <v>268</v>
      </c>
      <c r="D162" s="80">
        <v>894.48408400000005</v>
      </c>
      <c r="E162" s="140">
        <v>1.9989267507378727E-2</v>
      </c>
      <c r="F162" s="79">
        <f t="shared" si="17"/>
        <v>1</v>
      </c>
      <c r="G162" s="94">
        <f t="shared" si="18"/>
        <v>0.5025136071712456</v>
      </c>
      <c r="H162" s="82">
        <f t="shared" si="19"/>
        <v>8.9849843195074435</v>
      </c>
      <c r="K162" s="127"/>
      <c r="N162" s="94"/>
    </row>
    <row r="163" spans="1:14">
      <c r="A163" s="31">
        <f t="shared" si="16"/>
        <v>149</v>
      </c>
      <c r="B163" s="122">
        <v>39700</v>
      </c>
      <c r="C163" s="30" t="s">
        <v>254</v>
      </c>
      <c r="D163" s="80">
        <v>1704.3723963036516</v>
      </c>
      <c r="E163" s="94">
        <v>1</v>
      </c>
      <c r="F163" s="79">
        <f t="shared" si="17"/>
        <v>1</v>
      </c>
      <c r="G163" s="94">
        <f t="shared" si="18"/>
        <v>0.5025136071712456</v>
      </c>
      <c r="H163" s="82">
        <f t="shared" si="19"/>
        <v>856.47032082964768</v>
      </c>
      <c r="K163" s="127"/>
      <c r="N163" s="94"/>
    </row>
    <row r="164" spans="1:14">
      <c r="A164" s="31">
        <f t="shared" si="16"/>
        <v>150</v>
      </c>
      <c r="B164" s="122">
        <v>39701</v>
      </c>
      <c r="C164" s="30" t="s">
        <v>163</v>
      </c>
      <c r="D164" s="80">
        <v>0</v>
      </c>
      <c r="E164" s="94">
        <v>1</v>
      </c>
      <c r="F164" s="79">
        <f t="shared" si="17"/>
        <v>1</v>
      </c>
      <c r="G164" s="94">
        <f t="shared" si="18"/>
        <v>0.5025136071712456</v>
      </c>
      <c r="H164" s="82">
        <f t="shared" si="19"/>
        <v>0</v>
      </c>
      <c r="K164" s="127"/>
      <c r="N164" s="94"/>
    </row>
    <row r="165" spans="1:14">
      <c r="A165" s="31">
        <f t="shared" si="16"/>
        <v>151</v>
      </c>
      <c r="B165" s="124">
        <v>39702</v>
      </c>
      <c r="C165" s="30" t="s">
        <v>163</v>
      </c>
      <c r="D165" s="80">
        <v>0</v>
      </c>
      <c r="E165" s="94">
        <v>1</v>
      </c>
      <c r="F165" s="79">
        <f t="shared" si="17"/>
        <v>1</v>
      </c>
      <c r="G165" s="94">
        <f t="shared" si="18"/>
        <v>0.5025136071712456</v>
      </c>
      <c r="H165" s="82">
        <f t="shared" si="19"/>
        <v>0</v>
      </c>
      <c r="N165" s="94"/>
    </row>
    <row r="166" spans="1:14">
      <c r="A166" s="31">
        <f t="shared" si="16"/>
        <v>152</v>
      </c>
      <c r="B166" s="124">
        <v>39800</v>
      </c>
      <c r="C166" s="30" t="s">
        <v>256</v>
      </c>
      <c r="D166" s="80">
        <v>28251.590736000002</v>
      </c>
      <c r="E166" s="94">
        <v>1</v>
      </c>
      <c r="F166" s="79">
        <f t="shared" si="17"/>
        <v>1</v>
      </c>
      <c r="G166" s="94">
        <f t="shared" si="18"/>
        <v>0.5025136071712456</v>
      </c>
      <c r="H166" s="82">
        <f t="shared" si="19"/>
        <v>14196.808769073106</v>
      </c>
      <c r="N166" s="94"/>
    </row>
    <row r="167" spans="1:14">
      <c r="A167" s="31">
        <f t="shared" si="16"/>
        <v>153</v>
      </c>
      <c r="B167" s="124">
        <v>39900</v>
      </c>
      <c r="C167" s="30" t="s">
        <v>269</v>
      </c>
      <c r="D167" s="80">
        <v>0</v>
      </c>
      <c r="E167" s="94">
        <v>1</v>
      </c>
      <c r="F167" s="79">
        <f t="shared" si="17"/>
        <v>1</v>
      </c>
      <c r="G167" s="94">
        <f t="shared" si="18"/>
        <v>0.5025136071712456</v>
      </c>
      <c r="H167" s="82">
        <f t="shared" si="19"/>
        <v>0</v>
      </c>
      <c r="N167" s="94"/>
    </row>
    <row r="168" spans="1:14">
      <c r="A168" s="31">
        <f t="shared" si="16"/>
        <v>154</v>
      </c>
      <c r="B168" s="124">
        <v>39901</v>
      </c>
      <c r="C168" s="30" t="s">
        <v>270</v>
      </c>
      <c r="D168" s="80">
        <v>0</v>
      </c>
      <c r="E168" s="94">
        <v>1</v>
      </c>
      <c r="F168" s="79">
        <f t="shared" si="17"/>
        <v>1</v>
      </c>
      <c r="G168" s="94">
        <f t="shared" si="18"/>
        <v>0.5025136071712456</v>
      </c>
      <c r="H168" s="82">
        <f t="shared" si="19"/>
        <v>0</v>
      </c>
      <c r="N168" s="94"/>
    </row>
    <row r="169" spans="1:14">
      <c r="A169" s="31">
        <f t="shared" si="16"/>
        <v>155</v>
      </c>
      <c r="B169" s="124">
        <v>39902</v>
      </c>
      <c r="C169" s="30" t="s">
        <v>271</v>
      </c>
      <c r="D169" s="80">
        <v>0</v>
      </c>
      <c r="E169" s="94">
        <v>1</v>
      </c>
      <c r="F169" s="79">
        <f t="shared" si="17"/>
        <v>1</v>
      </c>
      <c r="G169" s="94">
        <f t="shared" si="18"/>
        <v>0.5025136071712456</v>
      </c>
      <c r="H169" s="82">
        <f t="shared" si="19"/>
        <v>0</v>
      </c>
      <c r="N169" s="94"/>
    </row>
    <row r="170" spans="1:14">
      <c r="A170" s="31">
        <f t="shared" si="16"/>
        <v>156</v>
      </c>
      <c r="B170" s="124">
        <v>39903</v>
      </c>
      <c r="C170" s="30" t="s">
        <v>257</v>
      </c>
      <c r="D170" s="80">
        <v>0</v>
      </c>
      <c r="E170" s="94">
        <v>1</v>
      </c>
      <c r="F170" s="79">
        <f t="shared" si="17"/>
        <v>1</v>
      </c>
      <c r="G170" s="94">
        <f t="shared" si="18"/>
        <v>0.5025136071712456</v>
      </c>
      <c r="H170" s="82">
        <f t="shared" si="19"/>
        <v>0</v>
      </c>
      <c r="N170" s="94"/>
    </row>
    <row r="171" spans="1:14">
      <c r="A171" s="31">
        <f t="shared" si="16"/>
        <v>157</v>
      </c>
      <c r="B171" s="124">
        <v>39906</v>
      </c>
      <c r="C171" s="30" t="s">
        <v>258</v>
      </c>
      <c r="D171" s="80">
        <v>0</v>
      </c>
      <c r="E171" s="94">
        <v>1</v>
      </c>
      <c r="F171" s="79">
        <f t="shared" si="17"/>
        <v>1</v>
      </c>
      <c r="G171" s="94">
        <f t="shared" si="18"/>
        <v>0.5025136071712456</v>
      </c>
      <c r="H171" s="82">
        <f t="shared" si="19"/>
        <v>0</v>
      </c>
      <c r="N171" s="94"/>
    </row>
    <row r="172" spans="1:14">
      <c r="A172" s="31">
        <f t="shared" si="16"/>
        <v>158</v>
      </c>
      <c r="B172" s="124">
        <v>39907</v>
      </c>
      <c r="C172" s="30" t="s">
        <v>259</v>
      </c>
      <c r="D172" s="80">
        <v>3895.5848469999987</v>
      </c>
      <c r="E172" s="94">
        <v>1</v>
      </c>
      <c r="F172" s="79">
        <f t="shared" si="17"/>
        <v>1</v>
      </c>
      <c r="G172" s="94">
        <f t="shared" si="18"/>
        <v>0.5025136071712456</v>
      </c>
      <c r="H172" s="82">
        <f t="shared" si="19"/>
        <v>1957.5843935076143</v>
      </c>
      <c r="N172" s="94"/>
    </row>
    <row r="173" spans="1:14">
      <c r="A173" s="31">
        <f t="shared" si="16"/>
        <v>159</v>
      </c>
      <c r="B173" s="124">
        <v>39908</v>
      </c>
      <c r="C173" s="30" t="s">
        <v>260</v>
      </c>
      <c r="D173" s="80">
        <v>0</v>
      </c>
      <c r="E173" s="94">
        <v>1</v>
      </c>
      <c r="F173" s="79">
        <f t="shared" si="17"/>
        <v>1</v>
      </c>
      <c r="G173" s="94">
        <f t="shared" si="18"/>
        <v>0.5025136071712456</v>
      </c>
      <c r="H173" s="82">
        <f t="shared" si="19"/>
        <v>0</v>
      </c>
      <c r="N173" s="94"/>
    </row>
    <row r="174" spans="1:14">
      <c r="A174" s="31">
        <f t="shared" si="16"/>
        <v>160</v>
      </c>
      <c r="B174" s="124"/>
      <c r="C174" s="30"/>
      <c r="D174" s="82"/>
      <c r="E174" s="94"/>
      <c r="F174" s="79"/>
      <c r="G174" s="94"/>
      <c r="H174" s="82"/>
    </row>
    <row r="175" spans="1:14">
      <c r="A175" s="31">
        <f t="shared" si="16"/>
        <v>161</v>
      </c>
      <c r="B175" s="126"/>
      <c r="C175" s="30"/>
      <c r="D175" s="84"/>
      <c r="E175" s="52"/>
      <c r="H175" s="84"/>
    </row>
    <row r="176" spans="1:14">
      <c r="A176" s="31">
        <f t="shared" si="16"/>
        <v>162</v>
      </c>
      <c r="B176" s="126"/>
      <c r="C176" s="30" t="s">
        <v>305</v>
      </c>
      <c r="D176" s="80">
        <f>SUM(D153:D174)</f>
        <v>48683.748876688398</v>
      </c>
      <c r="E176" s="146"/>
      <c r="H176" s="80">
        <f>SUM(H153:H174)</f>
        <v>21838.454699795791</v>
      </c>
    </row>
    <row r="177" spans="1:14">
      <c r="A177" s="31">
        <f t="shared" si="16"/>
        <v>163</v>
      </c>
      <c r="B177" s="126"/>
      <c r="C177" s="30"/>
      <c r="E177" s="52"/>
    </row>
    <row r="178" spans="1:14" ht="15.75" thickBot="1">
      <c r="A178" s="31">
        <f t="shared" si="16"/>
        <v>164</v>
      </c>
      <c r="B178" s="126"/>
      <c r="C178" s="30" t="s">
        <v>308</v>
      </c>
      <c r="D178" s="89">
        <f>D125+D150+D176</f>
        <v>48683.748876688398</v>
      </c>
      <c r="E178" s="146"/>
      <c r="H178" s="89">
        <f>H125+H150+H176</f>
        <v>21838.454699795791</v>
      </c>
    </row>
    <row r="179" spans="1:14" ht="15.75" thickTop="1">
      <c r="A179" s="31">
        <f t="shared" si="16"/>
        <v>165</v>
      </c>
      <c r="B179" s="76"/>
      <c r="D179" s="82"/>
      <c r="E179" s="52"/>
    </row>
    <row r="180" spans="1:14" ht="15.75">
      <c r="A180" s="31">
        <f t="shared" si="16"/>
        <v>166</v>
      </c>
      <c r="B180" s="92" t="s">
        <v>187</v>
      </c>
      <c r="D180" s="82"/>
    </row>
    <row r="181" spans="1:14">
      <c r="A181" s="31">
        <f t="shared" si="16"/>
        <v>167</v>
      </c>
      <c r="D181" s="82"/>
    </row>
    <row r="182" spans="1:14">
      <c r="A182" s="31">
        <f t="shared" si="16"/>
        <v>168</v>
      </c>
      <c r="B182" s="126"/>
      <c r="C182" s="75" t="s">
        <v>150</v>
      </c>
      <c r="D182" s="82"/>
    </row>
    <row r="183" spans="1:14">
      <c r="A183" s="31">
        <f t="shared" si="16"/>
        <v>169</v>
      </c>
      <c r="B183" s="122">
        <v>39000</v>
      </c>
      <c r="C183" s="30" t="s">
        <v>242</v>
      </c>
      <c r="D183" s="80">
        <v>42485.43138220167</v>
      </c>
      <c r="E183" s="79">
        <v>1</v>
      </c>
      <c r="F183" s="94">
        <v>0.10349999999999999</v>
      </c>
      <c r="G183" s="94">
        <v>0.5025136071712456</v>
      </c>
      <c r="H183" s="80">
        <f>D183*E183*F183*G183</f>
        <v>2209.6740134259981</v>
      </c>
      <c r="N183" s="94"/>
    </row>
    <row r="184" spans="1:14">
      <c r="A184" s="31">
        <f t="shared" si="16"/>
        <v>170</v>
      </c>
      <c r="B184" s="122">
        <v>39005</v>
      </c>
      <c r="C184" s="30" t="s">
        <v>273</v>
      </c>
      <c r="D184" s="80">
        <v>274903.73915899993</v>
      </c>
      <c r="E184" s="79">
        <v>1</v>
      </c>
      <c r="F184" s="94">
        <v>1</v>
      </c>
      <c r="G184" s="94">
        <v>1.550753E-2</v>
      </c>
      <c r="H184" s="82">
        <f t="shared" ref="H184:H220" si="20">D184*E184*F184*G184</f>
        <v>4263.077982120366</v>
      </c>
      <c r="N184" s="94"/>
    </row>
    <row r="185" spans="1:14">
      <c r="A185" s="31">
        <f t="shared" si="16"/>
        <v>171</v>
      </c>
      <c r="B185" s="122">
        <v>39009</v>
      </c>
      <c r="C185" s="30" t="s">
        <v>246</v>
      </c>
      <c r="D185" s="80">
        <v>318539.92345479981</v>
      </c>
      <c r="E185" s="79">
        <v>1</v>
      </c>
      <c r="F185" s="94">
        <f t="shared" ref="F185:F198" si="21">$F$183</f>
        <v>0.10349999999999999</v>
      </c>
      <c r="G185" s="94">
        <f t="shared" ref="G185:G198" si="22">$G$183</f>
        <v>0.5025136071712456</v>
      </c>
      <c r="H185" s="82">
        <f t="shared" si="20"/>
        <v>16567.311857204022</v>
      </c>
      <c r="N185" s="94"/>
    </row>
    <row r="186" spans="1:14">
      <c r="A186" s="31">
        <f t="shared" si="16"/>
        <v>172</v>
      </c>
      <c r="B186" s="122">
        <v>39020</v>
      </c>
      <c r="C186" s="30" t="s">
        <v>189</v>
      </c>
      <c r="D186" s="80">
        <v>0</v>
      </c>
      <c r="E186" s="79">
        <v>1</v>
      </c>
      <c r="F186" s="94">
        <v>1</v>
      </c>
      <c r="G186" s="94">
        <v>6.437198999999999E-2</v>
      </c>
      <c r="H186" s="82">
        <f t="shared" si="20"/>
        <v>0</v>
      </c>
      <c r="N186" s="94"/>
    </row>
    <row r="187" spans="1:14">
      <c r="A187" s="31">
        <f t="shared" si="16"/>
        <v>173</v>
      </c>
      <c r="B187" s="122">
        <v>39029</v>
      </c>
      <c r="C187" s="30" t="s">
        <v>190</v>
      </c>
      <c r="D187" s="80">
        <v>0</v>
      </c>
      <c r="E187" s="79">
        <v>1</v>
      </c>
      <c r="F187" s="94">
        <v>1</v>
      </c>
      <c r="G187" s="94">
        <v>6.437198999999999E-2</v>
      </c>
      <c r="H187" s="82">
        <f t="shared" si="20"/>
        <v>0</v>
      </c>
      <c r="N187" s="94"/>
    </row>
    <row r="188" spans="1:14">
      <c r="A188" s="31">
        <f t="shared" si="16"/>
        <v>174</v>
      </c>
      <c r="B188" s="122">
        <v>39100</v>
      </c>
      <c r="C188" s="30" t="s">
        <v>247</v>
      </c>
      <c r="D188" s="80">
        <v>203100.32636179886</v>
      </c>
      <c r="E188" s="79">
        <v>1</v>
      </c>
      <c r="F188" s="94">
        <f t="shared" si="21"/>
        <v>0.10349999999999999</v>
      </c>
      <c r="G188" s="94">
        <f t="shared" si="22"/>
        <v>0.5025136071712456</v>
      </c>
      <c r="H188" s="82">
        <f t="shared" si="20"/>
        <v>10563.280133434513</v>
      </c>
      <c r="N188" s="94"/>
    </row>
    <row r="189" spans="1:14">
      <c r="A189" s="31">
        <f t="shared" si="16"/>
        <v>175</v>
      </c>
      <c r="B189" s="122">
        <v>39102</v>
      </c>
      <c r="C189" s="30" t="s">
        <v>274</v>
      </c>
      <c r="D189" s="80">
        <v>0</v>
      </c>
      <c r="E189" s="79">
        <v>1</v>
      </c>
      <c r="F189" s="94">
        <f t="shared" si="21"/>
        <v>0.10349999999999999</v>
      </c>
      <c r="G189" s="94">
        <f t="shared" si="22"/>
        <v>0.5025136071712456</v>
      </c>
      <c r="H189" s="82">
        <f t="shared" si="20"/>
        <v>0</v>
      </c>
      <c r="N189" s="94"/>
    </row>
    <row r="190" spans="1:14">
      <c r="A190" s="31">
        <f t="shared" si="16"/>
        <v>176</v>
      </c>
      <c r="B190" s="122">
        <v>39103</v>
      </c>
      <c r="C190" s="30" t="s">
        <v>215</v>
      </c>
      <c r="D190" s="80">
        <v>0</v>
      </c>
      <c r="E190" s="79">
        <v>1</v>
      </c>
      <c r="F190" s="94">
        <f t="shared" si="21"/>
        <v>0.10349999999999999</v>
      </c>
      <c r="G190" s="94">
        <f t="shared" si="22"/>
        <v>0.5025136071712456</v>
      </c>
      <c r="H190" s="82">
        <f t="shared" si="20"/>
        <v>0</v>
      </c>
      <c r="N190" s="94"/>
    </row>
    <row r="191" spans="1:14">
      <c r="A191" s="31">
        <f t="shared" si="16"/>
        <v>177</v>
      </c>
      <c r="B191" s="122">
        <v>39104</v>
      </c>
      <c r="C191" s="30" t="s">
        <v>275</v>
      </c>
      <c r="D191" s="80">
        <v>10428.180444000001</v>
      </c>
      <c r="E191" s="79">
        <v>1</v>
      </c>
      <c r="F191" s="94">
        <v>1</v>
      </c>
      <c r="G191" s="94">
        <v>1.550753E-2</v>
      </c>
      <c r="H191" s="82">
        <f t="shared" si="20"/>
        <v>161.71532108074334</v>
      </c>
      <c r="N191" s="94"/>
    </row>
    <row r="192" spans="1:14">
      <c r="A192" s="31">
        <f t="shared" si="16"/>
        <v>178</v>
      </c>
      <c r="B192" s="122">
        <v>39120</v>
      </c>
      <c r="C192" s="30" t="s">
        <v>193</v>
      </c>
      <c r="D192" s="80">
        <v>282.16623600000003</v>
      </c>
      <c r="E192" s="79">
        <v>1</v>
      </c>
      <c r="F192" s="94">
        <v>1</v>
      </c>
      <c r="G192" s="94">
        <v>6.437198999999999E-2</v>
      </c>
      <c r="H192" s="82">
        <f t="shared" si="20"/>
        <v>18.163602122129639</v>
      </c>
      <c r="N192" s="94"/>
    </row>
    <row r="193" spans="1:14">
      <c r="A193" s="31">
        <f t="shared" si="16"/>
        <v>179</v>
      </c>
      <c r="B193" s="122">
        <v>39200</v>
      </c>
      <c r="C193" s="30" t="s">
        <v>248</v>
      </c>
      <c r="D193" s="80">
        <v>0</v>
      </c>
      <c r="E193" s="79">
        <v>1</v>
      </c>
      <c r="F193" s="94">
        <f t="shared" si="21"/>
        <v>0.10349999999999999</v>
      </c>
      <c r="G193" s="94">
        <f t="shared" si="22"/>
        <v>0.5025136071712456</v>
      </c>
      <c r="H193" s="82">
        <f t="shared" si="20"/>
        <v>0</v>
      </c>
      <c r="N193" s="94"/>
    </row>
    <row r="194" spans="1:14">
      <c r="A194" s="31">
        <f t="shared" si="16"/>
        <v>180</v>
      </c>
      <c r="B194" s="122">
        <v>39300</v>
      </c>
      <c r="C194" s="30" t="s">
        <v>276</v>
      </c>
      <c r="D194" s="80">
        <v>0</v>
      </c>
      <c r="E194" s="79">
        <v>1</v>
      </c>
      <c r="F194" s="94">
        <f t="shared" si="21"/>
        <v>0.10349999999999999</v>
      </c>
      <c r="G194" s="94">
        <f t="shared" si="22"/>
        <v>0.5025136071712456</v>
      </c>
      <c r="H194" s="82">
        <f t="shared" si="20"/>
        <v>0</v>
      </c>
      <c r="N194" s="94"/>
    </row>
    <row r="195" spans="1:14">
      <c r="A195" s="31">
        <f t="shared" si="16"/>
        <v>181</v>
      </c>
      <c r="B195" s="122">
        <v>39400</v>
      </c>
      <c r="C195" s="30" t="s">
        <v>250</v>
      </c>
      <c r="D195" s="80">
        <v>33858.632992884741</v>
      </c>
      <c r="E195" s="79">
        <v>1</v>
      </c>
      <c r="F195" s="94">
        <f t="shared" si="21"/>
        <v>0.10349999999999999</v>
      </c>
      <c r="G195" s="94">
        <f t="shared" si="22"/>
        <v>0.5025136071712456</v>
      </c>
      <c r="H195" s="82">
        <f t="shared" si="20"/>
        <v>1760.9928632111823</v>
      </c>
      <c r="N195" s="94"/>
    </row>
    <row r="196" spans="1:14">
      <c r="A196" s="31">
        <f t="shared" si="16"/>
        <v>182</v>
      </c>
      <c r="B196" s="122">
        <v>39420</v>
      </c>
      <c r="C196" s="30" t="s">
        <v>194</v>
      </c>
      <c r="D196" s="80">
        <v>0</v>
      </c>
      <c r="E196" s="79">
        <v>1</v>
      </c>
      <c r="F196" s="94">
        <v>1</v>
      </c>
      <c r="G196" s="94">
        <v>6.437198999999999E-2</v>
      </c>
      <c r="H196" s="82">
        <f t="shared" si="20"/>
        <v>0</v>
      </c>
      <c r="N196" s="94"/>
    </row>
    <row r="197" spans="1:14">
      <c r="A197" s="31">
        <f t="shared" si="16"/>
        <v>183</v>
      </c>
      <c r="B197" s="122">
        <v>39500</v>
      </c>
      <c r="C197" s="30" t="s">
        <v>277</v>
      </c>
      <c r="D197" s="80">
        <v>0</v>
      </c>
      <c r="E197" s="79">
        <v>1</v>
      </c>
      <c r="F197" s="94">
        <f t="shared" si="21"/>
        <v>0.10349999999999999</v>
      </c>
      <c r="G197" s="94">
        <f t="shared" si="22"/>
        <v>0.5025136071712456</v>
      </c>
      <c r="H197" s="82">
        <f t="shared" si="20"/>
        <v>0</v>
      </c>
      <c r="N197" s="94"/>
    </row>
    <row r="198" spans="1:14">
      <c r="A198" s="31">
        <f t="shared" si="16"/>
        <v>184</v>
      </c>
      <c r="B198" s="122">
        <v>39700</v>
      </c>
      <c r="C198" s="30" t="s">
        <v>254</v>
      </c>
      <c r="D198" s="80">
        <v>516.2238900000001</v>
      </c>
      <c r="E198" s="79">
        <v>1</v>
      </c>
      <c r="F198" s="94">
        <f t="shared" si="21"/>
        <v>0.10349999999999999</v>
      </c>
      <c r="G198" s="94">
        <f t="shared" si="22"/>
        <v>0.5025136071712456</v>
      </c>
      <c r="H198" s="82">
        <f t="shared" si="20"/>
        <v>26.848886258938787</v>
      </c>
      <c r="N198" s="94"/>
    </row>
    <row r="199" spans="1:14">
      <c r="A199" s="31">
        <f t="shared" si="16"/>
        <v>185</v>
      </c>
      <c r="B199" s="122">
        <v>39720</v>
      </c>
      <c r="C199" s="30" t="s">
        <v>196</v>
      </c>
      <c r="D199" s="80">
        <v>0</v>
      </c>
      <c r="E199" s="79">
        <v>1</v>
      </c>
      <c r="F199" s="94">
        <v>1</v>
      </c>
      <c r="G199" s="94">
        <v>6.437198999999999E-2</v>
      </c>
      <c r="H199" s="82">
        <f t="shared" si="20"/>
        <v>0</v>
      </c>
      <c r="N199" s="94"/>
    </row>
    <row r="200" spans="1:14">
      <c r="A200" s="31">
        <f t="shared" si="16"/>
        <v>186</v>
      </c>
      <c r="B200" s="122">
        <v>39800</v>
      </c>
      <c r="C200" s="30" t="s">
        <v>256</v>
      </c>
      <c r="D200" s="80">
        <v>390.84583099999992</v>
      </c>
      <c r="E200" s="79">
        <v>1</v>
      </c>
      <c r="F200" s="94">
        <f t="shared" ref="F200:F215" si="23">$F$183</f>
        <v>0.10349999999999999</v>
      </c>
      <c r="G200" s="94">
        <f t="shared" ref="G200:G215" si="24">$G$183</f>
        <v>0.5025136071712456</v>
      </c>
      <c r="H200" s="82">
        <f t="shared" si="20"/>
        <v>20.327953557708085</v>
      </c>
      <c r="N200" s="94"/>
    </row>
    <row r="201" spans="1:14">
      <c r="A201" s="31">
        <f t="shared" si="16"/>
        <v>187</v>
      </c>
      <c r="B201" s="122">
        <v>39820</v>
      </c>
      <c r="C201" s="30" t="s">
        <v>197</v>
      </c>
      <c r="D201" s="80">
        <v>715.33130108333341</v>
      </c>
      <c r="E201" s="79">
        <v>1</v>
      </c>
      <c r="F201" s="94">
        <v>1</v>
      </c>
      <c r="G201" s="94">
        <v>6.437198999999999E-2</v>
      </c>
      <c r="H201" s="82">
        <f t="shared" si="20"/>
        <v>46.047299360023324</v>
      </c>
      <c r="N201" s="94"/>
    </row>
    <row r="202" spans="1:14">
      <c r="A202" s="31">
        <f t="shared" si="16"/>
        <v>188</v>
      </c>
      <c r="B202" s="122">
        <v>39900</v>
      </c>
      <c r="C202" s="30" t="s">
        <v>278</v>
      </c>
      <c r="D202" s="80">
        <v>0</v>
      </c>
      <c r="E202" s="79">
        <v>1</v>
      </c>
      <c r="F202" s="94">
        <f t="shared" si="23"/>
        <v>0.10349999999999999</v>
      </c>
      <c r="G202" s="94">
        <f t="shared" si="24"/>
        <v>0.5025136071712456</v>
      </c>
      <c r="H202" s="82">
        <f t="shared" si="20"/>
        <v>0</v>
      </c>
      <c r="N202" s="94"/>
    </row>
    <row r="203" spans="1:14">
      <c r="A203" s="31">
        <f t="shared" si="16"/>
        <v>189</v>
      </c>
      <c r="B203" s="122">
        <v>39901</v>
      </c>
      <c r="C203" s="41" t="s">
        <v>270</v>
      </c>
      <c r="D203" s="80">
        <v>1801728.2654160003</v>
      </c>
      <c r="E203" s="79">
        <v>1</v>
      </c>
      <c r="F203" s="94">
        <f t="shared" si="23"/>
        <v>0.10349999999999999</v>
      </c>
      <c r="G203" s="94">
        <f t="shared" si="24"/>
        <v>0.5025136071712456</v>
      </c>
      <c r="H203" s="82">
        <f t="shared" si="20"/>
        <v>93708.172373946625</v>
      </c>
      <c r="N203" s="94"/>
    </row>
    <row r="204" spans="1:14">
      <c r="A204" s="31">
        <f t="shared" si="16"/>
        <v>190</v>
      </c>
      <c r="B204" s="122">
        <v>39902</v>
      </c>
      <c r="C204" s="30" t="s">
        <v>271</v>
      </c>
      <c r="D204" s="80">
        <v>316921.52343900001</v>
      </c>
      <c r="E204" s="79">
        <v>1</v>
      </c>
      <c r="F204" s="94">
        <f t="shared" si="23"/>
        <v>0.10349999999999999</v>
      </c>
      <c r="G204" s="94">
        <f t="shared" si="24"/>
        <v>0.5025136071712456</v>
      </c>
      <c r="H204" s="82">
        <f t="shared" si="20"/>
        <v>16483.138616121218</v>
      </c>
      <c r="N204" s="94"/>
    </row>
    <row r="205" spans="1:14">
      <c r="A205" s="31">
        <f t="shared" si="16"/>
        <v>191</v>
      </c>
      <c r="B205" s="122">
        <v>39903</v>
      </c>
      <c r="C205" s="30" t="s">
        <v>257</v>
      </c>
      <c r="D205" s="80">
        <v>0</v>
      </c>
      <c r="E205" s="79">
        <v>1</v>
      </c>
      <c r="F205" s="94">
        <f t="shared" si="23"/>
        <v>0.10349999999999999</v>
      </c>
      <c r="G205" s="94">
        <f t="shared" si="24"/>
        <v>0.5025136071712456</v>
      </c>
      <c r="H205" s="82">
        <f t="shared" si="20"/>
        <v>0</v>
      </c>
      <c r="N205" s="94"/>
    </row>
    <row r="206" spans="1:14">
      <c r="A206" s="31">
        <f t="shared" si="16"/>
        <v>192</v>
      </c>
      <c r="B206" s="122">
        <v>39904</v>
      </c>
      <c r="C206" s="30" t="s">
        <v>279</v>
      </c>
      <c r="D206" s="80">
        <v>0</v>
      </c>
      <c r="E206" s="79">
        <v>1</v>
      </c>
      <c r="F206" s="94">
        <f t="shared" si="23"/>
        <v>0.10349999999999999</v>
      </c>
      <c r="G206" s="94">
        <f t="shared" si="24"/>
        <v>0.5025136071712456</v>
      </c>
      <c r="H206" s="82">
        <f t="shared" si="20"/>
        <v>0</v>
      </c>
      <c r="N206" s="94"/>
    </row>
    <row r="207" spans="1:14">
      <c r="A207" s="31">
        <f t="shared" si="16"/>
        <v>193</v>
      </c>
      <c r="B207" s="122">
        <v>39905</v>
      </c>
      <c r="C207" s="30" t="s">
        <v>280</v>
      </c>
      <c r="D207" s="80">
        <v>0</v>
      </c>
      <c r="E207" s="79">
        <v>1</v>
      </c>
      <c r="F207" s="94">
        <f t="shared" si="23"/>
        <v>0.10349999999999999</v>
      </c>
      <c r="G207" s="94">
        <f t="shared" si="24"/>
        <v>0.5025136071712456</v>
      </c>
      <c r="H207" s="82">
        <f t="shared" si="20"/>
        <v>0</v>
      </c>
      <c r="N207" s="94"/>
    </row>
    <row r="208" spans="1:14">
      <c r="A208" s="31">
        <f t="shared" si="16"/>
        <v>194</v>
      </c>
      <c r="B208" s="124">
        <v>39906</v>
      </c>
      <c r="C208" s="30" t="s">
        <v>258</v>
      </c>
      <c r="D208" s="80">
        <v>95919.791029699685</v>
      </c>
      <c r="E208" s="79">
        <v>1</v>
      </c>
      <c r="F208" s="94">
        <f t="shared" si="23"/>
        <v>0.10349999999999999</v>
      </c>
      <c r="G208" s="94">
        <f t="shared" si="24"/>
        <v>0.5025136071712456</v>
      </c>
      <c r="H208" s="82">
        <f t="shared" si="20"/>
        <v>4988.8035196077099</v>
      </c>
      <c r="N208" s="94"/>
    </row>
    <row r="209" spans="1:14">
      <c r="A209" s="31">
        <f t="shared" ref="A209:A261" si="25">A208+1</f>
        <v>195</v>
      </c>
      <c r="B209" s="124">
        <v>39907</v>
      </c>
      <c r="C209" s="30" t="s">
        <v>259</v>
      </c>
      <c r="D209" s="80">
        <v>0</v>
      </c>
      <c r="E209" s="79">
        <v>1</v>
      </c>
      <c r="F209" s="94">
        <f t="shared" si="23"/>
        <v>0.10349999999999999</v>
      </c>
      <c r="G209" s="94">
        <f t="shared" si="24"/>
        <v>0.5025136071712456</v>
      </c>
      <c r="H209" s="82">
        <f t="shared" si="20"/>
        <v>0</v>
      </c>
      <c r="N209" s="94"/>
    </row>
    <row r="210" spans="1:14">
      <c r="A210" s="31">
        <f t="shared" si="25"/>
        <v>196</v>
      </c>
      <c r="B210" s="124">
        <v>39908</v>
      </c>
      <c r="C210" s="30" t="s">
        <v>260</v>
      </c>
      <c r="D210" s="80">
        <v>3721.0535760000002</v>
      </c>
      <c r="E210" s="79">
        <v>1</v>
      </c>
      <c r="F210" s="94">
        <f t="shared" si="23"/>
        <v>0.10349999999999999</v>
      </c>
      <c r="G210" s="94">
        <f t="shared" si="24"/>
        <v>0.5025136071712456</v>
      </c>
      <c r="H210" s="82">
        <f t="shared" si="20"/>
        <v>193.53258568765855</v>
      </c>
      <c r="N210" s="94"/>
    </row>
    <row r="211" spans="1:14">
      <c r="A211" s="31">
        <f t="shared" si="25"/>
        <v>197</v>
      </c>
      <c r="B211" s="124">
        <v>39909</v>
      </c>
      <c r="C211" s="30" t="s">
        <v>281</v>
      </c>
      <c r="D211" s="80">
        <v>0</v>
      </c>
      <c r="E211" s="79">
        <v>1</v>
      </c>
      <c r="F211" s="94">
        <f t="shared" si="23"/>
        <v>0.10349999999999999</v>
      </c>
      <c r="G211" s="94">
        <f t="shared" si="24"/>
        <v>0.5025136071712456</v>
      </c>
      <c r="H211" s="82">
        <f t="shared" si="20"/>
        <v>0</v>
      </c>
      <c r="N211" s="94"/>
    </row>
    <row r="212" spans="1:14">
      <c r="A212" s="31">
        <f t="shared" si="25"/>
        <v>198</v>
      </c>
      <c r="B212" s="124">
        <v>39921</v>
      </c>
      <c r="C212" s="30" t="s">
        <v>201</v>
      </c>
      <c r="D212" s="80">
        <v>67191.769235999993</v>
      </c>
      <c r="E212" s="79">
        <v>1</v>
      </c>
      <c r="F212" s="94">
        <v>1</v>
      </c>
      <c r="G212" s="94">
        <v>6.437198999999999E-2</v>
      </c>
      <c r="H212" s="82">
        <f t="shared" si="20"/>
        <v>4325.2678973420989</v>
      </c>
      <c r="N212" s="94"/>
    </row>
    <row r="213" spans="1:14">
      <c r="A213" s="31">
        <f t="shared" si="25"/>
        <v>199</v>
      </c>
      <c r="B213" s="124">
        <v>39922</v>
      </c>
      <c r="C213" s="30" t="s">
        <v>202</v>
      </c>
      <c r="D213" s="80">
        <v>9561.0702039999996</v>
      </c>
      <c r="E213" s="79">
        <v>1</v>
      </c>
      <c r="F213" s="94">
        <v>1</v>
      </c>
      <c r="G213" s="94">
        <v>6.437198999999999E-2</v>
      </c>
      <c r="H213" s="82">
        <f t="shared" si="20"/>
        <v>615.46511556118583</v>
      </c>
      <c r="N213" s="94"/>
    </row>
    <row r="214" spans="1:14">
      <c r="A214" s="31">
        <f t="shared" si="25"/>
        <v>200</v>
      </c>
      <c r="B214" s="124">
        <v>39923</v>
      </c>
      <c r="C214" s="30" t="s">
        <v>203</v>
      </c>
      <c r="D214" s="80">
        <v>0</v>
      </c>
      <c r="E214" s="79">
        <v>1</v>
      </c>
      <c r="F214" s="94">
        <v>1</v>
      </c>
      <c r="G214" s="94">
        <v>6.437198999999999E-2</v>
      </c>
      <c r="H214" s="82">
        <f t="shared" si="20"/>
        <v>0</v>
      </c>
      <c r="N214" s="94"/>
    </row>
    <row r="215" spans="1:14">
      <c r="A215" s="31">
        <f t="shared" si="25"/>
        <v>201</v>
      </c>
      <c r="B215" s="124">
        <v>39924</v>
      </c>
      <c r="C215" s="30" t="s">
        <v>204</v>
      </c>
      <c r="D215" s="80">
        <v>0</v>
      </c>
      <c r="E215" s="79">
        <v>1</v>
      </c>
      <c r="F215" s="94">
        <f t="shared" si="23"/>
        <v>0.10349999999999999</v>
      </c>
      <c r="G215" s="94">
        <f t="shared" si="24"/>
        <v>0.5025136071712456</v>
      </c>
      <c r="H215" s="82">
        <f t="shared" si="20"/>
        <v>0</v>
      </c>
      <c r="N215" s="94"/>
    </row>
    <row r="216" spans="1:14">
      <c r="A216" s="31">
        <f t="shared" si="25"/>
        <v>202</v>
      </c>
      <c r="B216" s="124">
        <v>39926</v>
      </c>
      <c r="C216" s="30" t="s">
        <v>205</v>
      </c>
      <c r="D216" s="80">
        <v>0</v>
      </c>
      <c r="E216" s="79">
        <v>1</v>
      </c>
      <c r="F216" s="94">
        <v>1</v>
      </c>
      <c r="G216" s="94">
        <v>6.437198999999999E-2</v>
      </c>
      <c r="H216" s="82">
        <f t="shared" si="20"/>
        <v>0</v>
      </c>
      <c r="N216" s="94"/>
    </row>
    <row r="217" spans="1:14">
      <c r="A217" s="31">
        <f t="shared" si="25"/>
        <v>203</v>
      </c>
      <c r="B217" s="124">
        <v>39928</v>
      </c>
      <c r="C217" s="30" t="s">
        <v>206</v>
      </c>
      <c r="D217" s="80">
        <v>27081.432444961738</v>
      </c>
      <c r="E217" s="79">
        <v>1</v>
      </c>
      <c r="F217" s="94">
        <v>1</v>
      </c>
      <c r="G217" s="94">
        <v>6.437198999999999E-2</v>
      </c>
      <c r="H217" s="82">
        <f t="shared" si="20"/>
        <v>1743.2856985327523</v>
      </c>
      <c r="N217" s="94"/>
    </row>
    <row r="218" spans="1:14">
      <c r="A218" s="31">
        <f t="shared" si="25"/>
        <v>204</v>
      </c>
      <c r="B218" s="124">
        <v>39931</v>
      </c>
      <c r="C218" s="30" t="s">
        <v>207</v>
      </c>
      <c r="D218" s="80">
        <v>23034.296638170734</v>
      </c>
      <c r="E218" s="79">
        <v>1</v>
      </c>
      <c r="F218" s="94">
        <v>1</v>
      </c>
      <c r="G218" s="94">
        <v>0</v>
      </c>
      <c r="H218" s="82">
        <f t="shared" si="20"/>
        <v>0</v>
      </c>
      <c r="N218" s="94"/>
    </row>
    <row r="219" spans="1:14">
      <c r="A219" s="31">
        <f t="shared" si="25"/>
        <v>205</v>
      </c>
      <c r="B219" s="124">
        <v>39932</v>
      </c>
      <c r="C219" s="30" t="s">
        <v>208</v>
      </c>
      <c r="D219" s="80">
        <v>0</v>
      </c>
      <c r="E219" s="79">
        <v>1</v>
      </c>
      <c r="F219" s="94">
        <v>1</v>
      </c>
      <c r="G219" s="94">
        <v>0</v>
      </c>
      <c r="H219" s="82">
        <f t="shared" si="20"/>
        <v>0</v>
      </c>
      <c r="N219" s="94"/>
    </row>
    <row r="220" spans="1:14">
      <c r="A220" s="31">
        <f t="shared" si="25"/>
        <v>206</v>
      </c>
      <c r="B220" s="124">
        <v>39938</v>
      </c>
      <c r="C220" s="30" t="s">
        <v>209</v>
      </c>
      <c r="D220" s="80">
        <v>0</v>
      </c>
      <c r="E220" s="79">
        <v>1</v>
      </c>
      <c r="F220" s="94">
        <v>1</v>
      </c>
      <c r="G220" s="94">
        <v>0</v>
      </c>
      <c r="H220" s="82">
        <f t="shared" si="20"/>
        <v>0</v>
      </c>
      <c r="N220" s="94"/>
    </row>
    <row r="221" spans="1:14">
      <c r="A221" s="31">
        <f t="shared" si="25"/>
        <v>207</v>
      </c>
      <c r="B221" s="100"/>
      <c r="C221" s="101"/>
      <c r="D221" s="147"/>
      <c r="E221" s="148"/>
      <c r="F221" s="131"/>
      <c r="G221" s="131"/>
      <c r="H221" s="87"/>
    </row>
    <row r="222" spans="1:14">
      <c r="A222" s="31">
        <f t="shared" si="25"/>
        <v>208</v>
      </c>
      <c r="B222" s="126"/>
      <c r="C222" s="30"/>
      <c r="E222" s="52"/>
    </row>
    <row r="223" spans="1:14" ht="15.75" thickBot="1">
      <c r="A223" s="31">
        <f t="shared" si="25"/>
        <v>209</v>
      </c>
      <c r="B223" s="126"/>
      <c r="C223" s="30" t="s">
        <v>309</v>
      </c>
      <c r="D223" s="89">
        <f>SUM(D183:D221)</f>
        <v>3230380.0030366005</v>
      </c>
      <c r="E223" s="146"/>
      <c r="H223" s="89">
        <f>SUM(H183:H221)</f>
        <v>157695.10571857484</v>
      </c>
      <c r="M223" s="27"/>
      <c r="N223" s="27"/>
    </row>
    <row r="224" spans="1:14" ht="15.75" thickTop="1">
      <c r="A224" s="31">
        <f t="shared" si="25"/>
        <v>210</v>
      </c>
      <c r="B224" s="76"/>
      <c r="D224" s="82"/>
      <c r="E224" s="52"/>
    </row>
    <row r="225" spans="1:14" ht="15.75">
      <c r="A225" s="31">
        <f t="shared" si="25"/>
        <v>211</v>
      </c>
      <c r="B225" s="92" t="s">
        <v>211</v>
      </c>
      <c r="D225" s="82"/>
    </row>
    <row r="226" spans="1:14">
      <c r="A226" s="31">
        <f t="shared" si="25"/>
        <v>212</v>
      </c>
      <c r="B226" s="76"/>
      <c r="D226" s="82"/>
      <c r="K226" s="27"/>
    </row>
    <row r="227" spans="1:14">
      <c r="A227" s="31">
        <f t="shared" si="25"/>
        <v>213</v>
      </c>
      <c r="B227" s="126"/>
      <c r="C227" s="75" t="s">
        <v>150</v>
      </c>
      <c r="D227" s="82"/>
    </row>
    <row r="228" spans="1:14">
      <c r="A228" s="31">
        <f t="shared" si="25"/>
        <v>214</v>
      </c>
      <c r="B228" s="122">
        <v>38900</v>
      </c>
      <c r="C228" s="30" t="s">
        <v>283</v>
      </c>
      <c r="D228" s="80">
        <v>0</v>
      </c>
      <c r="E228" s="79">
        <v>1</v>
      </c>
      <c r="F228" s="94">
        <v>0.10929999999999999</v>
      </c>
      <c r="G228" s="94">
        <v>0.51883860656465508</v>
      </c>
      <c r="H228" s="80">
        <f>D228*E228*F228*G228</f>
        <v>0</v>
      </c>
      <c r="J228" s="95"/>
      <c r="N228" s="94"/>
    </row>
    <row r="229" spans="1:14">
      <c r="A229" s="31">
        <f t="shared" si="25"/>
        <v>215</v>
      </c>
      <c r="B229" s="122">
        <v>38910</v>
      </c>
      <c r="C229" s="30" t="s">
        <v>284</v>
      </c>
      <c r="D229" s="80">
        <v>0</v>
      </c>
      <c r="E229" s="149">
        <v>1</v>
      </c>
      <c r="F229" s="94">
        <v>1</v>
      </c>
      <c r="G229" s="94">
        <v>2.3324339999999999E-2</v>
      </c>
      <c r="H229" s="82">
        <f t="shared" ref="H229:H256" si="26">D229*E229*F229*G229</f>
        <v>0</v>
      </c>
      <c r="N229" s="94"/>
    </row>
    <row r="230" spans="1:14">
      <c r="A230" s="31">
        <f t="shared" si="25"/>
        <v>216</v>
      </c>
      <c r="B230" s="122">
        <v>39000</v>
      </c>
      <c r="C230" s="30" t="s">
        <v>242</v>
      </c>
      <c r="D230" s="80">
        <v>379882.0243259999</v>
      </c>
      <c r="E230" s="149">
        <v>1</v>
      </c>
      <c r="F230" s="94">
        <v>0.10929999999999999</v>
      </c>
      <c r="G230" s="94">
        <v>0.51883860656465508</v>
      </c>
      <c r="H230" s="82">
        <f t="shared" si="26"/>
        <v>21542.752395516654</v>
      </c>
      <c r="N230" s="94"/>
    </row>
    <row r="231" spans="1:14">
      <c r="A231" s="31">
        <f t="shared" si="25"/>
        <v>217</v>
      </c>
      <c r="B231" s="122">
        <v>39009</v>
      </c>
      <c r="C231" s="30" t="s">
        <v>246</v>
      </c>
      <c r="D231" s="80">
        <v>91669.940375000006</v>
      </c>
      <c r="E231" s="149">
        <v>1</v>
      </c>
      <c r="F231" s="94">
        <v>0.10929999999999999</v>
      </c>
      <c r="G231" s="94">
        <v>0.51883860656465508</v>
      </c>
      <c r="H231" s="82">
        <f t="shared" si="26"/>
        <v>5198.5161211936811</v>
      </c>
      <c r="N231" s="94"/>
    </row>
    <row r="232" spans="1:14">
      <c r="A232" s="31">
        <f t="shared" si="25"/>
        <v>218</v>
      </c>
      <c r="B232" s="122">
        <v>39010</v>
      </c>
      <c r="C232" s="30" t="s">
        <v>285</v>
      </c>
      <c r="D232" s="80">
        <v>637303.63470947754</v>
      </c>
      <c r="E232" s="149">
        <v>1</v>
      </c>
      <c r="F232" s="94">
        <v>1</v>
      </c>
      <c r="G232" s="94">
        <v>2.3324339999999999E-2</v>
      </c>
      <c r="H232" s="82">
        <f t="shared" si="26"/>
        <v>14864.686659199655</v>
      </c>
      <c r="N232" s="94"/>
    </row>
    <row r="233" spans="1:14">
      <c r="A233" s="31">
        <f t="shared" si="25"/>
        <v>219</v>
      </c>
      <c r="B233" s="122">
        <v>39100</v>
      </c>
      <c r="C233" s="30" t="s">
        <v>247</v>
      </c>
      <c r="D233" s="80">
        <v>96658.226631775353</v>
      </c>
      <c r="E233" s="149">
        <v>1</v>
      </c>
      <c r="F233" s="94">
        <v>0.10929999999999999</v>
      </c>
      <c r="G233" s="94">
        <v>0.51883860656465508</v>
      </c>
      <c r="H233" s="82">
        <f t="shared" si="26"/>
        <v>5481.3971443174569</v>
      </c>
      <c r="N233" s="94"/>
    </row>
    <row r="234" spans="1:14">
      <c r="A234" s="31">
        <f t="shared" si="25"/>
        <v>220</v>
      </c>
      <c r="B234" s="122">
        <v>39101</v>
      </c>
      <c r="C234" s="30" t="s">
        <v>180</v>
      </c>
      <c r="D234" s="80">
        <v>0</v>
      </c>
      <c r="E234" s="149">
        <v>1</v>
      </c>
      <c r="F234" s="94">
        <v>0.10929999999999999</v>
      </c>
      <c r="G234" s="94">
        <v>0.51883860656465508</v>
      </c>
      <c r="H234" s="82">
        <f t="shared" si="26"/>
        <v>0</v>
      </c>
      <c r="N234" s="94"/>
    </row>
    <row r="235" spans="1:14">
      <c r="A235" s="31">
        <f t="shared" si="25"/>
        <v>221</v>
      </c>
      <c r="B235" s="122">
        <v>39102</v>
      </c>
      <c r="C235" s="30" t="s">
        <v>214</v>
      </c>
      <c r="D235" s="80">
        <v>0</v>
      </c>
      <c r="E235" s="149">
        <v>1</v>
      </c>
      <c r="F235" s="94">
        <v>0.10929999999999999</v>
      </c>
      <c r="G235" s="94">
        <v>0.51883860656465508</v>
      </c>
      <c r="H235" s="82">
        <f t="shared" si="26"/>
        <v>0</v>
      </c>
      <c r="N235" s="94"/>
    </row>
    <row r="236" spans="1:14">
      <c r="A236" s="31">
        <f t="shared" si="25"/>
        <v>222</v>
      </c>
      <c r="B236" s="122">
        <v>39103</v>
      </c>
      <c r="C236" s="30" t="s">
        <v>215</v>
      </c>
      <c r="D236" s="80">
        <v>0</v>
      </c>
      <c r="E236" s="149">
        <v>1</v>
      </c>
      <c r="F236" s="94">
        <v>0.10929999999999999</v>
      </c>
      <c r="G236" s="94">
        <v>0.51883860656465508</v>
      </c>
      <c r="H236" s="82">
        <f t="shared" si="26"/>
        <v>0</v>
      </c>
      <c r="N236" s="94"/>
    </row>
    <row r="237" spans="1:14">
      <c r="A237" s="31">
        <f t="shared" si="25"/>
        <v>223</v>
      </c>
      <c r="B237" s="122">
        <v>39110</v>
      </c>
      <c r="C237" s="30" t="s">
        <v>216</v>
      </c>
      <c r="D237" s="80">
        <v>81919.320780240945</v>
      </c>
      <c r="E237" s="149">
        <v>1</v>
      </c>
      <c r="F237" s="94">
        <v>1</v>
      </c>
      <c r="G237" s="94">
        <v>2.3324339999999999E-2</v>
      </c>
      <c r="H237" s="82">
        <f t="shared" si="26"/>
        <v>1910.7140904474049</v>
      </c>
      <c r="N237" s="94"/>
    </row>
    <row r="238" spans="1:14">
      <c r="A238" s="31">
        <f t="shared" si="25"/>
        <v>224</v>
      </c>
      <c r="B238" s="122">
        <v>39210</v>
      </c>
      <c r="C238" s="30" t="s">
        <v>217</v>
      </c>
      <c r="D238" s="80">
        <v>1338.4340580000001</v>
      </c>
      <c r="E238" s="149">
        <v>1</v>
      </c>
      <c r="F238" s="94">
        <v>1</v>
      </c>
      <c r="G238" s="94">
        <v>2.3324339999999999E-2</v>
      </c>
      <c r="H238" s="82">
        <f t="shared" si="26"/>
        <v>31.218091036371721</v>
      </c>
      <c r="N238" s="94"/>
    </row>
    <row r="239" spans="1:14">
      <c r="A239" s="31">
        <f t="shared" si="25"/>
        <v>225</v>
      </c>
      <c r="B239" s="122">
        <v>39410</v>
      </c>
      <c r="C239" s="30" t="s">
        <v>218</v>
      </c>
      <c r="D239" s="80">
        <v>29108.725649999993</v>
      </c>
      <c r="E239" s="149">
        <v>1</v>
      </c>
      <c r="F239" s="94">
        <v>1</v>
      </c>
      <c r="G239" s="94">
        <v>2.3324339999999999E-2</v>
      </c>
      <c r="H239" s="82">
        <f t="shared" si="26"/>
        <v>678.94181402732079</v>
      </c>
      <c r="N239" s="94"/>
    </row>
    <row r="240" spans="1:14">
      <c r="A240" s="31">
        <f t="shared" si="25"/>
        <v>226</v>
      </c>
      <c r="B240" s="122">
        <v>39510</v>
      </c>
      <c r="C240" s="30" t="s">
        <v>219</v>
      </c>
      <c r="D240" s="80">
        <v>2375.0230350000002</v>
      </c>
      <c r="E240" s="149">
        <v>1</v>
      </c>
      <c r="F240" s="94">
        <v>1</v>
      </c>
      <c r="G240" s="94">
        <v>2.3324339999999999E-2</v>
      </c>
      <c r="H240" s="82">
        <f t="shared" si="26"/>
        <v>55.395844776171899</v>
      </c>
      <c r="N240" s="94"/>
    </row>
    <row r="241" spans="1:14">
      <c r="A241" s="31">
        <f t="shared" si="25"/>
        <v>227</v>
      </c>
      <c r="B241" s="122">
        <v>39700</v>
      </c>
      <c r="C241" s="30" t="s">
        <v>254</v>
      </c>
      <c r="D241" s="80">
        <v>111917.35093500004</v>
      </c>
      <c r="E241" s="149">
        <v>1</v>
      </c>
      <c r="F241" s="94">
        <v>0.10929999999999999</v>
      </c>
      <c r="G241" s="94">
        <v>0.51883860656465508</v>
      </c>
      <c r="H241" s="82">
        <f t="shared" si="26"/>
        <v>6346.7277353608551</v>
      </c>
      <c r="N241" s="94"/>
    </row>
    <row r="242" spans="1:14">
      <c r="A242" s="31">
        <f t="shared" si="25"/>
        <v>228</v>
      </c>
      <c r="B242" s="122">
        <v>39710</v>
      </c>
      <c r="C242" s="30" t="s">
        <v>286</v>
      </c>
      <c r="D242" s="80">
        <v>17217.687824999997</v>
      </c>
      <c r="E242" s="149">
        <v>1</v>
      </c>
      <c r="F242" s="94">
        <v>1</v>
      </c>
      <c r="G242" s="94">
        <v>2.3324339999999999E-2</v>
      </c>
      <c r="H242" s="82">
        <f t="shared" si="26"/>
        <v>401.59120484416042</v>
      </c>
      <c r="N242" s="94"/>
    </row>
    <row r="243" spans="1:14">
      <c r="A243" s="31">
        <f t="shared" si="25"/>
        <v>229</v>
      </c>
      <c r="B243" s="122">
        <v>39800</v>
      </c>
      <c r="C243" s="30" t="s">
        <v>256</v>
      </c>
      <c r="D243" s="80">
        <v>3703.8284140000001</v>
      </c>
      <c r="E243" s="149">
        <v>1</v>
      </c>
      <c r="F243" s="94">
        <v>0.10929999999999999</v>
      </c>
      <c r="G243" s="94">
        <v>0.51883860656465508</v>
      </c>
      <c r="H243" s="82">
        <f t="shared" si="26"/>
        <v>210.04062663888496</v>
      </c>
      <c r="N243" s="94"/>
    </row>
    <row r="244" spans="1:14">
      <c r="A244" s="31">
        <f t="shared" si="25"/>
        <v>230</v>
      </c>
      <c r="B244" s="124">
        <v>39810</v>
      </c>
      <c r="C244" s="30" t="s">
        <v>221</v>
      </c>
      <c r="D244" s="80">
        <v>26941.062764999999</v>
      </c>
      <c r="E244" s="149">
        <v>1</v>
      </c>
      <c r="F244" s="94">
        <v>1</v>
      </c>
      <c r="G244" s="94">
        <v>2.3324339999999999E-2</v>
      </c>
      <c r="H244" s="82">
        <f t="shared" si="26"/>
        <v>628.38250789220001</v>
      </c>
      <c r="N244" s="94"/>
    </row>
    <row r="245" spans="1:14">
      <c r="A245" s="31">
        <f t="shared" si="25"/>
        <v>231</v>
      </c>
      <c r="B245" s="124">
        <v>39900</v>
      </c>
      <c r="C245" s="30" t="s">
        <v>269</v>
      </c>
      <c r="D245" s="80">
        <v>82169.139675999992</v>
      </c>
      <c r="E245" s="149">
        <v>1</v>
      </c>
      <c r="F245" s="94">
        <v>0.10929999999999999</v>
      </c>
      <c r="G245" s="94">
        <v>0.51883860656465508</v>
      </c>
      <c r="H245" s="82">
        <f t="shared" si="26"/>
        <v>4659.7346471798801</v>
      </c>
      <c r="N245" s="94"/>
    </row>
    <row r="246" spans="1:14">
      <c r="A246" s="31">
        <f t="shared" si="25"/>
        <v>232</v>
      </c>
      <c r="B246" s="124">
        <v>39901</v>
      </c>
      <c r="C246" s="30" t="s">
        <v>270</v>
      </c>
      <c r="D246" s="80">
        <v>882786.08511253493</v>
      </c>
      <c r="E246" s="149">
        <v>1</v>
      </c>
      <c r="F246" s="94">
        <v>0.10929999999999999</v>
      </c>
      <c r="G246" s="94">
        <v>0.51883860656465508</v>
      </c>
      <c r="H246" s="82">
        <f t="shared" si="26"/>
        <v>50061.968800783892</v>
      </c>
      <c r="N246" s="94"/>
    </row>
    <row r="247" spans="1:14">
      <c r="A247" s="31">
        <f t="shared" si="25"/>
        <v>233</v>
      </c>
      <c r="B247" s="124">
        <v>39902</v>
      </c>
      <c r="C247" s="30" t="s">
        <v>271</v>
      </c>
      <c r="D247" s="80">
        <v>168879.22171000001</v>
      </c>
      <c r="E247" s="149">
        <v>1</v>
      </c>
      <c r="F247" s="94">
        <v>0.10929999999999999</v>
      </c>
      <c r="G247" s="94">
        <v>0.51883860656465508</v>
      </c>
      <c r="H247" s="82">
        <f t="shared" si="26"/>
        <v>9576.9818656225652</v>
      </c>
      <c r="N247" s="94"/>
    </row>
    <row r="248" spans="1:14">
      <c r="A248" s="31">
        <f t="shared" si="25"/>
        <v>234</v>
      </c>
      <c r="B248" s="124">
        <v>39903</v>
      </c>
      <c r="C248" s="30" t="s">
        <v>257</v>
      </c>
      <c r="D248" s="80">
        <v>43982.870837999995</v>
      </c>
      <c r="E248" s="149">
        <v>1</v>
      </c>
      <c r="F248" s="94">
        <v>0.10929999999999999</v>
      </c>
      <c r="G248" s="94">
        <v>0.51883860656465508</v>
      </c>
      <c r="H248" s="82">
        <f t="shared" si="26"/>
        <v>2494.2272480203123</v>
      </c>
      <c r="N248" s="94"/>
    </row>
    <row r="249" spans="1:14">
      <c r="A249" s="31">
        <f t="shared" si="25"/>
        <v>235</v>
      </c>
      <c r="B249" s="124">
        <v>39906</v>
      </c>
      <c r="C249" s="30" t="s">
        <v>258</v>
      </c>
      <c r="D249" s="80">
        <v>97403.740166402888</v>
      </c>
      <c r="E249" s="149">
        <v>1</v>
      </c>
      <c r="F249" s="94">
        <v>0.10929999999999999</v>
      </c>
      <c r="G249" s="94">
        <v>0.51883860656465508</v>
      </c>
      <c r="H249" s="82">
        <f t="shared" si="26"/>
        <v>5523.6745158579561</v>
      </c>
      <c r="N249" s="94"/>
    </row>
    <row r="250" spans="1:14">
      <c r="A250" s="31">
        <f t="shared" si="25"/>
        <v>236</v>
      </c>
      <c r="B250" s="124">
        <v>39907</v>
      </c>
      <c r="C250" s="30" t="s">
        <v>259</v>
      </c>
      <c r="D250" s="80">
        <v>12613.374110999996</v>
      </c>
      <c r="E250" s="149">
        <v>1</v>
      </c>
      <c r="F250" s="94">
        <v>0.10929999999999999</v>
      </c>
      <c r="G250" s="94">
        <v>0.51883860656465508</v>
      </c>
      <c r="H250" s="82">
        <f t="shared" si="26"/>
        <v>715.29258544781158</v>
      </c>
      <c r="N250" s="94"/>
    </row>
    <row r="251" spans="1:14">
      <c r="A251" s="31">
        <f t="shared" si="25"/>
        <v>237</v>
      </c>
      <c r="B251" s="124">
        <v>39908</v>
      </c>
      <c r="C251" s="30" t="s">
        <v>260</v>
      </c>
      <c r="D251" s="80">
        <v>5873180.0525449412</v>
      </c>
      <c r="E251" s="149">
        <v>1</v>
      </c>
      <c r="F251" s="94">
        <v>0.10929999999999999</v>
      </c>
      <c r="G251" s="94">
        <v>0.51883860656465508</v>
      </c>
      <c r="H251" s="82">
        <f t="shared" si="26"/>
        <v>333062.5182140359</v>
      </c>
      <c r="N251" s="94"/>
    </row>
    <row r="252" spans="1:14">
      <c r="A252" s="31">
        <f t="shared" si="25"/>
        <v>238</v>
      </c>
      <c r="B252" s="124">
        <v>39910</v>
      </c>
      <c r="C252" s="30" t="s">
        <v>287</v>
      </c>
      <c r="D252" s="80">
        <v>34649.924694853325</v>
      </c>
      <c r="E252" s="149">
        <v>1</v>
      </c>
      <c r="F252" s="94">
        <v>1</v>
      </c>
      <c r="G252" s="94">
        <v>2.3324339999999999E-2</v>
      </c>
      <c r="H252" s="82">
        <f t="shared" si="26"/>
        <v>808.18662455715514</v>
      </c>
      <c r="N252" s="94"/>
    </row>
    <row r="253" spans="1:14">
      <c r="A253" s="31">
        <f t="shared" si="25"/>
        <v>239</v>
      </c>
      <c r="B253" s="124">
        <v>39916</v>
      </c>
      <c r="C253" s="30" t="s">
        <v>288</v>
      </c>
      <c r="D253" s="80">
        <v>30686.966603715307</v>
      </c>
      <c r="E253" s="149">
        <v>1</v>
      </c>
      <c r="F253" s="94">
        <v>1</v>
      </c>
      <c r="G253" s="94">
        <v>2.3324339999999999E-2</v>
      </c>
      <c r="H253" s="82">
        <f t="shared" si="26"/>
        <v>715.75324263370101</v>
      </c>
      <c r="N253" s="94"/>
    </row>
    <row r="254" spans="1:14">
      <c r="A254" s="31">
        <f t="shared" si="25"/>
        <v>240</v>
      </c>
      <c r="B254" s="124">
        <v>39917</v>
      </c>
      <c r="C254" s="30" t="s">
        <v>289</v>
      </c>
      <c r="D254" s="80">
        <v>8169.7541181367878</v>
      </c>
      <c r="E254" s="149">
        <v>1</v>
      </c>
      <c r="F254" s="94">
        <v>1</v>
      </c>
      <c r="G254" s="94">
        <v>2.3324339999999999E-2</v>
      </c>
      <c r="H254" s="82">
        <f t="shared" si="26"/>
        <v>190.55412276782261</v>
      </c>
      <c r="N254" s="94"/>
    </row>
    <row r="255" spans="1:14">
      <c r="A255" s="31">
        <f t="shared" si="25"/>
        <v>241</v>
      </c>
      <c r="B255" s="124">
        <v>39918</v>
      </c>
      <c r="C255" s="30" t="s">
        <v>225</v>
      </c>
      <c r="D255" s="80">
        <v>1340.522432</v>
      </c>
      <c r="E255" s="149">
        <v>1</v>
      </c>
      <c r="F255" s="94">
        <v>1</v>
      </c>
      <c r="G255" s="94">
        <v>2.3324339999999999E-2</v>
      </c>
      <c r="H255" s="82">
        <f t="shared" si="26"/>
        <v>31.266800981594876</v>
      </c>
      <c r="N255" s="94"/>
    </row>
    <row r="256" spans="1:14">
      <c r="A256" s="31">
        <f t="shared" si="25"/>
        <v>242</v>
      </c>
      <c r="B256" s="124">
        <v>39924</v>
      </c>
      <c r="C256" s="30" t="s">
        <v>226</v>
      </c>
      <c r="D256" s="80">
        <v>0</v>
      </c>
      <c r="E256" s="149">
        <v>1</v>
      </c>
      <c r="F256" s="94">
        <v>0.10929999999999999</v>
      </c>
      <c r="G256" s="94">
        <v>0.51883860656465508</v>
      </c>
      <c r="H256" s="82">
        <f t="shared" si="26"/>
        <v>0</v>
      </c>
      <c r="N256" s="94"/>
    </row>
    <row r="257" spans="1:8">
      <c r="A257" s="31">
        <f t="shared" si="25"/>
        <v>243</v>
      </c>
      <c r="B257" s="124"/>
      <c r="C257" s="30"/>
      <c r="D257" s="87"/>
      <c r="E257" s="150"/>
      <c r="F257" s="94"/>
      <c r="G257" s="94"/>
      <c r="H257" s="87"/>
    </row>
    <row r="258" spans="1:8">
      <c r="A258" s="31">
        <f t="shared" si="25"/>
        <v>244</v>
      </c>
      <c r="B258" s="4"/>
      <c r="C258" s="30"/>
      <c r="D258" s="82"/>
      <c r="E258" s="52"/>
    </row>
    <row r="259" spans="1:8" ht="15.75" thickBot="1">
      <c r="A259" s="31">
        <f t="shared" si="25"/>
        <v>245</v>
      </c>
      <c r="B259" s="4"/>
      <c r="C259" s="30" t="s">
        <v>310</v>
      </c>
      <c r="D259" s="104">
        <f>SUM(D228:D258)</f>
        <v>8715896.9115120769</v>
      </c>
      <c r="E259" s="146"/>
      <c r="H259" s="104">
        <f>SUM(H228:H258)</f>
        <v>465190.52290313935</v>
      </c>
    </row>
    <row r="260" spans="1:8" ht="15.75" thickTop="1">
      <c r="A260" s="31">
        <f t="shared" si="25"/>
        <v>246</v>
      </c>
      <c r="E260" s="52"/>
    </row>
    <row r="261" spans="1:8" ht="30.75" thickBot="1">
      <c r="A261" s="31">
        <f t="shared" si="25"/>
        <v>247</v>
      </c>
      <c r="C261" s="105" t="s">
        <v>292</v>
      </c>
      <c r="D261" s="104">
        <f>D259+D223+D178+D115</f>
        <v>32879651.911779456</v>
      </c>
      <c r="E261" s="146"/>
      <c r="H261" s="104">
        <f>H259+H223+H178+H115</f>
        <v>21511931.130947832</v>
      </c>
    </row>
    <row r="262" spans="1:8" ht="15.75" thickTop="1"/>
    <row r="263" spans="1:8">
      <c r="C263" s="41" t="s">
        <v>311</v>
      </c>
      <c r="D263" s="95"/>
    </row>
    <row r="264" spans="1:8">
      <c r="C264" s="41" t="s">
        <v>231</v>
      </c>
    </row>
  </sheetData>
  <mergeCells count="4">
    <mergeCell ref="A1:I1"/>
    <mergeCell ref="A2:I2"/>
    <mergeCell ref="A3:I3"/>
    <mergeCell ref="A4:I4"/>
  </mergeCells>
  <printOptions horizontalCentered="1"/>
  <pageMargins left="0.75" right="0.49" top="0.78" bottom="1" header="0.5" footer="0.33"/>
  <pageSetup scale="50" fitToHeight="15" orientation="portrait" r:id="rId1"/>
  <headerFooter alignWithMargins="0">
    <oddHeader>&amp;RCASE NO. 2017-00349
FR 16(8)(b)
ATTACHMENT 1</oddHeader>
    <oddFooter>&amp;RSchedule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="60" zoomScaleNormal="100" workbookViewId="0">
      <selection activeCell="C6" sqref="C6"/>
    </sheetView>
  </sheetViews>
  <sheetFormatPr defaultColWidth="8.44140625" defaultRowHeight="15"/>
  <cols>
    <col min="1" max="1" width="6.6640625" style="5" customWidth="1"/>
    <col min="2" max="2" width="30.6640625" style="5" customWidth="1"/>
    <col min="3" max="3" width="24.6640625" style="5" customWidth="1"/>
    <col min="4" max="4" width="17" style="5" customWidth="1"/>
    <col min="5" max="5" width="14.44140625" style="5" customWidth="1"/>
    <col min="6" max="6" width="11.88671875" style="5" customWidth="1"/>
    <col min="7" max="16384" width="8.44140625" style="5"/>
  </cols>
  <sheetData>
    <row r="1" spans="1:7">
      <c r="A1" s="327" t="s">
        <v>448</v>
      </c>
      <c r="B1" s="327"/>
      <c r="C1" s="327"/>
      <c r="D1" s="327"/>
      <c r="E1" s="327"/>
    </row>
    <row r="2" spans="1:7">
      <c r="A2" s="327" t="s">
        <v>449</v>
      </c>
      <c r="B2" s="327"/>
      <c r="C2" s="327"/>
      <c r="D2" s="327"/>
      <c r="E2" s="327"/>
    </row>
    <row r="3" spans="1:7">
      <c r="A3" s="327" t="s">
        <v>312</v>
      </c>
      <c r="B3" s="327"/>
      <c r="C3" s="327"/>
      <c r="D3" s="327"/>
      <c r="E3" s="327"/>
    </row>
    <row r="4" spans="1:7">
      <c r="A4" s="327" t="str">
        <f>'B.1 B'!A4</f>
        <v>as of December 31, 2017</v>
      </c>
      <c r="B4" s="327"/>
      <c r="C4" s="327"/>
      <c r="D4" s="327"/>
      <c r="E4" s="327"/>
    </row>
    <row r="5" spans="1:7">
      <c r="A5" s="4"/>
    </row>
    <row r="6" spans="1:7">
      <c r="A6" s="8" t="str">
        <f>'B.1 B'!A6</f>
        <v>Data:__X___Base Period______Forecasted Period</v>
      </c>
      <c r="E6" s="5" t="s">
        <v>313</v>
      </c>
    </row>
    <row r="7" spans="1:7">
      <c r="A7" s="8" t="str">
        <f>'B.1 B'!A7</f>
        <v>Type of Filing:___X____Original________Updated ________Revised</v>
      </c>
      <c r="B7" s="8"/>
      <c r="E7" s="8" t="s">
        <v>314</v>
      </c>
    </row>
    <row r="8" spans="1:7">
      <c r="A8" s="151" t="str">
        <f>'B.1 B'!A8</f>
        <v>Workpaper Reference No(s).</v>
      </c>
      <c r="B8" s="13"/>
      <c r="C8" s="13"/>
      <c r="D8" s="13"/>
      <c r="E8" s="12" t="str">
        <f>'B.1 B'!F8</f>
        <v>Witness:   Waller</v>
      </c>
    </row>
    <row r="9" spans="1:7">
      <c r="C9" s="16" t="s">
        <v>315</v>
      </c>
    </row>
    <row r="10" spans="1:7">
      <c r="A10" s="16" t="s">
        <v>32</v>
      </c>
      <c r="B10" s="8" t="s">
        <v>316</v>
      </c>
      <c r="C10" s="16" t="s">
        <v>317</v>
      </c>
      <c r="D10" s="16" t="s">
        <v>318</v>
      </c>
      <c r="E10" s="16" t="s">
        <v>319</v>
      </c>
    </row>
    <row r="11" spans="1:7">
      <c r="A11" s="21" t="s">
        <v>34</v>
      </c>
      <c r="B11" s="12" t="s">
        <v>320</v>
      </c>
      <c r="C11" s="21" t="s">
        <v>321</v>
      </c>
      <c r="D11" s="21" t="s">
        <v>322</v>
      </c>
      <c r="E11" s="21" t="s">
        <v>323</v>
      </c>
    </row>
    <row r="12" spans="1:7">
      <c r="E12" s="16"/>
    </row>
    <row r="14" spans="1:7">
      <c r="A14" s="16" t="s">
        <v>324</v>
      </c>
      <c r="B14" s="30" t="s">
        <v>325</v>
      </c>
      <c r="C14" s="30" t="s">
        <v>326</v>
      </c>
      <c r="D14" s="31" t="s">
        <v>17</v>
      </c>
      <c r="E14" s="22">
        <f>'B.4.2 B'!H32</f>
        <v>3370236.4230493945</v>
      </c>
      <c r="F14" s="4"/>
      <c r="G14" s="4"/>
    </row>
    <row r="15" spans="1:7">
      <c r="D15" s="152"/>
      <c r="E15" s="23"/>
      <c r="F15" s="4"/>
      <c r="G15" s="4"/>
    </row>
    <row r="16" spans="1:7">
      <c r="A16" s="16">
        <v>2</v>
      </c>
      <c r="B16" s="8" t="s">
        <v>327</v>
      </c>
      <c r="C16" s="8" t="s">
        <v>328</v>
      </c>
      <c r="D16" s="16" t="s">
        <v>15</v>
      </c>
      <c r="E16" s="24">
        <f>'B.4.1 B'!K21</f>
        <v>214652.37704833303</v>
      </c>
      <c r="F16" s="4"/>
      <c r="G16" s="4"/>
    </row>
    <row r="17" spans="1:7">
      <c r="D17" s="152"/>
      <c r="E17" s="24"/>
      <c r="F17" s="4"/>
      <c r="G17" s="4"/>
    </row>
    <row r="18" spans="1:7">
      <c r="A18" s="16">
        <v>3</v>
      </c>
      <c r="B18" s="8" t="s">
        <v>329</v>
      </c>
      <c r="C18" s="8" t="s">
        <v>328</v>
      </c>
      <c r="D18" s="16" t="s">
        <v>15</v>
      </c>
      <c r="E18" s="24">
        <f>'B.4.1 B'!K28</f>
        <v>8607714.4584615398</v>
      </c>
      <c r="F18" s="4"/>
      <c r="G18" s="4"/>
    </row>
    <row r="19" spans="1:7">
      <c r="D19" s="152"/>
      <c r="E19" s="24"/>
      <c r="F19" s="4"/>
      <c r="G19" s="4"/>
    </row>
    <row r="20" spans="1:7">
      <c r="A20" s="16">
        <v>4</v>
      </c>
      <c r="B20" s="8" t="s">
        <v>330</v>
      </c>
      <c r="C20" s="8" t="s">
        <v>328</v>
      </c>
      <c r="D20" s="16" t="s">
        <v>15</v>
      </c>
      <c r="E20" s="153">
        <f>'B.4.1 B'!K35</f>
        <v>1759394.4522050091</v>
      </c>
      <c r="F20" s="4"/>
      <c r="G20" s="4"/>
    </row>
    <row r="21" spans="1:7">
      <c r="D21" s="152"/>
      <c r="E21" s="34"/>
      <c r="F21" s="4"/>
      <c r="G21" s="4"/>
    </row>
    <row r="22" spans="1:7" ht="15.75" thickBot="1">
      <c r="A22" s="16">
        <v>5</v>
      </c>
      <c r="B22" s="8" t="s">
        <v>331</v>
      </c>
      <c r="E22" s="33">
        <f>SUM(E14:E20)</f>
        <v>13951997.710764278</v>
      </c>
      <c r="F22" s="4"/>
      <c r="G22" s="4"/>
    </row>
    <row r="23" spans="1:7" ht="15.75" thickTop="1">
      <c r="D23" s="152"/>
      <c r="E23" s="34"/>
      <c r="F23" s="4"/>
      <c r="G23" s="4"/>
    </row>
    <row r="24" spans="1:7">
      <c r="E24" s="34"/>
      <c r="F24" s="4"/>
      <c r="G24" s="4"/>
    </row>
    <row r="25" spans="1:7">
      <c r="D25" s="152"/>
      <c r="E25" s="34"/>
      <c r="F25" s="4"/>
      <c r="G25" s="4"/>
    </row>
    <row r="26" spans="1:7">
      <c r="E26" s="34"/>
      <c r="F26" s="4"/>
      <c r="G26" s="4"/>
    </row>
    <row r="27" spans="1:7">
      <c r="D27" s="152"/>
      <c r="E27" s="34"/>
      <c r="F27" s="4"/>
      <c r="G27" s="4"/>
    </row>
    <row r="28" spans="1:7">
      <c r="E28" s="34"/>
      <c r="F28" s="4"/>
      <c r="G28" s="4"/>
    </row>
    <row r="29" spans="1:7">
      <c r="D29" s="152"/>
      <c r="E29" s="34"/>
    </row>
    <row r="30" spans="1:7">
      <c r="E30" s="34"/>
    </row>
    <row r="31" spans="1:7">
      <c r="E31" s="34"/>
    </row>
    <row r="32" spans="1:7">
      <c r="E32" s="34"/>
    </row>
    <row r="33" spans="5:5">
      <c r="E33" s="34"/>
    </row>
  </sheetData>
  <mergeCells count="4">
    <mergeCell ref="A1:E1"/>
    <mergeCell ref="A2:E2"/>
    <mergeCell ref="A3:E3"/>
    <mergeCell ref="A4:E4"/>
  </mergeCells>
  <printOptions horizontalCentered="1"/>
  <pageMargins left="0.75" right="0.75" top="1" bottom="0.5" header="0.5" footer="0.5"/>
  <pageSetup orientation="landscape" verticalDpi="300" r:id="rId1"/>
  <headerFooter alignWithMargins="0">
    <oddHeader>&amp;RCASE NO. 2017-00349
FR 16(8)(b)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38</vt:i4>
      </vt:variant>
    </vt:vector>
  </HeadingPairs>
  <TitlesOfParts>
    <vt:vector size="62" baseType="lpstr">
      <vt:lpstr>Cover B</vt:lpstr>
      <vt:lpstr>B.1 B</vt:lpstr>
      <vt:lpstr>B.1 F </vt:lpstr>
      <vt:lpstr>B.2 F</vt:lpstr>
      <vt:lpstr>B.2 B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B.4.1F</vt:lpstr>
      <vt:lpstr>WP B.4.1B</vt:lpstr>
      <vt:lpstr>WP B.5 B</vt:lpstr>
      <vt:lpstr>WP B.5 F</vt:lpstr>
      <vt:lpstr>WP B.6 B</vt:lpstr>
      <vt:lpstr>WP B.6 F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'Cover B'!Print_Area</vt:lpstr>
      <vt:lpstr>'WP B.4.1B'!Print_Area</vt:lpstr>
      <vt:lpstr>'WP B.4.1F'!Print_Area</vt:lpstr>
      <vt:lpstr>'WP B.5 B'!Print_Area</vt:lpstr>
      <vt:lpstr>'WP B.5 F'!Print_Area</vt:lpstr>
      <vt:lpstr>'WP B.6 B'!Print_Area</vt:lpstr>
      <vt:lpstr>'WP B.6 F'!Print_Area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'WP B.5 B'!Print_Titles</vt:lpstr>
      <vt:lpstr>'WP B.5 F'!Print_Titles</vt:lpstr>
      <vt:lpstr>'WP B.6 B'!Print_Titles</vt:lpstr>
      <vt:lpstr>'WP B.6 F'!Print_Titles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2017-09-21T19:31:51Z</cp:lastPrinted>
  <dcterms:created xsi:type="dcterms:W3CDTF">2017-09-19T21:29:38Z</dcterms:created>
  <dcterms:modified xsi:type="dcterms:W3CDTF">2017-09-21T19:32:13Z</dcterms:modified>
</cp:coreProperties>
</file>