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Contract &amp; Vol Adj" sheetId="1" r:id="rId1"/>
  </sheets>
  <externalReferences>
    <externalReference r:id="rId2"/>
  </externalReference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'Contract &amp; Vol Adj'!$A$1:$R$84</definedName>
    <definedName name="_xlnm.Print_Titles" localSheetId="0">'Contract &amp; Vol Adj'!$1:$11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4" i="1" l="1"/>
  <c r="J84" i="1"/>
  <c r="F84" i="1"/>
  <c r="R83" i="1"/>
  <c r="M84" i="1"/>
  <c r="L84" i="1"/>
  <c r="K84" i="1"/>
  <c r="I84" i="1"/>
  <c r="H84" i="1"/>
  <c r="G84" i="1"/>
  <c r="E84" i="1"/>
  <c r="D84" i="1"/>
  <c r="P82" i="1"/>
  <c r="P84" i="1" s="1"/>
  <c r="R81" i="1"/>
  <c r="M79" i="1"/>
  <c r="K79" i="1"/>
  <c r="I79" i="1"/>
  <c r="G79" i="1"/>
  <c r="E79" i="1"/>
  <c r="C79" i="1"/>
  <c r="N79" i="1"/>
  <c r="M80" i="1"/>
  <c r="L80" i="1"/>
  <c r="K80" i="1"/>
  <c r="J79" i="1"/>
  <c r="I80" i="1"/>
  <c r="H80" i="1"/>
  <c r="G80" i="1"/>
  <c r="F79" i="1"/>
  <c r="E80" i="1"/>
  <c r="D80" i="1"/>
  <c r="C80" i="1"/>
  <c r="M75" i="1"/>
  <c r="I75" i="1"/>
  <c r="E75" i="1"/>
  <c r="P74" i="1"/>
  <c r="R74" i="1" s="1"/>
  <c r="N75" i="1"/>
  <c r="L75" i="1"/>
  <c r="K75" i="1"/>
  <c r="J75" i="1"/>
  <c r="H75" i="1"/>
  <c r="G75" i="1"/>
  <c r="F75" i="1"/>
  <c r="D75" i="1"/>
  <c r="C75" i="1"/>
  <c r="R72" i="1"/>
  <c r="N70" i="1"/>
  <c r="L70" i="1"/>
  <c r="J70" i="1"/>
  <c r="H70" i="1"/>
  <c r="F70" i="1"/>
  <c r="D70" i="1"/>
  <c r="N71" i="1"/>
  <c r="M70" i="1"/>
  <c r="L71" i="1"/>
  <c r="K71" i="1"/>
  <c r="J71" i="1"/>
  <c r="I70" i="1"/>
  <c r="H71" i="1"/>
  <c r="G71" i="1"/>
  <c r="F71" i="1"/>
  <c r="E70" i="1"/>
  <c r="D71" i="1"/>
  <c r="C71" i="1"/>
  <c r="K66" i="1"/>
  <c r="G66" i="1"/>
  <c r="C66" i="1"/>
  <c r="P65" i="1"/>
  <c r="R65" i="1" s="1"/>
  <c r="P64" i="1"/>
  <c r="R64" i="1" s="1"/>
  <c r="R63" i="1"/>
  <c r="N66" i="1"/>
  <c r="M66" i="1"/>
  <c r="L66" i="1"/>
  <c r="J66" i="1"/>
  <c r="I66" i="1"/>
  <c r="H66" i="1"/>
  <c r="F66" i="1"/>
  <c r="E66" i="1"/>
  <c r="D66" i="1"/>
  <c r="P63" i="1"/>
  <c r="K60" i="1"/>
  <c r="G60" i="1"/>
  <c r="C60" i="1"/>
  <c r="P59" i="1"/>
  <c r="R59" i="1" s="1"/>
  <c r="P58" i="1"/>
  <c r="R58" i="1" s="1"/>
  <c r="N60" i="1"/>
  <c r="M60" i="1"/>
  <c r="L60" i="1"/>
  <c r="J60" i="1"/>
  <c r="I60" i="1"/>
  <c r="H60" i="1"/>
  <c r="F60" i="1"/>
  <c r="E60" i="1"/>
  <c r="D60" i="1"/>
  <c r="P57" i="1"/>
  <c r="R56" i="1"/>
  <c r="M54" i="1"/>
  <c r="K54" i="1"/>
  <c r="I54" i="1"/>
  <c r="G54" i="1"/>
  <c r="E54" i="1"/>
  <c r="C54" i="1"/>
  <c r="N54" i="1"/>
  <c r="M55" i="1"/>
  <c r="L55" i="1"/>
  <c r="K55" i="1"/>
  <c r="J54" i="1"/>
  <c r="I55" i="1"/>
  <c r="H55" i="1"/>
  <c r="G55" i="1"/>
  <c r="F54" i="1"/>
  <c r="E55" i="1"/>
  <c r="D55" i="1"/>
  <c r="C55" i="1"/>
  <c r="M50" i="1"/>
  <c r="I50" i="1"/>
  <c r="E50" i="1"/>
  <c r="P49" i="1"/>
  <c r="N50" i="1"/>
  <c r="L50" i="1"/>
  <c r="K50" i="1"/>
  <c r="J50" i="1"/>
  <c r="H50" i="1"/>
  <c r="G50" i="1"/>
  <c r="F50" i="1"/>
  <c r="D50" i="1"/>
  <c r="C50" i="1"/>
  <c r="O47" i="1"/>
  <c r="N44" i="1"/>
  <c r="M44" i="1"/>
  <c r="L44" i="1"/>
  <c r="K44" i="1"/>
  <c r="J44" i="1"/>
  <c r="I44" i="1"/>
  <c r="H44" i="1"/>
  <c r="G44" i="1"/>
  <c r="F44" i="1"/>
  <c r="E44" i="1"/>
  <c r="D44" i="1"/>
  <c r="C44" i="1"/>
  <c r="Q49" i="1"/>
  <c r="P43" i="1"/>
  <c r="R43" i="1" s="1"/>
  <c r="Q48" i="1"/>
  <c r="P42" i="1"/>
  <c r="P44" i="1" s="1"/>
  <c r="Q47" i="1"/>
  <c r="O41" i="1"/>
  <c r="R41" i="1" s="1"/>
  <c r="N38" i="1"/>
  <c r="M38" i="1"/>
  <c r="L38" i="1"/>
  <c r="K38" i="1"/>
  <c r="J38" i="1"/>
  <c r="I38" i="1"/>
  <c r="H38" i="1"/>
  <c r="G38" i="1"/>
  <c r="F38" i="1"/>
  <c r="E38" i="1"/>
  <c r="D38" i="1"/>
  <c r="C38" i="1"/>
  <c r="P37" i="1"/>
  <c r="P36" i="1"/>
  <c r="P35" i="1"/>
  <c r="P38" i="1" s="1"/>
  <c r="O34" i="1"/>
  <c r="O38" i="1" s="1"/>
  <c r="L31" i="1"/>
  <c r="H31" i="1"/>
  <c r="D31" i="1"/>
  <c r="P30" i="1"/>
  <c r="P29" i="1"/>
  <c r="N31" i="1"/>
  <c r="M31" i="1"/>
  <c r="J31" i="1"/>
  <c r="I31" i="1"/>
  <c r="F31" i="1"/>
  <c r="E31" i="1"/>
  <c r="P24" i="1"/>
  <c r="O24" i="1"/>
  <c r="C24" i="1"/>
  <c r="R23" i="1"/>
  <c r="M22" i="1"/>
  <c r="M24" i="1" s="1"/>
  <c r="I22" i="1"/>
  <c r="I24" i="1" s="1"/>
  <c r="E22" i="1"/>
  <c r="E24" i="1" s="1"/>
  <c r="N22" i="1"/>
  <c r="N24" i="1" s="1"/>
  <c r="L22" i="1"/>
  <c r="L24" i="1" s="1"/>
  <c r="K22" i="1"/>
  <c r="K24" i="1" s="1"/>
  <c r="J22" i="1"/>
  <c r="J24" i="1" s="1"/>
  <c r="H22" i="1"/>
  <c r="H24" i="1" s="1"/>
  <c r="G22" i="1"/>
  <c r="G24" i="1" s="1"/>
  <c r="F22" i="1"/>
  <c r="F24" i="1" s="1"/>
  <c r="D22" i="1"/>
  <c r="D24" i="1" s="1"/>
  <c r="C22" i="1"/>
  <c r="Q28" i="1"/>
  <c r="Q35" i="1" s="1"/>
  <c r="R20" i="1"/>
  <c r="F17" i="1"/>
  <c r="R16" i="1"/>
  <c r="P16" i="1"/>
  <c r="M15" i="1"/>
  <c r="K15" i="1"/>
  <c r="I15" i="1"/>
  <c r="G15" i="1"/>
  <c r="E15" i="1"/>
  <c r="C15" i="1"/>
  <c r="N15" i="1"/>
  <c r="N17" i="1" s="1"/>
  <c r="M17" i="1"/>
  <c r="K17" i="1"/>
  <c r="J15" i="1"/>
  <c r="J17" i="1" s="1"/>
  <c r="I17" i="1"/>
  <c r="H14" i="1"/>
  <c r="H17" i="1" s="1"/>
  <c r="G17" i="1"/>
  <c r="F15" i="1"/>
  <c r="E17" i="1"/>
  <c r="O13" i="1"/>
  <c r="P60" i="1" l="1"/>
  <c r="R57" i="1"/>
  <c r="O27" i="1"/>
  <c r="Q27" i="1"/>
  <c r="Q34" i="1" s="1"/>
  <c r="R34" i="1" s="1"/>
  <c r="R36" i="1"/>
  <c r="R47" i="1"/>
  <c r="O50" i="1"/>
  <c r="R49" i="1"/>
  <c r="P66" i="1"/>
  <c r="R13" i="1"/>
  <c r="O17" i="1"/>
  <c r="R55" i="1"/>
  <c r="P14" i="1"/>
  <c r="Q29" i="1"/>
  <c r="Q36" i="1" s="1"/>
  <c r="R22" i="1"/>
  <c r="C31" i="1"/>
  <c r="G31" i="1"/>
  <c r="K31" i="1"/>
  <c r="R37" i="1"/>
  <c r="R66" i="1"/>
  <c r="D15" i="1"/>
  <c r="D17" i="1"/>
  <c r="L15" i="1"/>
  <c r="L17" i="1" s="1"/>
  <c r="R29" i="1"/>
  <c r="P48" i="1"/>
  <c r="J55" i="1"/>
  <c r="E71" i="1"/>
  <c r="R71" i="1" s="1"/>
  <c r="P73" i="1"/>
  <c r="F80" i="1"/>
  <c r="R80" i="1" s="1"/>
  <c r="N80" i="1"/>
  <c r="C17" i="1"/>
  <c r="Q30" i="1"/>
  <c r="Q37" i="1" s="1"/>
  <c r="O53" i="1"/>
  <c r="D54" i="1"/>
  <c r="R54" i="1" s="1"/>
  <c r="H54" i="1"/>
  <c r="L54" i="1"/>
  <c r="C70" i="1"/>
  <c r="G70" i="1"/>
  <c r="K70" i="1"/>
  <c r="O78" i="1"/>
  <c r="D79" i="1"/>
  <c r="R79" i="1" s="1"/>
  <c r="H79" i="1"/>
  <c r="L79" i="1"/>
  <c r="C84" i="1"/>
  <c r="N55" i="1"/>
  <c r="M71" i="1"/>
  <c r="J80" i="1"/>
  <c r="P28" i="1"/>
  <c r="R42" i="1"/>
  <c r="R44" i="1" s="1"/>
  <c r="O44" i="1"/>
  <c r="O69" i="1"/>
  <c r="F55" i="1"/>
  <c r="I71" i="1"/>
  <c r="R21" i="1"/>
  <c r="R24" i="1" s="1"/>
  <c r="R35" i="1"/>
  <c r="O75" i="1" l="1"/>
  <c r="R69" i="1"/>
  <c r="R70" i="1"/>
  <c r="R53" i="1"/>
  <c r="R60" i="1" s="1"/>
  <c r="O60" i="1"/>
  <c r="P50" i="1"/>
  <c r="R48" i="1"/>
  <c r="R50" i="1" s="1"/>
  <c r="P15" i="1"/>
  <c r="R15" i="1" s="1"/>
  <c r="R38" i="1"/>
  <c r="P31" i="1"/>
  <c r="R28" i="1"/>
  <c r="R78" i="1"/>
  <c r="R84" i="1" s="1"/>
  <c r="O84" i="1"/>
  <c r="P75" i="1"/>
  <c r="R73" i="1"/>
  <c r="R14" i="1"/>
  <c r="R17" i="1" s="1"/>
  <c r="O31" i="1"/>
  <c r="R27" i="1"/>
  <c r="R31" i="1" s="1"/>
  <c r="R30" i="1"/>
  <c r="P17" i="1" l="1"/>
  <c r="R75" i="1"/>
</calcChain>
</file>

<file path=xl/sharedStrings.xml><?xml version="1.0" encoding="utf-8"?>
<sst xmlns="http://schemas.openxmlformats.org/spreadsheetml/2006/main" count="94" uniqueCount="58">
  <si>
    <t xml:space="preserve">EXHIBIT MAM-3  </t>
  </si>
  <si>
    <t>ATMOS ENERGY CORPORATION - KENTUCKY</t>
  </si>
  <si>
    <t>VOLUME AND CONTRACT ADJUSTMENTS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</si>
  <si>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</si>
  <si>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</si>
  <si>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</si>
  <si>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</si>
  <si>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</si>
  <si>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</si>
  <si>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</si>
  <si>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</si>
  <si>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</si>
  <si>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</si>
  <si>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</si>
  <si>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</si>
  <si>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</si>
  <si>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</si>
  <si>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</si>
  <si>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</si>
  <si>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</si>
  <si>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</si>
  <si>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</si>
  <si>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</si>
  <si>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</si>
  <si>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</si>
  <si>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</si>
  <si>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</si>
  <si>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</si>
  <si>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</si>
  <si>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</si>
  <si>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</si>
  <si>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</si>
  <si>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</si>
  <si>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</si>
  <si>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</si>
  <si>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INDUSTRIAL (Rate G-1)</t>
  </si>
  <si>
    <t>FIRM PUBLIC AUTHORITY (Rate G-1)</t>
  </si>
  <si>
    <t>INTERRUPTIBLE COMMERCIAL (G-2)</t>
  </si>
  <si>
    <t>INT BILLS</t>
  </si>
  <si>
    <t>Sales: 1-15000</t>
  </si>
  <si>
    <t>INTERRUPTIBLE INDUSTRIAL (G-2)</t>
  </si>
  <si>
    <t>TRANSPORTATION (T-4)</t>
  </si>
  <si>
    <t>TRANSPORTATION BILLS</t>
  </si>
  <si>
    <t>Trans Admin Fee</t>
  </si>
  <si>
    <t>EFM Fee</t>
  </si>
  <si>
    <t>Parking Fee</t>
  </si>
  <si>
    <t>Firm Transport: 1-300</t>
  </si>
  <si>
    <t>Firm Transport: 301-15000</t>
  </si>
  <si>
    <t>Firm Transport: Over 15000</t>
  </si>
  <si>
    <t>ECONOMIC DEV RIDER (EDR)</t>
  </si>
  <si>
    <t>TRANSPORTATION (T-3)</t>
  </si>
  <si>
    <t>Interrupt Transport:  1-15000</t>
  </si>
  <si>
    <t>Interrupt Transport:  Over 15000</t>
  </si>
  <si>
    <t>SPECIAL CONTRACTS</t>
  </si>
  <si>
    <t>Transported Volumes</t>
  </si>
  <si>
    <t>Various</t>
  </si>
  <si>
    <t>Charges for Transport Volumes</t>
  </si>
  <si>
    <t>Reference Period - Twelve Months Ending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</si>
</sst>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#,##0.0000_);\(#,##0.0000\)"/>
    <numFmt numFmtId="167" formatCode="_(* #,##0.0000_);_(* \(#,##0.0000\);_(* &quot;-&quot;??_);_(@_)"/>
    <numFmt numFmtId="168" formatCode="0.0000"/>
    <numFmt numFmtId="169" formatCode="&quot;$&quot;#,##0"/>
  </numFmts>
  <fonts count="6" x14ac:knownFonts="1">
    <font>
      <sz val="11"/>
      <color theme="1"/>
      <name val="Calibri"/>
      <family val="2"/>
      <scheme val="minor"/>
    </font>
    <font>
      <sz val="12"/>
      <name val="Courier"/>
      <family val="3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u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2" fillId="0" borderId="0" xfId="3" applyFont="1" applyFill="1"/>
    <xf numFmtId="37" fontId="2" fillId="0" borderId="0" xfId="3" applyNumberFormat="1" applyFont="1" applyFill="1"/>
    <xf numFmtId="5" fontId="2" fillId="0" borderId="0" xfId="3" applyNumberFormat="1" applyFont="1" applyFill="1" applyAlignment="1">
      <alignment horizontal="right"/>
    </xf>
    <xf numFmtId="0" fontId="2" fillId="0" borderId="0" xfId="3" applyFont="1" applyFill="1" applyBorder="1"/>
    <xf numFmtId="5" fontId="2" fillId="0" borderId="0" xfId="3" applyNumberFormat="1" applyFont="1" applyFill="1" applyBorder="1"/>
    <xf numFmtId="0" fontId="2" fillId="0" borderId="0" xfId="3" applyFont="1" applyBorder="1"/>
    <xf numFmtId="0" fontId="2" fillId="0" borderId="0" xfId="3" applyFont="1" applyFill="1" applyAlignment="1">
      <alignment horizontal="left"/>
    </xf>
    <xf numFmtId="0" fontId="2" fillId="0" borderId="0" xfId="3" applyFont="1" applyFill="1" applyAlignment="1">
      <alignment horizontal="centerContinuous"/>
    </xf>
    <xf numFmtId="0" fontId="2" fillId="0" borderId="0" xfId="3" applyFont="1" applyFill="1" applyAlignment="1">
      <alignment horizontal="center"/>
    </xf>
    <xf numFmtId="37" fontId="2" fillId="0" borderId="0" xfId="3" applyNumberFormat="1" applyFont="1" applyFill="1" applyAlignment="1">
      <alignment horizontal="right"/>
    </xf>
    <xf numFmtId="5" fontId="2" fillId="0" borderId="0" xfId="3" applyNumberFormat="1" applyFont="1" applyFill="1" applyAlignment="1" applyProtection="1">
      <alignment horizontal="centerContinuous"/>
    </xf>
    <xf numFmtId="5" fontId="2" fillId="0" borderId="0" xfId="3" applyNumberFormat="1" applyFont="1" applyFill="1" applyBorder="1" applyProtection="1"/>
    <xf numFmtId="43" fontId="2" fillId="0" borderId="0" xfId="1" applyFont="1" applyFill="1" applyAlignment="1" applyProtection="1">
      <alignment horizontal="centerContinuous"/>
    </xf>
    <xf numFmtId="37" fontId="2" fillId="0" borderId="0" xfId="3" applyNumberFormat="1" applyFont="1" applyFill="1" applyBorder="1" applyProtection="1"/>
    <xf numFmtId="0" fontId="2" fillId="0" borderId="0" xfId="3" applyFont="1" applyFill="1" applyBorder="1" applyAlignment="1">
      <alignment horizontal="center"/>
    </xf>
    <xf numFmtId="0" fontId="2" fillId="0" borderId="1" xfId="3" applyFont="1" applyFill="1" applyBorder="1" applyAlignment="1">
      <alignment horizontal="left"/>
    </xf>
    <xf numFmtId="0" fontId="2" fillId="0" borderId="1" xfId="3" applyFont="1" applyFill="1" applyBorder="1"/>
    <xf numFmtId="164" fontId="2" fillId="0" borderId="1" xfId="3" applyNumberFormat="1" applyFont="1" applyFill="1" applyBorder="1" applyAlignment="1">
      <alignment horizontal="center"/>
    </xf>
    <xf numFmtId="0" fontId="2" fillId="0" borderId="1" xfId="3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37" fontId="4" fillId="0" borderId="0" xfId="3" applyNumberFormat="1" applyFont="1" applyFill="1" applyBorder="1" applyAlignment="1" applyProtection="1">
      <alignment horizontal="center"/>
    </xf>
    <xf numFmtId="0" fontId="2" fillId="0" borderId="0" xfId="3" quotePrefix="1" applyFont="1" applyFill="1" applyAlignment="1">
      <alignment horizontal="center"/>
    </xf>
    <xf numFmtId="49" fontId="2" fillId="0" borderId="0" xfId="3" quotePrefix="1" applyNumberFormat="1" applyFont="1" applyFill="1" applyAlignment="1">
      <alignment horizontal="center"/>
    </xf>
    <xf numFmtId="49" fontId="2" fillId="0" borderId="0" xfId="3" applyNumberFormat="1" applyFont="1" applyFill="1" applyAlignment="1">
      <alignment horizontal="center"/>
    </xf>
    <xf numFmtId="0" fontId="5" fillId="0" borderId="0" xfId="3" applyFont="1" applyFill="1" applyBorder="1"/>
    <xf numFmtId="3" fontId="2" fillId="0" borderId="0" xfId="3" applyNumberFormat="1" applyFont="1" applyFill="1"/>
    <xf numFmtId="37" fontId="2" fillId="0" borderId="0" xfId="3" applyNumberFormat="1" applyFont="1" applyFill="1" applyProtection="1"/>
    <xf numFmtId="7" fontId="2" fillId="0" borderId="0" xfId="3" applyNumberFormat="1" applyFont="1" applyFill="1" applyProtection="1"/>
    <xf numFmtId="5" fontId="2" fillId="0" borderId="0" xfId="3" applyNumberFormat="1" applyFont="1" applyFill="1" applyProtection="1"/>
    <xf numFmtId="165" fontId="2" fillId="0" borderId="0" xfId="1" applyNumberFormat="1" applyFont="1" applyBorder="1"/>
    <xf numFmtId="166" fontId="2" fillId="0" borderId="0" xfId="3" applyNumberFormat="1" applyFont="1" applyFill="1" applyProtection="1"/>
    <xf numFmtId="165" fontId="2" fillId="0" borderId="0" xfId="3" applyNumberFormat="1" applyFont="1" applyBorder="1"/>
    <xf numFmtId="0" fontId="2" fillId="0" borderId="3" xfId="3" applyFont="1" applyFill="1" applyBorder="1"/>
    <xf numFmtId="3" fontId="2" fillId="0" borderId="3" xfId="3" applyNumberFormat="1" applyFont="1" applyFill="1" applyBorder="1"/>
    <xf numFmtId="37" fontId="2" fillId="0" borderId="3" xfId="3" applyNumberFormat="1" applyFont="1" applyFill="1" applyBorder="1"/>
    <xf numFmtId="5" fontId="2" fillId="0" borderId="3" xfId="3" applyNumberFormat="1" applyFont="1" applyFill="1" applyBorder="1"/>
    <xf numFmtId="37" fontId="2" fillId="0" borderId="0" xfId="3" applyNumberFormat="1" applyFont="1" applyFill="1" applyBorder="1"/>
    <xf numFmtId="5" fontId="2" fillId="0" borderId="0" xfId="3" applyNumberFormat="1" applyFont="1" applyBorder="1"/>
    <xf numFmtId="0" fontId="2" fillId="0" borderId="0" xfId="3" quotePrefix="1" applyFont="1" applyBorder="1"/>
    <xf numFmtId="165" fontId="2" fillId="0" borderId="0" xfId="1" applyNumberFormat="1" applyFont="1" applyFill="1" applyBorder="1"/>
    <xf numFmtId="43" fontId="2" fillId="0" borderId="0" xfId="3" applyNumberFormat="1" applyFont="1" applyFill="1" applyProtection="1"/>
    <xf numFmtId="10" fontId="2" fillId="0" borderId="0" xfId="2" applyNumberFormat="1" applyFont="1" applyFill="1" applyBorder="1"/>
    <xf numFmtId="37" fontId="2" fillId="0" borderId="0" xfId="3" applyNumberFormat="1" applyFont="1" applyBorder="1"/>
    <xf numFmtId="43" fontId="2" fillId="0" borderId="0" xfId="1" applyNumberFormat="1" applyFont="1" applyFill="1" applyProtection="1"/>
    <xf numFmtId="167" fontId="2" fillId="0" borderId="0" xfId="1" applyNumberFormat="1" applyFont="1" applyFill="1" applyProtection="1"/>
    <xf numFmtId="2" fontId="2" fillId="0" borderId="3" xfId="3" applyNumberFormat="1" applyFont="1" applyFill="1" applyBorder="1"/>
    <xf numFmtId="2" fontId="2" fillId="0" borderId="0" xfId="3" applyNumberFormat="1" applyFont="1" applyFill="1"/>
    <xf numFmtId="2" fontId="2" fillId="0" borderId="0" xfId="3" applyNumberFormat="1" applyFont="1" applyFill="1" applyProtection="1"/>
    <xf numFmtId="5" fontId="2" fillId="0" borderId="0" xfId="3" applyNumberFormat="1" applyFont="1" applyFill="1"/>
    <xf numFmtId="43" fontId="2" fillId="0" borderId="0" xfId="1" applyFont="1" applyFill="1" applyProtection="1"/>
    <xf numFmtId="0" fontId="5" fillId="0" borderId="0" xfId="3" applyFont="1" applyFill="1"/>
    <xf numFmtId="166" fontId="2" fillId="0" borderId="0" xfId="3" applyNumberFormat="1" applyFont="1" applyFill="1" applyBorder="1" applyProtection="1"/>
    <xf numFmtId="168" fontId="2" fillId="0" borderId="0" xfId="3" applyNumberFormat="1" applyFont="1" applyFill="1"/>
    <xf numFmtId="169" fontId="2" fillId="0" borderId="0" xfId="3" applyNumberFormat="1" applyFont="1" applyFill="1"/>
    <xf numFmtId="166" fontId="2" fillId="0" borderId="0" xfId="3" applyNumberFormat="1" applyFont="1" applyFill="1" applyAlignment="1" applyProtection="1">
      <alignment horizontal="right"/>
    </xf>
    <xf numFmtId="165" fontId="2" fillId="0" borderId="0" xfId="1" applyNumberFormat="1" applyFont="1" applyFill="1"/>
    <xf numFmtId="0" fontId="2" fillId="0" borderId="0" xfId="3" applyFont="1"/>
    <xf numFmtId="37" fontId="2" fillId="0" borderId="0" xfId="3" applyNumberFormat="1" applyFont="1"/>
    <xf numFmtId="7" fontId="2" fillId="0" borderId="0" xfId="3" applyNumberFormat="1" applyFont="1" applyFill="1" applyBorder="1" applyProtection="1"/>
  </cellXfs>
  <cellStyles count="4">
    <cellStyle name="Comma" xfId="1" builtinId="3"/>
    <cellStyle name="Normal" xfId="0" builtinId="0"/>
    <cellStyle name="Normal_Kentucky - CCS98 as filed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venues/KY%20Revenue%20%20Billing%20Unit%20Forecast%20TYE%203.3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3:AV139"/>
  <sheetViews>
    <sheetView showGridLines="0" tabSelected="1" view="pageBreakPreview" zoomScale="115" zoomScaleNormal="160" zoomScaleSheetLayoutView="115" workbookViewId="0">
      <pane xSplit="2" ySplit="9" topLeftCell="C10" activePane="bottomRight" state="frozen"/>
      <selection activeCell="E28" sqref="E28"/>
      <selection pane="topRight" activeCell="E28" sqref="E28"/>
      <selection pane="bottomLeft" activeCell="E28" sqref="E28"/>
      <selection pane="bottomRight" activeCell="E28" sqref="E28"/>
    </sheetView>
  </sheetViews>
  <sheetFormatPr defaultColWidth="12.5703125" defaultRowHeight="12.75" x14ac:dyDescent="0.2"/>
  <cols>
    <col min="1" max="1" width="5.5703125" style="57" bestFit="1" customWidth="1"/>
    <col min="2" max="2" width="29.5703125" style="57" customWidth="1"/>
    <col min="3" max="4" width="8.5703125" style="57" customWidth="1"/>
    <col min="5" max="5" width="9.42578125" style="57" bestFit="1" customWidth="1"/>
    <col min="6" max="9" width="8.5703125" style="57" customWidth="1"/>
    <col min="10" max="10" width="9.42578125" style="57" bestFit="1" customWidth="1"/>
    <col min="11" max="14" width="8.5703125" style="57" customWidth="1"/>
    <col min="15" max="15" width="9.85546875" style="57" bestFit="1" customWidth="1"/>
    <col min="16" max="16" width="10.5703125" style="57" customWidth="1"/>
    <col min="17" max="17" width="9.5703125" style="57" bestFit="1" customWidth="1"/>
    <col min="18" max="18" width="11.5703125" style="57" customWidth="1"/>
    <col min="19" max="19" width="15.5703125" style="6" customWidth="1"/>
    <col min="20" max="20" width="15.140625" style="6" customWidth="1"/>
    <col min="21" max="21" width="16.42578125" style="6" customWidth="1"/>
    <col min="22" max="22" width="13.85546875" style="6" customWidth="1"/>
    <col min="23" max="23" width="16.5703125" style="6" customWidth="1"/>
    <col min="24" max="24" width="11.5703125" style="6" bestFit="1" customWidth="1"/>
    <col min="25" max="25" width="17.5703125" style="6" customWidth="1"/>
    <col min="26" max="48" width="12.5703125" style="6"/>
    <col min="49" max="16384" width="12.5703125" style="57"/>
  </cols>
  <sheetData>
    <row r="3" spans="1:2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1"/>
      <c r="R3" s="3" t="s">
        <v>0</v>
      </c>
      <c r="S3" s="4"/>
      <c r="T3" s="5"/>
      <c r="U3" s="4"/>
      <c r="V3" s="4"/>
      <c r="W3" s="4"/>
      <c r="X3" s="4"/>
      <c r="Y3" s="4"/>
    </row>
    <row r="4" spans="1:25" x14ac:dyDescent="0.2">
      <c r="A4" s="7"/>
      <c r="B4" s="8"/>
      <c r="C4" s="8"/>
      <c r="D4" s="8"/>
      <c r="E4" s="8"/>
      <c r="F4" s="8"/>
      <c r="G4" s="8"/>
      <c r="H4" s="8"/>
      <c r="I4" s="9" t="s">
        <v>1</v>
      </c>
      <c r="J4" s="8"/>
      <c r="K4" s="8"/>
      <c r="L4" s="8"/>
      <c r="M4" s="8"/>
      <c r="N4" s="8"/>
      <c r="O4" s="10"/>
      <c r="P4" s="10"/>
      <c r="Q4" s="11"/>
      <c r="R4" s="3"/>
      <c r="T4" s="4"/>
      <c r="U4" s="4"/>
      <c r="V4" s="4"/>
      <c r="W4" s="4"/>
      <c r="X4" s="4"/>
    </row>
    <row r="5" spans="1:25" x14ac:dyDescent="0.2">
      <c r="A5" s="7"/>
      <c r="B5" s="8"/>
      <c r="C5" s="8"/>
      <c r="D5" s="8"/>
      <c r="E5" s="8"/>
      <c r="F5" s="8"/>
      <c r="G5" s="8"/>
      <c r="H5" s="8"/>
      <c r="I5" s="9" t="s">
        <v>2</v>
      </c>
      <c r="J5" s="8"/>
      <c r="K5" s="8"/>
      <c r="L5" s="8"/>
      <c r="M5" s="8"/>
      <c r="N5" s="8"/>
      <c r="O5" s="8"/>
      <c r="P5" s="8"/>
      <c r="Q5" s="11"/>
      <c r="R5" s="8"/>
      <c r="T5" s="4"/>
      <c r="U5" s="4"/>
      <c r="V5" s="4"/>
      <c r="W5" s="12"/>
      <c r="X5" s="4"/>
      <c r="Y5" s="4"/>
    </row>
    <row r="6" spans="1:25" x14ac:dyDescent="0.2">
      <c r="A6" s="7"/>
      <c r="B6" s="8"/>
      <c r="C6" s="8"/>
      <c r="D6" s="8"/>
      <c r="E6" s="8"/>
      <c r="F6" s="8"/>
      <c r="G6" s="8"/>
      <c r="H6" s="8"/>
      <c r="I6" s="9" t="s">
        <v>57</v>
      </c>
      <c r="J6" s="8"/>
      <c r="K6" s="8"/>
      <c r="L6" s="8"/>
      <c r="M6" s="8"/>
      <c r="N6" s="8"/>
      <c r="O6" s="8"/>
      <c r="P6" s="8"/>
      <c r="Q6" s="13"/>
      <c r="R6" s="8"/>
      <c r="T6" s="4"/>
      <c r="U6" s="4"/>
      <c r="V6" s="4"/>
      <c r="W6" s="14"/>
      <c r="X6" s="4"/>
      <c r="Y6" s="14"/>
    </row>
    <row r="7" spans="1:25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4"/>
      <c r="T7" s="4"/>
      <c r="U7" s="4"/>
      <c r="V7" s="4"/>
      <c r="W7" s="4"/>
      <c r="X7" s="4"/>
      <c r="Y7" s="4"/>
    </row>
    <row r="8" spans="1:25" x14ac:dyDescent="0.2">
      <c r="A8" s="7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9" t="s">
        <v>4</v>
      </c>
      <c r="P8" s="1"/>
      <c r="Q8" s="1"/>
      <c r="R8" s="9" t="s">
        <v>5</v>
      </c>
      <c r="S8" s="15"/>
      <c r="U8" s="15"/>
      <c r="V8" s="15"/>
      <c r="W8" s="15"/>
      <c r="X8" s="15"/>
      <c r="Y8" s="15"/>
    </row>
    <row r="9" spans="1:25" x14ac:dyDescent="0.2">
      <c r="A9" s="16" t="s">
        <v>6</v>
      </c>
      <c r="B9" s="17" t="s">
        <v>7</v>
      </c>
      <c r="C9" s="18">
        <v>42582</v>
      </c>
      <c r="D9" s="18">
        <v>42613</v>
      </c>
      <c r="E9" s="18">
        <v>42643</v>
      </c>
      <c r="F9" s="18">
        <v>42674</v>
      </c>
      <c r="G9" s="18">
        <v>42704</v>
      </c>
      <c r="H9" s="18">
        <v>42735</v>
      </c>
      <c r="I9" s="18">
        <v>42766</v>
      </c>
      <c r="J9" s="18">
        <v>42794</v>
      </c>
      <c r="K9" s="18">
        <v>42825</v>
      </c>
      <c r="L9" s="18">
        <v>42855</v>
      </c>
      <c r="M9" s="18">
        <v>42886</v>
      </c>
      <c r="N9" s="18">
        <v>42916</v>
      </c>
      <c r="O9" s="19" t="s">
        <v>8</v>
      </c>
      <c r="P9" s="19" t="s">
        <v>9</v>
      </c>
      <c r="Q9" s="19" t="s">
        <v>10</v>
      </c>
      <c r="R9" s="19" t="s">
        <v>11</v>
      </c>
      <c r="S9" s="20"/>
      <c r="U9" s="4"/>
      <c r="V9" s="21"/>
      <c r="X9" s="4"/>
      <c r="Y9" s="4"/>
    </row>
    <row r="10" spans="1:25" x14ac:dyDescent="0.2">
      <c r="A10" s="1"/>
      <c r="B10" s="1"/>
      <c r="C10" s="22" t="s">
        <v>12</v>
      </c>
      <c r="D10" s="22" t="s">
        <v>13</v>
      </c>
      <c r="E10" s="9" t="s">
        <v>14</v>
      </c>
      <c r="F10" s="23" t="s">
        <v>15</v>
      </c>
      <c r="G10" s="24" t="s">
        <v>16</v>
      </c>
      <c r="H10" s="24" t="s">
        <v>17</v>
      </c>
      <c r="I10" s="24" t="s">
        <v>18</v>
      </c>
      <c r="J10" s="24" t="s">
        <v>19</v>
      </c>
      <c r="K10" s="24" t="s">
        <v>20</v>
      </c>
      <c r="L10" s="24" t="s">
        <v>21</v>
      </c>
      <c r="M10" s="24" t="s">
        <v>22</v>
      </c>
      <c r="N10" s="24" t="s">
        <v>23</v>
      </c>
      <c r="O10" s="24" t="s">
        <v>24</v>
      </c>
      <c r="P10" s="24" t="s">
        <v>25</v>
      </c>
      <c r="Q10" s="24" t="s">
        <v>26</v>
      </c>
      <c r="R10" s="22" t="s">
        <v>27</v>
      </c>
      <c r="S10" s="4"/>
      <c r="U10" s="4"/>
      <c r="V10" s="15"/>
      <c r="W10" s="4"/>
      <c r="X10" s="4"/>
      <c r="Y10" s="15"/>
    </row>
    <row r="11" spans="1:25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5"/>
      <c r="U11" s="15"/>
      <c r="V11" s="15"/>
      <c r="W11" s="15"/>
      <c r="X11" s="15"/>
      <c r="Y11" s="15"/>
    </row>
    <row r="12" spans="1:25" x14ac:dyDescent="0.2">
      <c r="A12" s="9">
        <v>1</v>
      </c>
      <c r="B12" s="25" t="s">
        <v>28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15"/>
      <c r="P12" s="15"/>
      <c r="Q12" s="15"/>
      <c r="R12" s="15"/>
      <c r="W12" s="15"/>
      <c r="X12" s="15"/>
      <c r="Y12" s="15"/>
    </row>
    <row r="13" spans="1:25" x14ac:dyDescent="0.2">
      <c r="A13" s="9">
        <v>2</v>
      </c>
      <c r="B13" s="1" t="s">
        <v>29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>
        <f>SUM(C13:N13)</f>
        <v>0</v>
      </c>
      <c r="P13" s="27"/>
      <c r="Q13" s="28">
        <v>19.059999999999999</v>
      </c>
      <c r="R13" s="29">
        <f>O13*Q13</f>
        <v>0</v>
      </c>
      <c r="U13" s="30"/>
      <c r="V13" s="29"/>
    </row>
    <row r="14" spans="1:25" x14ac:dyDescent="0.2">
      <c r="A14" s="9">
        <v>3</v>
      </c>
      <c r="B14" s="1" t="s">
        <v>30</v>
      </c>
      <c r="C14" s="2">
        <v>0</v>
      </c>
      <c r="D14" s="2">
        <v>0</v>
      </c>
      <c r="E14" s="2">
        <v>40.950000000000003</v>
      </c>
      <c r="F14" s="2">
        <v>904.96</v>
      </c>
      <c r="G14" s="2">
        <v>146.03</v>
      </c>
      <c r="H14" s="2">
        <f>-H15-H16</f>
        <v>28.38</v>
      </c>
      <c r="I14" s="2">
        <v>273.86</v>
      </c>
      <c r="J14" s="2">
        <v>337.05</v>
      </c>
      <c r="K14" s="2">
        <v>737.21</v>
      </c>
      <c r="L14" s="2">
        <v>-502.12</v>
      </c>
      <c r="M14" s="2">
        <v>36.11</v>
      </c>
      <c r="N14" s="2">
        <v>0</v>
      </c>
      <c r="O14" s="27"/>
      <c r="P14" s="27">
        <f>SUM(C14:N14)</f>
        <v>2002.4300000000005</v>
      </c>
      <c r="Q14" s="31">
        <v>1.534</v>
      </c>
      <c r="R14" s="27">
        <f>P14*Q14</f>
        <v>3071.727620000001</v>
      </c>
      <c r="S14" s="30"/>
      <c r="T14" s="32"/>
      <c r="U14" s="30"/>
      <c r="V14" s="29"/>
    </row>
    <row r="15" spans="1:25" x14ac:dyDescent="0.2">
      <c r="A15" s="9">
        <v>4</v>
      </c>
      <c r="B15" s="1" t="s">
        <v>31</v>
      </c>
      <c r="C15" s="2">
        <f>-C14</f>
        <v>0</v>
      </c>
      <c r="D15" s="2">
        <f>-D14</f>
        <v>0</v>
      </c>
      <c r="E15" s="2">
        <f>-E14</f>
        <v>-40.950000000000003</v>
      </c>
      <c r="F15" s="2">
        <f>-F14</f>
        <v>-904.96</v>
      </c>
      <c r="G15" s="2">
        <f>-G14</f>
        <v>-146.03</v>
      </c>
      <c r="H15" s="2">
        <v>-28.38</v>
      </c>
      <c r="I15" s="2">
        <f t="shared" ref="I15:N15" si="0">-I14</f>
        <v>-273.86</v>
      </c>
      <c r="J15" s="2">
        <f t="shared" si="0"/>
        <v>-337.05</v>
      </c>
      <c r="K15" s="2">
        <f t="shared" si="0"/>
        <v>-737.21</v>
      </c>
      <c r="L15" s="2">
        <f t="shared" si="0"/>
        <v>502.12</v>
      </c>
      <c r="M15" s="2">
        <f t="shared" si="0"/>
        <v>-36.11</v>
      </c>
      <c r="N15" s="2">
        <f t="shared" si="0"/>
        <v>0</v>
      </c>
      <c r="O15" s="27"/>
      <c r="P15" s="27">
        <f>SUM(C15:N15)</f>
        <v>-2002.4300000000005</v>
      </c>
      <c r="Q15" s="31">
        <v>0.95</v>
      </c>
      <c r="R15" s="27">
        <f>P15*Q15</f>
        <v>-1902.3085000000003</v>
      </c>
      <c r="S15" s="30"/>
      <c r="T15" s="32"/>
      <c r="U15" s="30"/>
      <c r="V15" s="29"/>
    </row>
    <row r="16" spans="1:25" x14ac:dyDescent="0.2">
      <c r="A16" s="9">
        <v>5</v>
      </c>
      <c r="B16" s="1" t="s">
        <v>32</v>
      </c>
      <c r="C16" s="1"/>
      <c r="D16" s="1"/>
      <c r="E16" s="1"/>
      <c r="F16" s="1"/>
      <c r="G16" s="1"/>
      <c r="H16" s="2">
        <v>0</v>
      </c>
      <c r="I16" s="1"/>
      <c r="J16" s="1"/>
      <c r="K16" s="1"/>
      <c r="L16" s="1"/>
      <c r="M16" s="1"/>
      <c r="N16" s="1"/>
      <c r="O16" s="1"/>
      <c r="P16" s="27">
        <f>SUM(C16:N16)</f>
        <v>0</v>
      </c>
      <c r="Q16" s="31">
        <v>0.74</v>
      </c>
      <c r="R16" s="27">
        <f>P16*Q16</f>
        <v>0</v>
      </c>
      <c r="S16" s="30"/>
    </row>
    <row r="17" spans="1:22" x14ac:dyDescent="0.2">
      <c r="A17" s="9">
        <v>6</v>
      </c>
      <c r="B17" s="33" t="s">
        <v>33</v>
      </c>
      <c r="C17" s="34">
        <f t="shared" ref="C17:N17" si="1">C14+C15+C16</f>
        <v>0</v>
      </c>
      <c r="D17" s="34">
        <f t="shared" si="1"/>
        <v>0</v>
      </c>
      <c r="E17" s="34">
        <f t="shared" si="1"/>
        <v>0</v>
      </c>
      <c r="F17" s="34">
        <f t="shared" si="1"/>
        <v>0</v>
      </c>
      <c r="G17" s="34">
        <f t="shared" si="1"/>
        <v>0</v>
      </c>
      <c r="H17" s="34">
        <f t="shared" si="1"/>
        <v>0</v>
      </c>
      <c r="I17" s="34">
        <f t="shared" si="1"/>
        <v>0</v>
      </c>
      <c r="J17" s="34">
        <f t="shared" si="1"/>
        <v>0</v>
      </c>
      <c r="K17" s="34">
        <f t="shared" si="1"/>
        <v>0</v>
      </c>
      <c r="L17" s="34">
        <f t="shared" si="1"/>
        <v>0</v>
      </c>
      <c r="M17" s="34">
        <f t="shared" si="1"/>
        <v>0</v>
      </c>
      <c r="N17" s="34">
        <f t="shared" si="1"/>
        <v>0</v>
      </c>
      <c r="O17" s="35">
        <f>O13</f>
        <v>0</v>
      </c>
      <c r="P17" s="35">
        <f>SUM(P14:P16)</f>
        <v>0</v>
      </c>
      <c r="Q17" s="33"/>
      <c r="R17" s="36">
        <f>SUM(R13:R16)</f>
        <v>1169.4191200000007</v>
      </c>
      <c r="S17" s="37"/>
      <c r="V17" s="38"/>
    </row>
    <row r="18" spans="1:22" x14ac:dyDescent="0.2">
      <c r="A18" s="9">
        <v>7</v>
      </c>
      <c r="B18" s="4"/>
      <c r="C18" s="4"/>
      <c r="D18" s="4"/>
      <c r="E18" s="5"/>
      <c r="F18" s="5"/>
      <c r="G18" s="5"/>
      <c r="H18" s="5"/>
      <c r="I18" s="5"/>
      <c r="J18" s="5"/>
      <c r="K18" s="4"/>
      <c r="L18" s="4"/>
      <c r="M18" s="4"/>
      <c r="N18" s="4"/>
      <c r="O18" s="4"/>
      <c r="P18" s="4"/>
      <c r="Q18" s="4"/>
      <c r="R18" s="5"/>
      <c r="S18" s="4"/>
      <c r="T18" s="39"/>
    </row>
    <row r="19" spans="1:22" x14ac:dyDescent="0.2">
      <c r="A19" s="9">
        <v>8</v>
      </c>
      <c r="B19" s="25" t="s">
        <v>34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"/>
      <c r="P19" s="1"/>
      <c r="Q19" s="1"/>
      <c r="R19" s="1"/>
      <c r="S19" s="40"/>
    </row>
    <row r="20" spans="1:22" x14ac:dyDescent="0.2">
      <c r="A20" s="9">
        <v>9</v>
      </c>
      <c r="B20" s="1" t="s">
        <v>29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7"/>
      <c r="P20" s="15"/>
      <c r="Q20" s="41">
        <v>49.74</v>
      </c>
      <c r="R20" s="29">
        <f>O20*Q20</f>
        <v>0</v>
      </c>
      <c r="S20" s="40"/>
      <c r="U20" s="32"/>
    </row>
    <row r="21" spans="1:22" x14ac:dyDescent="0.2">
      <c r="A21" s="9">
        <v>10</v>
      </c>
      <c r="B21" s="1" t="s">
        <v>30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7"/>
      <c r="P21" s="27"/>
      <c r="Q21" s="31">
        <v>1.534</v>
      </c>
      <c r="R21" s="27">
        <f>P21*Q21</f>
        <v>0</v>
      </c>
      <c r="S21" s="42"/>
      <c r="U21" s="32"/>
    </row>
    <row r="22" spans="1:22" x14ac:dyDescent="0.2">
      <c r="A22" s="9">
        <v>11</v>
      </c>
      <c r="B22" s="1" t="s">
        <v>31</v>
      </c>
      <c r="C22" s="2">
        <f>-C23</f>
        <v>0</v>
      </c>
      <c r="D22" s="2">
        <f t="shared" ref="D22:N22" si="2">-D23</f>
        <v>0</v>
      </c>
      <c r="E22" s="2">
        <f t="shared" si="2"/>
        <v>0</v>
      </c>
      <c r="F22" s="2">
        <f t="shared" si="2"/>
        <v>2056</v>
      </c>
      <c r="G22" s="2">
        <f t="shared" si="2"/>
        <v>-2056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7"/>
      <c r="P22" s="27"/>
      <c r="Q22" s="31">
        <v>0.95</v>
      </c>
      <c r="R22" s="27">
        <f>P22*Q22</f>
        <v>0</v>
      </c>
      <c r="S22" s="42"/>
    </row>
    <row r="23" spans="1:22" x14ac:dyDescent="0.2">
      <c r="A23" s="9">
        <v>12</v>
      </c>
      <c r="B23" s="1" t="s">
        <v>32</v>
      </c>
      <c r="C23" s="2">
        <v>0</v>
      </c>
      <c r="D23" s="2">
        <v>0</v>
      </c>
      <c r="E23" s="2">
        <v>0</v>
      </c>
      <c r="F23" s="2">
        <v>-2056</v>
      </c>
      <c r="G23" s="2">
        <v>2056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7"/>
      <c r="P23" s="27"/>
      <c r="Q23" s="31">
        <v>0.74</v>
      </c>
      <c r="R23" s="27">
        <f>P23*Q23</f>
        <v>0</v>
      </c>
    </row>
    <row r="24" spans="1:22" x14ac:dyDescent="0.2">
      <c r="A24" s="9">
        <v>13</v>
      </c>
      <c r="B24" s="33" t="s">
        <v>33</v>
      </c>
      <c r="C24" s="35">
        <f t="shared" ref="C24:N24" si="3">C21+C22+C23</f>
        <v>0</v>
      </c>
      <c r="D24" s="35">
        <f t="shared" si="3"/>
        <v>0</v>
      </c>
      <c r="E24" s="35">
        <f t="shared" si="3"/>
        <v>0</v>
      </c>
      <c r="F24" s="35">
        <f t="shared" si="3"/>
        <v>0</v>
      </c>
      <c r="G24" s="35">
        <f t="shared" si="3"/>
        <v>0</v>
      </c>
      <c r="H24" s="35">
        <f t="shared" si="3"/>
        <v>0</v>
      </c>
      <c r="I24" s="35">
        <f t="shared" si="3"/>
        <v>0</v>
      </c>
      <c r="J24" s="35">
        <f t="shared" si="3"/>
        <v>0</v>
      </c>
      <c r="K24" s="35">
        <f t="shared" si="3"/>
        <v>0</v>
      </c>
      <c r="L24" s="35">
        <f t="shared" si="3"/>
        <v>0</v>
      </c>
      <c r="M24" s="35">
        <f t="shared" si="3"/>
        <v>0</v>
      </c>
      <c r="N24" s="35">
        <f t="shared" si="3"/>
        <v>0</v>
      </c>
      <c r="O24" s="35">
        <f>O20</f>
        <v>0</v>
      </c>
      <c r="P24" s="35">
        <f>SUM(P21:P23)</f>
        <v>0</v>
      </c>
      <c r="Q24" s="33"/>
      <c r="R24" s="36">
        <f>SUM(R20:R23)</f>
        <v>0</v>
      </c>
      <c r="S24" s="4"/>
      <c r="T24" s="39"/>
    </row>
    <row r="25" spans="1:22" x14ac:dyDescent="0.2">
      <c r="A25" s="9">
        <v>14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22" x14ac:dyDescent="0.2">
      <c r="A26" s="9">
        <v>15</v>
      </c>
      <c r="B26" s="25" t="s">
        <v>35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"/>
      <c r="P26" s="2"/>
      <c r="Q26" s="31"/>
      <c r="R26" s="2"/>
      <c r="S26" s="43"/>
    </row>
    <row r="27" spans="1:22" x14ac:dyDescent="0.2">
      <c r="A27" s="9">
        <v>16</v>
      </c>
      <c r="B27" s="1" t="s">
        <v>29</v>
      </c>
      <c r="C27" s="2">
        <v>1</v>
      </c>
      <c r="D27" s="2">
        <v>1</v>
      </c>
      <c r="E27" s="2">
        <v>1</v>
      </c>
      <c r="F27" s="2">
        <v>1</v>
      </c>
      <c r="G27" s="2">
        <v>1</v>
      </c>
      <c r="H27" s="2">
        <v>1</v>
      </c>
      <c r="I27" s="2">
        <v>1</v>
      </c>
      <c r="J27" s="2">
        <v>1</v>
      </c>
      <c r="K27" s="2">
        <v>1</v>
      </c>
      <c r="L27" s="2">
        <v>1</v>
      </c>
      <c r="M27" s="2">
        <v>1</v>
      </c>
      <c r="N27" s="2">
        <v>2</v>
      </c>
      <c r="O27" s="27">
        <f>SUM(C27:N27)</f>
        <v>13</v>
      </c>
      <c r="P27" s="15"/>
      <c r="Q27" s="44">
        <f>Q20</f>
        <v>49.74</v>
      </c>
      <c r="R27" s="29">
        <f>O27*Q27</f>
        <v>646.62</v>
      </c>
      <c r="S27" s="43"/>
      <c r="U27" s="32"/>
    </row>
    <row r="28" spans="1:22" x14ac:dyDescent="0.2">
      <c r="A28" s="9">
        <v>17</v>
      </c>
      <c r="B28" s="1" t="s">
        <v>30</v>
      </c>
      <c r="C28" s="2">
        <v>-155</v>
      </c>
      <c r="D28" s="2">
        <v>-150</v>
      </c>
      <c r="E28" s="2">
        <v>-171</v>
      </c>
      <c r="F28" s="2">
        <v>-146</v>
      </c>
      <c r="G28" s="2">
        <v>89</v>
      </c>
      <c r="H28" s="2">
        <v>654</v>
      </c>
      <c r="I28" s="2">
        <v>403</v>
      </c>
      <c r="J28" s="2">
        <v>237</v>
      </c>
      <c r="K28" s="2">
        <v>294</v>
      </c>
      <c r="L28" s="2">
        <v>-242</v>
      </c>
      <c r="M28" s="2">
        <v>-237</v>
      </c>
      <c r="N28" s="2">
        <v>70</v>
      </c>
      <c r="O28" s="27"/>
      <c r="P28" s="27">
        <f>SUM(C28:N28)</f>
        <v>646</v>
      </c>
      <c r="Q28" s="45">
        <f t="shared" ref="Q28:Q30" si="4">Q21</f>
        <v>1.534</v>
      </c>
      <c r="R28" s="27">
        <f>P28*Q28</f>
        <v>990.96400000000006</v>
      </c>
      <c r="S28" s="43"/>
      <c r="U28" s="32"/>
    </row>
    <row r="29" spans="1:22" x14ac:dyDescent="0.2">
      <c r="A29" s="9">
        <v>18</v>
      </c>
      <c r="B29" s="1" t="s">
        <v>31</v>
      </c>
      <c r="C29" s="2">
        <v>-361</v>
      </c>
      <c r="D29" s="2">
        <v>-42</v>
      </c>
      <c r="E29" s="2">
        <v>-1267</v>
      </c>
      <c r="F29" s="2">
        <v>-1542</v>
      </c>
      <c r="G29" s="2">
        <v>-2605</v>
      </c>
      <c r="H29" s="2">
        <v>-4398</v>
      </c>
      <c r="I29" s="2">
        <v>-5124</v>
      </c>
      <c r="J29" s="2">
        <v>-5329</v>
      </c>
      <c r="K29" s="2">
        <v>-3814</v>
      </c>
      <c r="L29" s="2">
        <v>-4193</v>
      </c>
      <c r="M29" s="2">
        <v>-4268</v>
      </c>
      <c r="N29" s="2">
        <v>0</v>
      </c>
      <c r="O29" s="27"/>
      <c r="P29" s="27">
        <f>SUM(C29:N29)</f>
        <v>-32943</v>
      </c>
      <c r="Q29" s="45">
        <f t="shared" si="4"/>
        <v>0.95</v>
      </c>
      <c r="R29" s="27">
        <f>P29*Q29</f>
        <v>-31295.85</v>
      </c>
      <c r="S29" s="43"/>
      <c r="U29" s="32"/>
    </row>
    <row r="30" spans="1:22" x14ac:dyDescent="0.2">
      <c r="A30" s="9">
        <v>19</v>
      </c>
      <c r="B30" s="1" t="s">
        <v>32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7"/>
      <c r="P30" s="27">
        <f>SUM(C30:N30)</f>
        <v>0</v>
      </c>
      <c r="Q30" s="45">
        <f t="shared" si="4"/>
        <v>0.74</v>
      </c>
      <c r="R30" s="27">
        <f>P30*Q30</f>
        <v>0</v>
      </c>
      <c r="S30" s="43"/>
      <c r="T30" s="4"/>
      <c r="U30" s="32"/>
    </row>
    <row r="31" spans="1:22" x14ac:dyDescent="0.2">
      <c r="A31" s="9">
        <v>20</v>
      </c>
      <c r="B31" s="33" t="s">
        <v>33</v>
      </c>
      <c r="C31" s="35">
        <f t="shared" ref="C31:N31" si="5">C28+C29+C30</f>
        <v>-516</v>
      </c>
      <c r="D31" s="35">
        <f t="shared" si="5"/>
        <v>-192</v>
      </c>
      <c r="E31" s="35">
        <f t="shared" si="5"/>
        <v>-1438</v>
      </c>
      <c r="F31" s="35">
        <f t="shared" si="5"/>
        <v>-1688</v>
      </c>
      <c r="G31" s="35">
        <f t="shared" si="5"/>
        <v>-2516</v>
      </c>
      <c r="H31" s="35">
        <f t="shared" si="5"/>
        <v>-3744</v>
      </c>
      <c r="I31" s="35">
        <f t="shared" si="5"/>
        <v>-4721</v>
      </c>
      <c r="J31" s="35">
        <f t="shared" si="5"/>
        <v>-5092</v>
      </c>
      <c r="K31" s="35">
        <f t="shared" si="5"/>
        <v>-3520</v>
      </c>
      <c r="L31" s="35">
        <f t="shared" si="5"/>
        <v>-4435</v>
      </c>
      <c r="M31" s="35">
        <f t="shared" si="5"/>
        <v>-4505</v>
      </c>
      <c r="N31" s="35">
        <f t="shared" si="5"/>
        <v>70</v>
      </c>
      <c r="O31" s="35">
        <f>O27</f>
        <v>13</v>
      </c>
      <c r="P31" s="35">
        <f>SUM(P28:P30)</f>
        <v>-32297</v>
      </c>
      <c r="Q31" s="46"/>
      <c r="R31" s="36">
        <f>SUM(R27:R30)</f>
        <v>-29658.266</v>
      </c>
      <c r="S31" s="43"/>
      <c r="T31" s="4"/>
      <c r="U31" s="32"/>
    </row>
    <row r="32" spans="1:22" x14ac:dyDescent="0.2">
      <c r="A32" s="9">
        <v>21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7"/>
      <c r="R32" s="1"/>
    </row>
    <row r="33" spans="1:19" x14ac:dyDescent="0.2">
      <c r="A33" s="9">
        <v>22</v>
      </c>
      <c r="B33" s="25" t="s">
        <v>36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1"/>
      <c r="P33" s="1"/>
      <c r="Q33" s="48"/>
      <c r="R33" s="49"/>
      <c r="S33" s="43"/>
    </row>
    <row r="34" spans="1:19" x14ac:dyDescent="0.2">
      <c r="A34" s="9">
        <v>23</v>
      </c>
      <c r="B34" s="1" t="s">
        <v>29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7">
        <f>SUM(C34:N34)</f>
        <v>0</v>
      </c>
      <c r="P34" s="15"/>
      <c r="Q34" s="50">
        <f>Q27</f>
        <v>49.74</v>
      </c>
      <c r="R34" s="29">
        <f>O34*Q34</f>
        <v>0</v>
      </c>
      <c r="S34" s="43"/>
    </row>
    <row r="35" spans="1:19" x14ac:dyDescent="0.2">
      <c r="A35" s="9">
        <v>24</v>
      </c>
      <c r="B35" s="1" t="s">
        <v>30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7"/>
      <c r="P35" s="27">
        <f>SUM(C35:N35)</f>
        <v>0</v>
      </c>
      <c r="Q35" s="31">
        <f>Q28</f>
        <v>1.534</v>
      </c>
      <c r="R35" s="27">
        <f>P35*Q35</f>
        <v>0</v>
      </c>
      <c r="S35" s="42"/>
    </row>
    <row r="36" spans="1:19" x14ac:dyDescent="0.2">
      <c r="A36" s="9">
        <v>25</v>
      </c>
      <c r="B36" s="1" t="s">
        <v>31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7"/>
      <c r="P36" s="27">
        <f>SUM(C36:N36)</f>
        <v>0</v>
      </c>
      <c r="Q36" s="31">
        <f>Q29</f>
        <v>0.95</v>
      </c>
      <c r="R36" s="27">
        <f>P36*Q36</f>
        <v>0</v>
      </c>
      <c r="S36" s="42"/>
    </row>
    <row r="37" spans="1:19" x14ac:dyDescent="0.2">
      <c r="A37" s="9">
        <v>26</v>
      </c>
      <c r="B37" s="1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7"/>
      <c r="P37" s="27">
        <f>SUM(C37:N37)</f>
        <v>0</v>
      </c>
      <c r="Q37" s="31">
        <f>Q30</f>
        <v>0.74</v>
      </c>
      <c r="R37" s="27">
        <f>P37*Q37</f>
        <v>0</v>
      </c>
    </row>
    <row r="38" spans="1:19" x14ac:dyDescent="0.2">
      <c r="A38" s="9">
        <v>27</v>
      </c>
      <c r="B38" s="33" t="s">
        <v>33</v>
      </c>
      <c r="C38" s="35">
        <f t="shared" ref="C38:N38" si="6">C35+C36+C37</f>
        <v>0</v>
      </c>
      <c r="D38" s="35">
        <f t="shared" si="6"/>
        <v>0</v>
      </c>
      <c r="E38" s="35">
        <f t="shared" si="6"/>
        <v>0</v>
      </c>
      <c r="F38" s="35">
        <f t="shared" si="6"/>
        <v>0</v>
      </c>
      <c r="G38" s="35">
        <f t="shared" si="6"/>
        <v>0</v>
      </c>
      <c r="H38" s="35">
        <f t="shared" si="6"/>
        <v>0</v>
      </c>
      <c r="I38" s="35">
        <f t="shared" si="6"/>
        <v>0</v>
      </c>
      <c r="J38" s="35">
        <f t="shared" si="6"/>
        <v>0</v>
      </c>
      <c r="K38" s="35">
        <f t="shared" si="6"/>
        <v>0</v>
      </c>
      <c r="L38" s="35">
        <f t="shared" si="6"/>
        <v>0</v>
      </c>
      <c r="M38" s="35">
        <f t="shared" si="6"/>
        <v>0</v>
      </c>
      <c r="N38" s="35">
        <f t="shared" si="6"/>
        <v>0</v>
      </c>
      <c r="O38" s="35">
        <f>O34</f>
        <v>0</v>
      </c>
      <c r="P38" s="35">
        <f>SUM(P35:P37)</f>
        <v>0</v>
      </c>
      <c r="Q38" s="33"/>
      <c r="R38" s="36">
        <f>SUM(R34:R37)</f>
        <v>0</v>
      </c>
    </row>
    <row r="39" spans="1:19" x14ac:dyDescent="0.2">
      <c r="A39" s="9">
        <v>28</v>
      </c>
      <c r="B39" s="4"/>
      <c r="C39" s="4"/>
      <c r="D39" s="4"/>
      <c r="E39" s="5"/>
      <c r="F39" s="5"/>
      <c r="G39" s="5"/>
      <c r="H39" s="5"/>
      <c r="I39" s="5"/>
      <c r="J39" s="5"/>
      <c r="K39" s="4"/>
      <c r="L39" s="4"/>
      <c r="M39" s="4"/>
      <c r="N39" s="4"/>
      <c r="O39" s="4"/>
      <c r="P39" s="4"/>
      <c r="Q39" s="4"/>
      <c r="R39" s="5"/>
    </row>
    <row r="40" spans="1:19" x14ac:dyDescent="0.2">
      <c r="A40" s="9">
        <v>29</v>
      </c>
      <c r="B40" s="51" t="s">
        <v>37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9" x14ac:dyDescent="0.2">
      <c r="A41" s="9">
        <v>30</v>
      </c>
      <c r="B41" s="1" t="s">
        <v>38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7">
        <f>SUM(C41:N41)</f>
        <v>0</v>
      </c>
      <c r="P41" s="15"/>
      <c r="Q41" s="41">
        <v>393.35</v>
      </c>
      <c r="R41" s="29">
        <f>O41*Q41</f>
        <v>0</v>
      </c>
    </row>
    <row r="42" spans="1:19" x14ac:dyDescent="0.2">
      <c r="A42" s="9">
        <v>31</v>
      </c>
      <c r="B42" s="1" t="s">
        <v>39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7"/>
      <c r="P42" s="27">
        <f>SUM(C42:N42)</f>
        <v>0</v>
      </c>
      <c r="Q42" s="31">
        <v>0.90900000000000003</v>
      </c>
      <c r="R42" s="27">
        <f>P42*Q42</f>
        <v>0</v>
      </c>
    </row>
    <row r="43" spans="1:19" x14ac:dyDescent="0.2">
      <c r="A43" s="9">
        <v>32</v>
      </c>
      <c r="B43" s="1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7"/>
      <c r="P43" s="27">
        <f>SUM(C43:N43)</f>
        <v>0</v>
      </c>
      <c r="Q43" s="31">
        <v>0.68489999999999995</v>
      </c>
      <c r="R43" s="27">
        <f>P43*Q43</f>
        <v>0</v>
      </c>
    </row>
    <row r="44" spans="1:19" x14ac:dyDescent="0.2">
      <c r="A44" s="9">
        <v>33</v>
      </c>
      <c r="B44" s="33" t="s">
        <v>33</v>
      </c>
      <c r="C44" s="35">
        <f t="shared" ref="C44:N44" si="7">C42+C43</f>
        <v>0</v>
      </c>
      <c r="D44" s="35">
        <f t="shared" si="7"/>
        <v>0</v>
      </c>
      <c r="E44" s="35">
        <f t="shared" si="7"/>
        <v>0</v>
      </c>
      <c r="F44" s="35">
        <f t="shared" si="7"/>
        <v>0</v>
      </c>
      <c r="G44" s="35">
        <f t="shared" si="7"/>
        <v>0</v>
      </c>
      <c r="H44" s="35">
        <f t="shared" si="7"/>
        <v>0</v>
      </c>
      <c r="I44" s="35">
        <f t="shared" si="7"/>
        <v>0</v>
      </c>
      <c r="J44" s="35">
        <f t="shared" si="7"/>
        <v>0</v>
      </c>
      <c r="K44" s="35">
        <f t="shared" si="7"/>
        <v>0</v>
      </c>
      <c r="L44" s="35">
        <f t="shared" si="7"/>
        <v>0</v>
      </c>
      <c r="M44" s="35">
        <f t="shared" si="7"/>
        <v>0</v>
      </c>
      <c r="N44" s="35">
        <f t="shared" si="7"/>
        <v>0</v>
      </c>
      <c r="O44" s="35">
        <f>O41</f>
        <v>0</v>
      </c>
      <c r="P44" s="35">
        <f>SUM(P42:P43)</f>
        <v>0</v>
      </c>
      <c r="Q44" s="33"/>
      <c r="R44" s="36">
        <f>SUM(R41:R43)</f>
        <v>0</v>
      </c>
    </row>
    <row r="45" spans="1:19" x14ac:dyDescent="0.2">
      <c r="A45" s="9">
        <v>34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9" x14ac:dyDescent="0.2">
      <c r="A46" s="9">
        <v>35</v>
      </c>
      <c r="B46" s="51" t="s">
        <v>40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4"/>
    </row>
    <row r="47" spans="1:19" x14ac:dyDescent="0.2">
      <c r="A47" s="9">
        <v>36</v>
      </c>
      <c r="B47" s="1" t="s">
        <v>38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7">
        <f>SUM(C47:N47)</f>
        <v>0</v>
      </c>
      <c r="P47" s="15"/>
      <c r="Q47" s="41">
        <f>Q41</f>
        <v>393.35</v>
      </c>
      <c r="R47" s="29">
        <f>O47*Q47</f>
        <v>0</v>
      </c>
    </row>
    <row r="48" spans="1:19" x14ac:dyDescent="0.2">
      <c r="A48" s="9">
        <v>37</v>
      </c>
      <c r="B48" s="1" t="s">
        <v>39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-15000</v>
      </c>
      <c r="J48" s="2">
        <v>-15000</v>
      </c>
      <c r="K48" s="2">
        <v>-15000</v>
      </c>
      <c r="L48" s="2">
        <v>-15000</v>
      </c>
      <c r="M48" s="2">
        <v>-15000</v>
      </c>
      <c r="N48" s="2">
        <v>0</v>
      </c>
      <c r="O48" s="27"/>
      <c r="P48" s="27">
        <f>SUM(C48:N48)</f>
        <v>-75000</v>
      </c>
      <c r="Q48" s="31">
        <f>Q42</f>
        <v>0.90900000000000003</v>
      </c>
      <c r="R48" s="27">
        <f>P48*Q48</f>
        <v>-68175</v>
      </c>
    </row>
    <row r="49" spans="1:25" x14ac:dyDescent="0.2">
      <c r="A49" s="9">
        <v>38</v>
      </c>
      <c r="B49" s="1" t="s">
        <v>32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-34899</v>
      </c>
      <c r="J49" s="2">
        <v>-90742</v>
      </c>
      <c r="K49" s="2">
        <v>-30630</v>
      </c>
      <c r="L49" s="2">
        <v>-38094</v>
      </c>
      <c r="M49" s="2">
        <v>-72430</v>
      </c>
      <c r="N49" s="2">
        <v>0</v>
      </c>
      <c r="O49" s="27"/>
      <c r="P49" s="27">
        <f>SUM(C49:N49)</f>
        <v>-266795</v>
      </c>
      <c r="Q49" s="31">
        <f>Q43</f>
        <v>0.68489999999999995</v>
      </c>
      <c r="R49" s="27">
        <f>P49*Q49</f>
        <v>-182727.89549999998</v>
      </c>
    </row>
    <row r="50" spans="1:25" x14ac:dyDescent="0.2">
      <c r="A50" s="9">
        <v>39</v>
      </c>
      <c r="B50" s="33" t="s">
        <v>33</v>
      </c>
      <c r="C50" s="35">
        <f t="shared" ref="C50:N50" si="8">C48+C49</f>
        <v>0</v>
      </c>
      <c r="D50" s="35">
        <f t="shared" si="8"/>
        <v>0</v>
      </c>
      <c r="E50" s="35">
        <f t="shared" si="8"/>
        <v>0</v>
      </c>
      <c r="F50" s="35">
        <f t="shared" si="8"/>
        <v>0</v>
      </c>
      <c r="G50" s="35">
        <f t="shared" si="8"/>
        <v>0</v>
      </c>
      <c r="H50" s="35">
        <f t="shared" si="8"/>
        <v>0</v>
      </c>
      <c r="I50" s="35">
        <f t="shared" si="8"/>
        <v>-49899</v>
      </c>
      <c r="J50" s="35">
        <f t="shared" si="8"/>
        <v>-105742</v>
      </c>
      <c r="K50" s="35">
        <f t="shared" si="8"/>
        <v>-45630</v>
      </c>
      <c r="L50" s="35">
        <f t="shared" si="8"/>
        <v>-53094</v>
      </c>
      <c r="M50" s="35">
        <f t="shared" si="8"/>
        <v>-87430</v>
      </c>
      <c r="N50" s="35">
        <f t="shared" si="8"/>
        <v>0</v>
      </c>
      <c r="O50" s="35">
        <f>O47</f>
        <v>0</v>
      </c>
      <c r="P50" s="35">
        <f>SUM(P48:P49)</f>
        <v>-341795</v>
      </c>
      <c r="Q50" s="33"/>
      <c r="R50" s="36">
        <f>SUM(R47:R49)</f>
        <v>-250902.89549999998</v>
      </c>
    </row>
    <row r="51" spans="1:25" x14ac:dyDescent="0.2">
      <c r="A51" s="9">
        <v>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25" x14ac:dyDescent="0.2">
      <c r="A52" s="9">
        <v>41</v>
      </c>
      <c r="B52" s="5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X52" s="52"/>
      <c r="Y52" s="14"/>
    </row>
    <row r="53" spans="1:25" x14ac:dyDescent="0.2">
      <c r="A53" s="9">
        <v>42</v>
      </c>
      <c r="B53" s="1" t="s">
        <v>42</v>
      </c>
      <c r="C53" s="2">
        <v>1</v>
      </c>
      <c r="D53" s="2">
        <v>1</v>
      </c>
      <c r="E53" s="2">
        <v>1</v>
      </c>
      <c r="F53" s="2">
        <v>1</v>
      </c>
      <c r="G53" s="2">
        <v>1</v>
      </c>
      <c r="H53" s="2">
        <v>1</v>
      </c>
      <c r="I53" s="2">
        <v>1</v>
      </c>
      <c r="J53" s="2">
        <v>1</v>
      </c>
      <c r="K53" s="2">
        <v>1</v>
      </c>
      <c r="L53" s="2">
        <v>1</v>
      </c>
      <c r="M53" s="2">
        <v>1</v>
      </c>
      <c r="N53" s="2">
        <v>0</v>
      </c>
      <c r="O53" s="27">
        <f>SUM(C53:N53)</f>
        <v>11</v>
      </c>
      <c r="P53" s="1"/>
      <c r="Q53" s="50">
        <v>396.49</v>
      </c>
      <c r="R53" s="29">
        <f>O53*Q53</f>
        <v>4361.3900000000003</v>
      </c>
      <c r="X53" s="52"/>
      <c r="Y53" s="14"/>
    </row>
    <row r="54" spans="1:25" x14ac:dyDescent="0.2">
      <c r="A54" s="9">
        <v>43</v>
      </c>
      <c r="B54" s="1" t="s">
        <v>43</v>
      </c>
      <c r="C54" s="49">
        <f>C53*50</f>
        <v>50</v>
      </c>
      <c r="D54" s="49">
        <f t="shared" ref="D54:N54" si="9">D53*50</f>
        <v>50</v>
      </c>
      <c r="E54" s="49">
        <f t="shared" si="9"/>
        <v>50</v>
      </c>
      <c r="F54" s="49">
        <f t="shared" si="9"/>
        <v>50</v>
      </c>
      <c r="G54" s="49">
        <f t="shared" si="9"/>
        <v>50</v>
      </c>
      <c r="H54" s="49">
        <f t="shared" si="9"/>
        <v>50</v>
      </c>
      <c r="I54" s="49">
        <f t="shared" si="9"/>
        <v>50</v>
      </c>
      <c r="J54" s="49">
        <f t="shared" si="9"/>
        <v>50</v>
      </c>
      <c r="K54" s="49">
        <f t="shared" si="9"/>
        <v>50</v>
      </c>
      <c r="L54" s="49">
        <f t="shared" si="9"/>
        <v>50</v>
      </c>
      <c r="M54" s="49">
        <f t="shared" si="9"/>
        <v>50</v>
      </c>
      <c r="N54" s="49">
        <f t="shared" si="9"/>
        <v>0</v>
      </c>
      <c r="O54" s="1"/>
      <c r="P54" s="1"/>
      <c r="Q54" s="1"/>
      <c r="R54" s="27">
        <f>SUM(C54:N54)</f>
        <v>550</v>
      </c>
      <c r="X54" s="52"/>
      <c r="Y54" s="14"/>
    </row>
    <row r="55" spans="1:25" x14ac:dyDescent="0.2">
      <c r="A55" s="9">
        <v>44</v>
      </c>
      <c r="B55" s="1" t="s">
        <v>44</v>
      </c>
      <c r="C55" s="49">
        <f>C53*75</f>
        <v>75</v>
      </c>
      <c r="D55" s="49">
        <f t="shared" ref="D55:N55" si="10">D53*75</f>
        <v>75</v>
      </c>
      <c r="E55" s="49">
        <f t="shared" si="10"/>
        <v>75</v>
      </c>
      <c r="F55" s="49">
        <f t="shared" si="10"/>
        <v>75</v>
      </c>
      <c r="G55" s="49">
        <f t="shared" si="10"/>
        <v>75</v>
      </c>
      <c r="H55" s="49">
        <f t="shared" si="10"/>
        <v>75</v>
      </c>
      <c r="I55" s="49">
        <f t="shared" si="10"/>
        <v>75</v>
      </c>
      <c r="J55" s="49">
        <f t="shared" si="10"/>
        <v>75</v>
      </c>
      <c r="K55" s="49">
        <f t="shared" si="10"/>
        <v>75</v>
      </c>
      <c r="L55" s="49">
        <f t="shared" si="10"/>
        <v>75</v>
      </c>
      <c r="M55" s="49">
        <f t="shared" si="10"/>
        <v>75</v>
      </c>
      <c r="N55" s="49">
        <f t="shared" si="10"/>
        <v>0</v>
      </c>
      <c r="O55" s="1"/>
      <c r="P55" s="1"/>
      <c r="Q55" s="1"/>
      <c r="R55" s="27">
        <f>SUM(C55:N55)</f>
        <v>825</v>
      </c>
      <c r="X55" s="52"/>
      <c r="Y55" s="14"/>
    </row>
    <row r="56" spans="1:25" x14ac:dyDescent="0.2">
      <c r="A56" s="9">
        <v>45</v>
      </c>
      <c r="B56" s="1" t="s">
        <v>45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0</v>
      </c>
      <c r="O56" s="1"/>
      <c r="P56" s="1"/>
      <c r="Q56" s="1"/>
      <c r="R56" s="27">
        <f>SUM(C56:N56)</f>
        <v>0</v>
      </c>
    </row>
    <row r="57" spans="1:25" x14ac:dyDescent="0.2">
      <c r="A57" s="9">
        <v>46</v>
      </c>
      <c r="B57" s="1" t="s">
        <v>46</v>
      </c>
      <c r="C57" s="2">
        <v>455</v>
      </c>
      <c r="D57" s="2">
        <v>450</v>
      </c>
      <c r="E57" s="2">
        <v>473</v>
      </c>
      <c r="F57" s="2">
        <v>477</v>
      </c>
      <c r="G57" s="2">
        <v>414</v>
      </c>
      <c r="H57" s="2">
        <v>300</v>
      </c>
      <c r="I57" s="2">
        <v>300</v>
      </c>
      <c r="J57" s="2">
        <v>407</v>
      </c>
      <c r="K57" s="2">
        <v>382</v>
      </c>
      <c r="L57" s="2">
        <v>592</v>
      </c>
      <c r="M57" s="2">
        <v>647</v>
      </c>
      <c r="N57" s="2">
        <v>597</v>
      </c>
      <c r="O57" s="1"/>
      <c r="P57" s="27">
        <f>SUM(C57:N57)</f>
        <v>5494</v>
      </c>
      <c r="Q57" s="31">
        <v>1.6233</v>
      </c>
      <c r="R57" s="27">
        <f>P57*Q57</f>
        <v>8918.4102000000003</v>
      </c>
    </row>
    <row r="58" spans="1:25" x14ac:dyDescent="0.2">
      <c r="A58" s="9">
        <v>47</v>
      </c>
      <c r="B58" s="1" t="s">
        <v>47</v>
      </c>
      <c r="C58" s="2">
        <v>6982.456791952075</v>
      </c>
      <c r="D58" s="2">
        <v>5663.7074756030961</v>
      </c>
      <c r="E58" s="2">
        <v>8013.2431465724185</v>
      </c>
      <c r="F58" s="2">
        <v>8711.8943844439473</v>
      </c>
      <c r="G58" s="2">
        <v>12041.422855612253</v>
      </c>
      <c r="H58" s="2">
        <v>10936.159650421516</v>
      </c>
      <c r="I58" s="2">
        <v>15677.233807624471</v>
      </c>
      <c r="J58" s="2">
        <v>19323.276219145038</v>
      </c>
      <c r="K58" s="2">
        <v>14539.073977119475</v>
      </c>
      <c r="L58" s="2">
        <v>18365.709661730063</v>
      </c>
      <c r="M58" s="2">
        <v>18226.88461583872</v>
      </c>
      <c r="N58" s="2">
        <v>12690.404763486295</v>
      </c>
      <c r="O58" s="1"/>
      <c r="P58" s="27">
        <f>SUM(C58:N58)</f>
        <v>151171.46734954938</v>
      </c>
      <c r="Q58" s="31">
        <v>1.0052999999999999</v>
      </c>
      <c r="R58" s="27">
        <f>P58*Q58</f>
        <v>151972.67612650196</v>
      </c>
    </row>
    <row r="59" spans="1:25" x14ac:dyDescent="0.2">
      <c r="A59" s="9">
        <v>48</v>
      </c>
      <c r="B59" s="1" t="s">
        <v>48</v>
      </c>
      <c r="C59" s="2">
        <v>2106.2610410659618</v>
      </c>
      <c r="D59" s="2">
        <v>2564.669197537607</v>
      </c>
      <c r="E59" s="2">
        <v>1800.3885237387403</v>
      </c>
      <c r="F59" s="2">
        <v>253.34101491842375</v>
      </c>
      <c r="G59" s="2">
        <v>-2302.0741364299383</v>
      </c>
      <c r="H59" s="2">
        <v>-2878.8942692883902</v>
      </c>
      <c r="I59" s="2">
        <v>-4694.3781869810755</v>
      </c>
      <c r="J59" s="2">
        <v>-6315.4652216579489</v>
      </c>
      <c r="K59" s="2">
        <v>-2529.0313981280779</v>
      </c>
      <c r="L59" s="2">
        <v>-4750.2167390034219</v>
      </c>
      <c r="M59" s="2">
        <v>-2953.7940464843314</v>
      </c>
      <c r="N59" s="2">
        <v>-2643.2731288369159</v>
      </c>
      <c r="O59" s="1"/>
      <c r="P59" s="27">
        <f>SUM(C59:N59)</f>
        <v>-22342.46734954937</v>
      </c>
      <c r="Q59" s="31">
        <v>0.78310000000000002</v>
      </c>
      <c r="R59" s="27">
        <f>P59*Q59</f>
        <v>-17496.386181432114</v>
      </c>
      <c r="X59" s="52"/>
      <c r="Y59" s="14"/>
    </row>
    <row r="60" spans="1:25" x14ac:dyDescent="0.2">
      <c r="A60" s="9">
        <v>49</v>
      </c>
      <c r="B60" s="33" t="s">
        <v>33</v>
      </c>
      <c r="C60" s="35">
        <f>C57+C58+C59</f>
        <v>9543.7178330180359</v>
      </c>
      <c r="D60" s="35">
        <f t="shared" ref="D60:N60" si="11">D57+D58+D59</f>
        <v>8678.3766731407031</v>
      </c>
      <c r="E60" s="35">
        <f t="shared" si="11"/>
        <v>10286.631670311159</v>
      </c>
      <c r="F60" s="35">
        <f t="shared" si="11"/>
        <v>9442.235399362371</v>
      </c>
      <c r="G60" s="35">
        <f t="shared" si="11"/>
        <v>10153.348719182315</v>
      </c>
      <c r="H60" s="35">
        <f t="shared" si="11"/>
        <v>8357.2653811331256</v>
      </c>
      <c r="I60" s="35">
        <f t="shared" si="11"/>
        <v>11282.855620643395</v>
      </c>
      <c r="J60" s="35">
        <f t="shared" si="11"/>
        <v>13414.810997487089</v>
      </c>
      <c r="K60" s="35">
        <f t="shared" si="11"/>
        <v>12392.042578991397</v>
      </c>
      <c r="L60" s="35">
        <f t="shared" si="11"/>
        <v>14207.49292272664</v>
      </c>
      <c r="M60" s="35">
        <f t="shared" si="11"/>
        <v>15920.09056935439</v>
      </c>
      <c r="N60" s="35">
        <f t="shared" si="11"/>
        <v>10644.131634649379</v>
      </c>
      <c r="O60" s="35">
        <f>SUM(O53:O59)</f>
        <v>11</v>
      </c>
      <c r="P60" s="35">
        <f>SUM(P57:P59)</f>
        <v>134323</v>
      </c>
      <c r="Q60" s="33"/>
      <c r="R60" s="36">
        <f>SUM(R53:R59)</f>
        <v>149131.09014506984</v>
      </c>
      <c r="X60" s="52"/>
      <c r="Y60" s="14"/>
    </row>
    <row r="61" spans="1:25" x14ac:dyDescent="0.2">
      <c r="A61" s="9">
        <v>50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X61" s="52"/>
      <c r="Y61" s="14"/>
    </row>
    <row r="62" spans="1:25" x14ac:dyDescent="0.2">
      <c r="A62" s="9">
        <v>51</v>
      </c>
      <c r="B62" s="51" t="s">
        <v>49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X62" s="52"/>
      <c r="Y62" s="14"/>
    </row>
    <row r="63" spans="1:25" x14ac:dyDescent="0.2">
      <c r="A63" s="9">
        <v>52</v>
      </c>
      <c r="B63" s="1" t="s">
        <v>46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/>
      <c r="P63" s="27">
        <f>SUM(C63:O63)</f>
        <v>0</v>
      </c>
      <c r="Q63" s="53">
        <v>1.1505000000000001</v>
      </c>
      <c r="R63" s="29">
        <f>O63*Q63</f>
        <v>0</v>
      </c>
      <c r="X63" s="52"/>
      <c r="Y63" s="14"/>
    </row>
    <row r="64" spans="1:25" x14ac:dyDescent="0.2">
      <c r="A64" s="9">
        <v>53</v>
      </c>
      <c r="B64" s="1" t="s">
        <v>47</v>
      </c>
      <c r="C64" s="1">
        <v>0</v>
      </c>
      <c r="D64" s="1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1">
        <v>0</v>
      </c>
      <c r="L64" s="1">
        <v>0</v>
      </c>
      <c r="M64" s="1">
        <v>0</v>
      </c>
      <c r="N64" s="1">
        <v>0</v>
      </c>
      <c r="O64" s="1"/>
      <c r="P64" s="27">
        <f t="shared" ref="P64:P66" si="12">SUM(C64:O64)</f>
        <v>0</v>
      </c>
      <c r="Q64" s="53">
        <v>0.71249999999999991</v>
      </c>
      <c r="R64" s="27">
        <f t="shared" ref="R64:R65" si="13">P64*Q64</f>
        <v>0</v>
      </c>
      <c r="X64" s="52"/>
      <c r="Y64" s="14"/>
    </row>
    <row r="65" spans="1:25" x14ac:dyDescent="0.2">
      <c r="A65" s="9">
        <v>54</v>
      </c>
      <c r="B65" s="1" t="s">
        <v>48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1"/>
      <c r="P65" s="27">
        <f t="shared" si="12"/>
        <v>0</v>
      </c>
      <c r="Q65" s="53">
        <v>0.55499999999999994</v>
      </c>
      <c r="R65" s="27">
        <f t="shared" si="13"/>
        <v>0</v>
      </c>
      <c r="X65" s="52"/>
      <c r="Y65" s="14"/>
    </row>
    <row r="66" spans="1:25" x14ac:dyDescent="0.2">
      <c r="A66" s="9">
        <v>55</v>
      </c>
      <c r="B66" s="33" t="s">
        <v>33</v>
      </c>
      <c r="C66" s="35">
        <f>C63+C64+C65</f>
        <v>0</v>
      </c>
      <c r="D66" s="35">
        <f t="shared" ref="D66:N66" si="14">D63+D64+D65</f>
        <v>0</v>
      </c>
      <c r="E66" s="35">
        <f t="shared" si="14"/>
        <v>0</v>
      </c>
      <c r="F66" s="35">
        <f t="shared" si="14"/>
        <v>0</v>
      </c>
      <c r="G66" s="35">
        <f t="shared" si="14"/>
        <v>0</v>
      </c>
      <c r="H66" s="35">
        <f t="shared" si="14"/>
        <v>0</v>
      </c>
      <c r="I66" s="35">
        <f t="shared" si="14"/>
        <v>0</v>
      </c>
      <c r="J66" s="35">
        <f t="shared" si="14"/>
        <v>0</v>
      </c>
      <c r="K66" s="35">
        <f t="shared" si="14"/>
        <v>0</v>
      </c>
      <c r="L66" s="35">
        <f t="shared" si="14"/>
        <v>0</v>
      </c>
      <c r="M66" s="35">
        <f t="shared" si="14"/>
        <v>0</v>
      </c>
      <c r="N66" s="35">
        <f t="shared" si="14"/>
        <v>0</v>
      </c>
      <c r="O66" s="1"/>
      <c r="P66" s="35">
        <f t="shared" si="12"/>
        <v>0</v>
      </c>
      <c r="Q66" s="33"/>
      <c r="R66" s="36">
        <f>SUM(R63:R65)</f>
        <v>0</v>
      </c>
      <c r="X66" s="52"/>
      <c r="Y66" s="14"/>
    </row>
    <row r="67" spans="1:25" x14ac:dyDescent="0.2">
      <c r="A67" s="9">
        <v>56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X67" s="52"/>
      <c r="Y67" s="14"/>
    </row>
    <row r="68" spans="1:25" x14ac:dyDescent="0.2">
      <c r="A68" s="9">
        <v>57</v>
      </c>
      <c r="B68" s="51" t="s">
        <v>50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X68" s="52"/>
      <c r="Y68" s="14"/>
    </row>
    <row r="69" spans="1:25" x14ac:dyDescent="0.2">
      <c r="A69" s="9">
        <v>58</v>
      </c>
      <c r="B69" s="1" t="s">
        <v>42</v>
      </c>
      <c r="C69" s="2">
        <v>-1</v>
      </c>
      <c r="D69" s="2">
        <v>-1</v>
      </c>
      <c r="E69" s="2">
        <v>-1</v>
      </c>
      <c r="F69" s="2">
        <v>-1</v>
      </c>
      <c r="G69" s="2">
        <v>-1</v>
      </c>
      <c r="H69" s="2">
        <v>-1</v>
      </c>
      <c r="I69" s="2">
        <v>-1</v>
      </c>
      <c r="J69" s="2">
        <v>-2</v>
      </c>
      <c r="K69" s="2">
        <v>-2</v>
      </c>
      <c r="L69" s="2">
        <v>-2</v>
      </c>
      <c r="M69" s="2">
        <v>-2</v>
      </c>
      <c r="N69" s="2">
        <v>-2</v>
      </c>
      <c r="O69" s="27">
        <f>SUM(C69:N69)</f>
        <v>-17</v>
      </c>
      <c r="P69" s="15"/>
      <c r="Q69" s="50">
        <v>398.04</v>
      </c>
      <c r="R69" s="29">
        <f>O69*Q69</f>
        <v>-6766.68</v>
      </c>
      <c r="X69" s="52"/>
      <c r="Y69" s="14"/>
    </row>
    <row r="70" spans="1:25" x14ac:dyDescent="0.2">
      <c r="A70" s="9">
        <v>59</v>
      </c>
      <c r="B70" s="1" t="s">
        <v>43</v>
      </c>
      <c r="C70" s="49">
        <f>C69*50</f>
        <v>-50</v>
      </c>
      <c r="D70" s="49">
        <f t="shared" ref="D70:N70" si="15">D69*50</f>
        <v>-50</v>
      </c>
      <c r="E70" s="49">
        <f t="shared" si="15"/>
        <v>-50</v>
      </c>
      <c r="F70" s="49">
        <f t="shared" si="15"/>
        <v>-50</v>
      </c>
      <c r="G70" s="49">
        <f t="shared" si="15"/>
        <v>-50</v>
      </c>
      <c r="H70" s="49">
        <f t="shared" si="15"/>
        <v>-50</v>
      </c>
      <c r="I70" s="49">
        <f t="shared" si="15"/>
        <v>-50</v>
      </c>
      <c r="J70" s="49">
        <f t="shared" si="15"/>
        <v>-100</v>
      </c>
      <c r="K70" s="49">
        <f t="shared" si="15"/>
        <v>-100</v>
      </c>
      <c r="L70" s="49">
        <f t="shared" si="15"/>
        <v>-100</v>
      </c>
      <c r="M70" s="49">
        <f t="shared" si="15"/>
        <v>-100</v>
      </c>
      <c r="N70" s="49">
        <f t="shared" si="15"/>
        <v>-100</v>
      </c>
      <c r="O70" s="1"/>
      <c r="P70" s="1"/>
      <c r="Q70" s="1"/>
      <c r="R70" s="27">
        <f>SUM(C70:N70)</f>
        <v>-850</v>
      </c>
      <c r="X70" s="52"/>
      <c r="Y70" s="14"/>
    </row>
    <row r="71" spans="1:25" x14ac:dyDescent="0.2">
      <c r="A71" s="9">
        <v>60</v>
      </c>
      <c r="B71" s="1" t="s">
        <v>44</v>
      </c>
      <c r="C71" s="49">
        <f>C69*75</f>
        <v>-75</v>
      </c>
      <c r="D71" s="49">
        <f t="shared" ref="D71:N71" si="16">D69*75</f>
        <v>-75</v>
      </c>
      <c r="E71" s="49">
        <f t="shared" si="16"/>
        <v>-75</v>
      </c>
      <c r="F71" s="49">
        <f t="shared" si="16"/>
        <v>-75</v>
      </c>
      <c r="G71" s="49">
        <f t="shared" si="16"/>
        <v>-75</v>
      </c>
      <c r="H71" s="49">
        <f t="shared" si="16"/>
        <v>-75</v>
      </c>
      <c r="I71" s="49">
        <f t="shared" si="16"/>
        <v>-75</v>
      </c>
      <c r="J71" s="49">
        <f t="shared" si="16"/>
        <v>-150</v>
      </c>
      <c r="K71" s="49">
        <f t="shared" si="16"/>
        <v>-150</v>
      </c>
      <c r="L71" s="49">
        <f t="shared" si="16"/>
        <v>-150</v>
      </c>
      <c r="M71" s="49">
        <f t="shared" si="16"/>
        <v>-150</v>
      </c>
      <c r="N71" s="49">
        <f t="shared" si="16"/>
        <v>-150</v>
      </c>
      <c r="O71" s="1"/>
      <c r="P71" s="1"/>
      <c r="Q71" s="1"/>
      <c r="R71" s="27">
        <f>SUM(C71:N71)</f>
        <v>-1275</v>
      </c>
      <c r="X71" s="52"/>
      <c r="Y71" s="14"/>
    </row>
    <row r="72" spans="1:25" x14ac:dyDescent="0.2">
      <c r="A72" s="9">
        <v>61</v>
      </c>
      <c r="B72" s="1" t="s">
        <v>45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1"/>
      <c r="P72" s="1"/>
      <c r="Q72" s="1"/>
      <c r="R72" s="27">
        <f>SUM(C72:N72)</f>
        <v>0</v>
      </c>
      <c r="X72" s="52"/>
      <c r="Y72" s="14"/>
    </row>
    <row r="73" spans="1:25" x14ac:dyDescent="0.2">
      <c r="A73" s="9">
        <v>62</v>
      </c>
      <c r="B73" s="1" t="s">
        <v>51</v>
      </c>
      <c r="C73" s="2">
        <v>16737.18041691689</v>
      </c>
      <c r="D73" s="2">
        <v>16209.968761262313</v>
      </c>
      <c r="E73" s="2">
        <v>17346.133658629144</v>
      </c>
      <c r="F73" s="2">
        <v>16357.238643509578</v>
      </c>
      <c r="G73" s="2">
        <v>6332.9396652462128</v>
      </c>
      <c r="H73" s="2">
        <v>5125.3628688759527</v>
      </c>
      <c r="I73" s="2">
        <v>16047.88538146246</v>
      </c>
      <c r="J73" s="2">
        <v>16128.783314647571</v>
      </c>
      <c r="K73" s="2">
        <v>16113.964325262092</v>
      </c>
      <c r="L73" s="2">
        <v>16357.130243426696</v>
      </c>
      <c r="M73" s="2">
        <v>16213.426512335427</v>
      </c>
      <c r="N73" s="2">
        <v>2641.1547644656716</v>
      </c>
      <c r="O73" s="1"/>
      <c r="P73" s="27">
        <f>SUM(C73:N73)</f>
        <v>161611.16855604001</v>
      </c>
      <c r="Q73" s="31">
        <v>0.90310000000000012</v>
      </c>
      <c r="R73" s="27">
        <f>P73*Q73</f>
        <v>145951.04632295974</v>
      </c>
      <c r="X73" s="52"/>
      <c r="Y73" s="14"/>
    </row>
    <row r="74" spans="1:25" x14ac:dyDescent="0.2">
      <c r="A74" s="9">
        <v>63</v>
      </c>
      <c r="B74" s="1" t="s">
        <v>52</v>
      </c>
      <c r="C74" s="2">
        <v>25000</v>
      </c>
      <c r="D74" s="2">
        <v>25000</v>
      </c>
      <c r="E74" s="2">
        <v>25000</v>
      </c>
      <c r="F74" s="2">
        <v>26825.406263714343</v>
      </c>
      <c r="G74" s="2">
        <v>27036.897894046906</v>
      </c>
      <c r="H74" s="2">
        <v>27091.342395486023</v>
      </c>
      <c r="I74" s="2">
        <v>27353.461799321762</v>
      </c>
      <c r="J74" s="2">
        <v>27139.276008093242</v>
      </c>
      <c r="K74" s="2">
        <v>27073.718092958308</v>
      </c>
      <c r="L74" s="2">
        <v>26842.918309538058</v>
      </c>
      <c r="M74" s="2">
        <v>26886.810680801344</v>
      </c>
      <c r="N74" s="2">
        <v>0</v>
      </c>
      <c r="O74" s="1"/>
      <c r="P74" s="27">
        <f>SUM(C74:N74)</f>
        <v>291249.83144395996</v>
      </c>
      <c r="Q74" s="31">
        <v>0.68049999999999999</v>
      </c>
      <c r="R74" s="27">
        <f>P74*Q74</f>
        <v>198195.51029761476</v>
      </c>
      <c r="X74" s="52"/>
      <c r="Y74" s="14"/>
    </row>
    <row r="75" spans="1:25" x14ac:dyDescent="0.2">
      <c r="A75" s="9">
        <v>64</v>
      </c>
      <c r="B75" s="33" t="s">
        <v>33</v>
      </c>
      <c r="C75" s="35">
        <f t="shared" ref="C75:N75" si="17">C73+C74</f>
        <v>41737.18041691689</v>
      </c>
      <c r="D75" s="35">
        <f t="shared" si="17"/>
        <v>41209.968761262309</v>
      </c>
      <c r="E75" s="35">
        <f t="shared" si="17"/>
        <v>42346.133658629144</v>
      </c>
      <c r="F75" s="35">
        <f t="shared" si="17"/>
        <v>43182.644907223919</v>
      </c>
      <c r="G75" s="35">
        <f t="shared" si="17"/>
        <v>33369.837559293119</v>
      </c>
      <c r="H75" s="35">
        <f t="shared" si="17"/>
        <v>32216.705264361975</v>
      </c>
      <c r="I75" s="35">
        <f t="shared" si="17"/>
        <v>43401.347180784222</v>
      </c>
      <c r="J75" s="35">
        <f t="shared" si="17"/>
        <v>43268.05932274081</v>
      </c>
      <c r="K75" s="35">
        <f t="shared" si="17"/>
        <v>43187.6824182204</v>
      </c>
      <c r="L75" s="35">
        <f t="shared" si="17"/>
        <v>43200.048552964756</v>
      </c>
      <c r="M75" s="35">
        <f t="shared" si="17"/>
        <v>43100.237193136767</v>
      </c>
      <c r="N75" s="35">
        <f t="shared" si="17"/>
        <v>2641.1547644656716</v>
      </c>
      <c r="O75" s="35">
        <f>O69</f>
        <v>-17</v>
      </c>
      <c r="P75" s="35">
        <f>SUM(P73:P74)</f>
        <v>452861</v>
      </c>
      <c r="Q75" s="33"/>
      <c r="R75" s="36">
        <f>SUM(R69:R74)</f>
        <v>335254.87662057451</v>
      </c>
      <c r="X75" s="52"/>
      <c r="Y75" s="14"/>
    </row>
    <row r="76" spans="1:25" x14ac:dyDescent="0.2">
      <c r="A76" s="9">
        <v>65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25" x14ac:dyDescent="0.2">
      <c r="A77" s="9">
        <v>66</v>
      </c>
      <c r="B77" s="51" t="s">
        <v>53</v>
      </c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1"/>
      <c r="P77" s="1"/>
      <c r="Q77" s="1"/>
      <c r="R77" s="54"/>
    </row>
    <row r="78" spans="1:25" x14ac:dyDescent="0.2">
      <c r="A78" s="9">
        <v>67</v>
      </c>
      <c r="B78" s="1" t="s">
        <v>42</v>
      </c>
      <c r="C78" s="2">
        <v>-1</v>
      </c>
      <c r="D78" s="2">
        <v>-1</v>
      </c>
      <c r="E78" s="2">
        <v>-1</v>
      </c>
      <c r="F78" s="2">
        <v>-1</v>
      </c>
      <c r="G78" s="2">
        <v>-1</v>
      </c>
      <c r="H78" s="2">
        <v>-1</v>
      </c>
      <c r="I78" s="2">
        <v>-1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7">
        <f>SUM(C78:N78)</f>
        <v>-7</v>
      </c>
      <c r="P78" s="15"/>
      <c r="Q78" s="41">
        <v>375</v>
      </c>
      <c r="R78" s="29">
        <f>O78*Q78</f>
        <v>-2625</v>
      </c>
    </row>
    <row r="79" spans="1:25" x14ac:dyDescent="0.2">
      <c r="A79" s="9">
        <v>68</v>
      </c>
      <c r="B79" s="1" t="s">
        <v>43</v>
      </c>
      <c r="C79" s="49">
        <f>C78*50</f>
        <v>-50</v>
      </c>
      <c r="D79" s="49">
        <f t="shared" ref="D79:N79" si="18">D78*50</f>
        <v>-50</v>
      </c>
      <c r="E79" s="49">
        <f t="shared" si="18"/>
        <v>-50</v>
      </c>
      <c r="F79" s="49">
        <f t="shared" si="18"/>
        <v>-50</v>
      </c>
      <c r="G79" s="49">
        <f t="shared" si="18"/>
        <v>-50</v>
      </c>
      <c r="H79" s="49">
        <f t="shared" si="18"/>
        <v>-50</v>
      </c>
      <c r="I79" s="49">
        <f t="shared" si="18"/>
        <v>-50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49">
        <f t="shared" si="18"/>
        <v>0</v>
      </c>
      <c r="N79" s="49">
        <f t="shared" si="18"/>
        <v>0</v>
      </c>
      <c r="O79" s="1"/>
      <c r="P79" s="1"/>
      <c r="Q79" s="1"/>
      <c r="R79" s="27">
        <f>SUM(C79:N79)</f>
        <v>-350</v>
      </c>
    </row>
    <row r="80" spans="1:25" x14ac:dyDescent="0.2">
      <c r="A80" s="9">
        <v>69</v>
      </c>
      <c r="B80" s="1" t="s">
        <v>44</v>
      </c>
      <c r="C80" s="49">
        <f>75*C78</f>
        <v>-75</v>
      </c>
      <c r="D80" s="49">
        <f t="shared" ref="D80:N80" si="19">75*D78</f>
        <v>-75</v>
      </c>
      <c r="E80" s="49">
        <f t="shared" si="19"/>
        <v>-75</v>
      </c>
      <c r="F80" s="49">
        <f t="shared" si="19"/>
        <v>-75</v>
      </c>
      <c r="G80" s="49">
        <f t="shared" si="19"/>
        <v>-75</v>
      </c>
      <c r="H80" s="49">
        <f t="shared" si="19"/>
        <v>-75</v>
      </c>
      <c r="I80" s="49">
        <f t="shared" si="19"/>
        <v>-75</v>
      </c>
      <c r="J80" s="49">
        <f t="shared" si="19"/>
        <v>0</v>
      </c>
      <c r="K80" s="49">
        <f t="shared" si="19"/>
        <v>0</v>
      </c>
      <c r="L80" s="49">
        <f t="shared" si="19"/>
        <v>0</v>
      </c>
      <c r="M80" s="49">
        <f t="shared" si="19"/>
        <v>0</v>
      </c>
      <c r="N80" s="49">
        <f t="shared" si="19"/>
        <v>0</v>
      </c>
      <c r="O80" s="1"/>
      <c r="P80" s="1"/>
      <c r="Q80" s="1"/>
      <c r="R80" s="27">
        <f>SUM(C80:N80)</f>
        <v>-525</v>
      </c>
    </row>
    <row r="81" spans="1:20" x14ac:dyDescent="0.2">
      <c r="A81" s="9">
        <v>70</v>
      </c>
      <c r="B81" s="1" t="s">
        <v>45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49">
        <v>0</v>
      </c>
      <c r="I81" s="49">
        <v>0</v>
      </c>
      <c r="J81" s="49">
        <v>0</v>
      </c>
      <c r="K81" s="49">
        <v>0</v>
      </c>
      <c r="L81" s="49">
        <v>0</v>
      </c>
      <c r="M81" s="49">
        <v>0</v>
      </c>
      <c r="N81" s="49">
        <v>0</v>
      </c>
      <c r="O81" s="1"/>
      <c r="P81" s="1"/>
      <c r="Q81" s="1"/>
      <c r="R81" s="27">
        <f>SUM(C81:N81)</f>
        <v>0</v>
      </c>
    </row>
    <row r="82" spans="1:20" x14ac:dyDescent="0.2">
      <c r="A82" s="9">
        <v>71</v>
      </c>
      <c r="B82" s="1" t="s">
        <v>54</v>
      </c>
      <c r="C82" s="2">
        <v>-21055.81603691019</v>
      </c>
      <c r="D82" s="2">
        <v>-20445.648468075127</v>
      </c>
      <c r="E82" s="2">
        <v>-21607.834307058711</v>
      </c>
      <c r="F82" s="2">
        <v>-25560.514377999199</v>
      </c>
      <c r="G82" s="2">
        <v>7752.3578069216519</v>
      </c>
      <c r="H82" s="2">
        <v>7648.0463425025355</v>
      </c>
      <c r="I82" s="2">
        <v>8572.9403710174411</v>
      </c>
      <c r="J82" s="2">
        <v>8251.6620154629127</v>
      </c>
      <c r="K82" s="2">
        <v>8392.8641529249744</v>
      </c>
      <c r="L82" s="2">
        <v>8072.9028069051383</v>
      </c>
      <c r="M82" s="2">
        <v>8338.3960249546708</v>
      </c>
      <c r="N82" s="2">
        <v>7340.6436693539072</v>
      </c>
      <c r="O82" s="1"/>
      <c r="P82" s="27">
        <f>SUM(C82:N82)</f>
        <v>-24300.000000000015</v>
      </c>
      <c r="Q82" s="55" t="s">
        <v>55</v>
      </c>
      <c r="R82" s="27"/>
    </row>
    <row r="83" spans="1:20" x14ac:dyDescent="0.2">
      <c r="A83" s="9">
        <v>72</v>
      </c>
      <c r="B83" s="1" t="s">
        <v>56</v>
      </c>
      <c r="C83" s="56">
        <v>62169.210235939878</v>
      </c>
      <c r="D83" s="56">
        <v>59645.174291065712</v>
      </c>
      <c r="E83" s="56">
        <v>63289.448981658839</v>
      </c>
      <c r="F83" s="56">
        <v>69455.827268180146</v>
      </c>
      <c r="G83" s="56">
        <v>35853.872983315116</v>
      </c>
      <c r="H83" s="56">
        <v>50563.723805075482</v>
      </c>
      <c r="I83" s="56">
        <v>45473.796170493319</v>
      </c>
      <c r="J83" s="56">
        <v>33923.860782937947</v>
      </c>
      <c r="K83" s="56">
        <v>32354.984189055744</v>
      </c>
      <c r="L83" s="56">
        <v>16291.391533311977</v>
      </c>
      <c r="M83" s="56">
        <v>9376.695244741386</v>
      </c>
      <c r="N83" s="56">
        <v>5901.6147971772416</v>
      </c>
      <c r="O83" s="1"/>
      <c r="P83" s="27"/>
      <c r="Q83" s="55"/>
      <c r="R83" s="27">
        <f>SUM(C83:N83)</f>
        <v>484299.60028295277</v>
      </c>
    </row>
    <row r="84" spans="1:20" x14ac:dyDescent="0.2">
      <c r="A84" s="9">
        <v>73</v>
      </c>
      <c r="B84" s="33" t="s">
        <v>33</v>
      </c>
      <c r="C84" s="35">
        <f t="shared" ref="C84:N84" si="20">C82</f>
        <v>-21055.81603691019</v>
      </c>
      <c r="D84" s="35">
        <f t="shared" si="20"/>
        <v>-20445.648468075127</v>
      </c>
      <c r="E84" s="35">
        <f t="shared" si="20"/>
        <v>-21607.834307058711</v>
      </c>
      <c r="F84" s="35">
        <f t="shared" si="20"/>
        <v>-25560.514377999199</v>
      </c>
      <c r="G84" s="35">
        <f t="shared" si="20"/>
        <v>7752.3578069216519</v>
      </c>
      <c r="H84" s="35">
        <f t="shared" si="20"/>
        <v>7648.0463425025355</v>
      </c>
      <c r="I84" s="35">
        <f t="shared" si="20"/>
        <v>8572.9403710174411</v>
      </c>
      <c r="J84" s="35">
        <f t="shared" si="20"/>
        <v>8251.6620154629127</v>
      </c>
      <c r="K84" s="35">
        <f t="shared" si="20"/>
        <v>8392.8641529249744</v>
      </c>
      <c r="L84" s="35">
        <f t="shared" si="20"/>
        <v>8072.9028069051383</v>
      </c>
      <c r="M84" s="35">
        <f t="shared" si="20"/>
        <v>8338.3960249546708</v>
      </c>
      <c r="N84" s="35">
        <f t="shared" si="20"/>
        <v>7340.6436693539072</v>
      </c>
      <c r="O84" s="35">
        <f>O78</f>
        <v>-7</v>
      </c>
      <c r="P84" s="35">
        <f>P82</f>
        <v>-24300.000000000015</v>
      </c>
      <c r="Q84" s="33"/>
      <c r="R84" s="36">
        <f>SUM(R78:R83)</f>
        <v>480799.60028295277</v>
      </c>
    </row>
    <row r="85" spans="1:20" x14ac:dyDescent="0.2">
      <c r="A85" s="9"/>
      <c r="S85" s="38"/>
      <c r="T85" s="38"/>
    </row>
    <row r="86" spans="1:20" x14ac:dyDescent="0.2">
      <c r="A86" s="9"/>
    </row>
    <row r="87" spans="1:20" x14ac:dyDescent="0.2">
      <c r="A87" s="9"/>
    </row>
    <row r="88" spans="1:20" x14ac:dyDescent="0.2">
      <c r="A88" s="9"/>
    </row>
    <row r="89" spans="1:20" x14ac:dyDescent="0.2">
      <c r="A89" s="9"/>
    </row>
    <row r="90" spans="1:20" x14ac:dyDescent="0.2">
      <c r="A90" s="9"/>
    </row>
    <row r="91" spans="1:20" x14ac:dyDescent="0.2">
      <c r="A91" s="9"/>
    </row>
    <row r="92" spans="1:20" x14ac:dyDescent="0.2">
      <c r="A92" s="9"/>
    </row>
    <row r="93" spans="1:20" x14ac:dyDescent="0.2">
      <c r="A93" s="9"/>
    </row>
    <row r="94" spans="1:20" x14ac:dyDescent="0.2">
      <c r="A94" s="9"/>
    </row>
    <row r="95" spans="1:20" x14ac:dyDescent="0.2">
      <c r="A95" s="9"/>
    </row>
    <row r="96" spans="1:20" x14ac:dyDescent="0.2">
      <c r="A96" s="9"/>
    </row>
    <row r="97" spans="1:18" x14ac:dyDescent="0.2">
      <c r="A97" s="9"/>
    </row>
    <row r="98" spans="1:18" x14ac:dyDescent="0.2">
      <c r="A98" s="9"/>
    </row>
    <row r="99" spans="1:18" x14ac:dyDescent="0.2">
      <c r="A99" s="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</row>
    <row r="100" spans="1:18" x14ac:dyDescent="0.2">
      <c r="A100" s="9"/>
    </row>
    <row r="101" spans="1:18" x14ac:dyDescent="0.2">
      <c r="A101" s="9"/>
    </row>
    <row r="102" spans="1:18" x14ac:dyDescent="0.2">
      <c r="A102" s="9"/>
    </row>
    <row r="103" spans="1:18" x14ac:dyDescent="0.2">
      <c r="A103" s="9"/>
    </row>
    <row r="104" spans="1:18" x14ac:dyDescent="0.2">
      <c r="A104" s="9"/>
    </row>
    <row r="105" spans="1:18" x14ac:dyDescent="0.2">
      <c r="A105" s="9"/>
    </row>
    <row r="106" spans="1:18" x14ac:dyDescent="0.2">
      <c r="A106" s="9"/>
    </row>
    <row r="107" spans="1:18" x14ac:dyDescent="0.2">
      <c r="A107" s="9"/>
    </row>
    <row r="108" spans="1:18" x14ac:dyDescent="0.2">
      <c r="A108" s="9"/>
    </row>
    <row r="109" spans="1:18" x14ac:dyDescent="0.2">
      <c r="A109" s="9"/>
    </row>
    <row r="110" spans="1:18" x14ac:dyDescent="0.2">
      <c r="A110" s="9"/>
    </row>
    <row r="111" spans="1:18" x14ac:dyDescent="0.2">
      <c r="A111" s="15"/>
    </row>
    <row r="112" spans="1:18" x14ac:dyDescent="0.2">
      <c r="A112" s="15"/>
    </row>
    <row r="113" spans="1:1" x14ac:dyDescent="0.2">
      <c r="A113" s="15"/>
    </row>
    <row r="114" spans="1:1" x14ac:dyDescent="0.2">
      <c r="A114" s="15"/>
    </row>
    <row r="115" spans="1:1" x14ac:dyDescent="0.2">
      <c r="A115" s="15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31" x14ac:dyDescent="0.2">
      <c r="A129" s="4"/>
    </row>
    <row r="130" spans="1:31" x14ac:dyDescent="0.2">
      <c r="A130" s="4"/>
    </row>
    <row r="131" spans="1:31" x14ac:dyDescent="0.2">
      <c r="A131" s="4"/>
    </row>
    <row r="132" spans="1:31" x14ac:dyDescent="0.2">
      <c r="A132" s="4"/>
    </row>
    <row r="133" spans="1:31" x14ac:dyDescent="0.2">
      <c r="A133" s="4"/>
    </row>
    <row r="134" spans="1:31" x14ac:dyDescent="0.2">
      <c r="A134" s="4"/>
    </row>
    <row r="135" spans="1:31" x14ac:dyDescent="0.2">
      <c r="A135" s="4"/>
    </row>
    <row r="136" spans="1:31" x14ac:dyDescent="0.2">
      <c r="A136" s="4"/>
    </row>
    <row r="137" spans="1:31" x14ac:dyDescent="0.2">
      <c r="A137" s="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4"/>
      <c r="P137" s="4"/>
      <c r="Q137" s="4"/>
      <c r="R137" s="4"/>
      <c r="S137" s="4"/>
      <c r="T137" s="4"/>
      <c r="U137" s="4"/>
      <c r="V137" s="4"/>
      <c r="W137" s="4"/>
      <c r="X137" s="52"/>
      <c r="Y137" s="14"/>
      <c r="Z137" s="4"/>
      <c r="AA137" s="4"/>
      <c r="AB137" s="4"/>
      <c r="AC137" s="4"/>
      <c r="AD137" s="4"/>
      <c r="AE137" s="4"/>
    </row>
    <row r="138" spans="1:3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4"/>
      <c r="P138" s="4"/>
      <c r="Q138" s="59"/>
      <c r="R138" s="12"/>
      <c r="S138" s="37"/>
      <c r="T138" s="4"/>
      <c r="U138" s="4"/>
      <c r="V138" s="4"/>
      <c r="W138" s="4"/>
      <c r="X138" s="52"/>
      <c r="Y138" s="14"/>
      <c r="Z138" s="4"/>
      <c r="AA138" s="4"/>
      <c r="AB138" s="4"/>
      <c r="AC138" s="4"/>
      <c r="AD138" s="4"/>
      <c r="AE138" s="4"/>
    </row>
    <row r="139" spans="1:3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4"/>
      <c r="P139" s="4"/>
      <c r="Q139" s="59"/>
      <c r="R139" s="14"/>
      <c r="S139" s="37"/>
      <c r="T139" s="4"/>
      <c r="U139" s="4"/>
      <c r="V139" s="4"/>
      <c r="W139" s="4"/>
      <c r="X139" s="52"/>
      <c r="Y139" s="14"/>
      <c r="Z139" s="4"/>
      <c r="AA139" s="4"/>
      <c r="AB139" s="4"/>
      <c r="AC139" s="4"/>
      <c r="AD139" s="4"/>
      <c r="AE139" s="4"/>
    </row>
  </sheetData>
  <pageMargins left="0" right="0" top="0.7" bottom="0" header="0.25" footer="0"/>
  <pageSetup scale="70" orientation="landscape" horizontalDpi="300" r:id="rId1"/>
  <headerFooter alignWithMargins="0">
    <oddFooter>&amp;CPage &amp;P of &amp;N</oddFooter>
  </headerFooter>
  <rowBreaks count="1" manualBreakCount="1">
    <brk id="5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Contract &amp; Vol Adj</vt:lpstr>
      <vt:lpstr>'Contract &amp; Vol Adj'!Print_Area</vt:lpstr>
      <vt:lpstr>'Contract &amp; Vol Adj'!Print_Titles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2017-09-25T21:25:50Z</dcterms:created>
  <dcterms:modified xsi:type="dcterms:W3CDTF">2017-09-25T21:26:32Z</dcterms:modified>
</cp:coreProperties>
</file>