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as Supply\Kentucky\2017 KY Rate Case Filing\Storage\"/>
    </mc:Choice>
  </mc:AlternateContent>
  <bookViews>
    <workbookView xWindow="120" yWindow="108" windowWidth="24912" windowHeight="13548"/>
  </bookViews>
  <sheets>
    <sheet name="TGP Summer Plan 17" sheetId="1" r:id="rId1"/>
  </sheets>
  <externalReferences>
    <externalReference r:id="rId2"/>
  </externalReferences>
  <definedNames>
    <definedName name="DesDayHddMethod">#REF!</definedName>
    <definedName name="Forecast_Model_Used">#REF!</definedName>
    <definedName name="LoadStudyInfoLookup">'[1]Weather Station Information'!$C$3:$G$111</definedName>
    <definedName name="LoadStudyNameList">'[1]Weather Station Information'!$C$3:$C$111</definedName>
    <definedName name="Name_Of_Load_Study">#REF!</definedName>
    <definedName name="Print_Total">#REF!</definedName>
    <definedName name="Third_Party_Obligation">'[1]Weather Station Information'!$C$3:$F$111</definedName>
    <definedName name="Time_Period_Utilized">#REF!</definedName>
  </definedNames>
  <calcPr calcId="152511"/>
</workbook>
</file>

<file path=xl/calcChain.xml><?xml version="1.0" encoding="utf-8"?>
<calcChain xmlns="http://schemas.openxmlformats.org/spreadsheetml/2006/main">
  <c r="P22" i="1" l="1"/>
  <c r="P21" i="1"/>
  <c r="N22" i="1"/>
  <c r="N21" i="1"/>
  <c r="L22" i="1"/>
  <c r="L21" i="1"/>
  <c r="J22" i="1"/>
  <c r="J21" i="1"/>
  <c r="H22" i="1"/>
  <c r="H21" i="1"/>
  <c r="F22" i="1"/>
  <c r="F21" i="1"/>
  <c r="C12" i="1" l="1"/>
  <c r="O12" i="1"/>
  <c r="M12" i="1"/>
  <c r="K12" i="1"/>
  <c r="I12" i="1"/>
  <c r="G12" i="1"/>
  <c r="E12" i="1"/>
  <c r="G32" i="1" l="1"/>
  <c r="G31" i="1"/>
  <c r="F32" i="1"/>
  <c r="H32" i="1" s="1"/>
  <c r="D22" i="1" s="1"/>
  <c r="O22" i="1" l="1"/>
  <c r="P40" i="1" s="1"/>
  <c r="O21" i="1"/>
  <c r="P38" i="1" s="1"/>
  <c r="M22" i="1"/>
  <c r="N40" i="1" s="1"/>
  <c r="M21" i="1"/>
  <c r="N38" i="1" s="1"/>
  <c r="K22" i="1"/>
  <c r="L40" i="1" s="1"/>
  <c r="K21" i="1"/>
  <c r="L38" i="1" s="1"/>
  <c r="I22" i="1"/>
  <c r="J40" i="1" s="1"/>
  <c r="I21" i="1"/>
  <c r="J38" i="1" s="1"/>
  <c r="G22" i="1"/>
  <c r="H40" i="1" s="1"/>
  <c r="G21" i="1"/>
  <c r="H38" i="1" s="1"/>
  <c r="E22" i="1"/>
  <c r="F40" i="1" s="1"/>
  <c r="E21" i="1"/>
  <c r="F38" i="1" s="1"/>
  <c r="D15" i="1"/>
  <c r="C22" i="1" l="1"/>
  <c r="P15" i="1"/>
  <c r="O15" i="1" s="1"/>
  <c r="C15" i="1"/>
  <c r="J15" i="1"/>
  <c r="I15" i="1" s="1"/>
  <c r="H15" i="1"/>
  <c r="G15" i="1" s="1"/>
  <c r="L15" i="1"/>
  <c r="K15" i="1" s="1"/>
  <c r="F15" i="1"/>
  <c r="E15" i="1" s="1"/>
  <c r="N15" i="1"/>
  <c r="M15" i="1" s="1"/>
  <c r="C40" i="1"/>
  <c r="C39" i="1"/>
  <c r="C31" i="1"/>
  <c r="F31" i="1" s="1"/>
  <c r="H31" i="1" s="1"/>
  <c r="D21" i="1" s="1"/>
  <c r="C21" i="1" s="1"/>
  <c r="D38" i="1" s="1"/>
  <c r="D14" i="1" l="1"/>
  <c r="D16" i="1" s="1"/>
  <c r="C38" i="1"/>
  <c r="C37" i="1" s="1"/>
  <c r="Q21" i="1"/>
  <c r="Q22" i="1"/>
  <c r="D40" i="1"/>
  <c r="N14" i="1"/>
  <c r="M14" i="1" s="1"/>
  <c r="P14" i="1"/>
  <c r="O14" i="1" s="1"/>
  <c r="O16" i="1" s="1"/>
  <c r="C14" i="1"/>
  <c r="H14" i="1"/>
  <c r="G14" i="1" s="1"/>
  <c r="L14" i="1"/>
  <c r="K14" i="1" s="1"/>
  <c r="J14" i="1"/>
  <c r="I14" i="1" s="1"/>
  <c r="I16" i="1" s="1"/>
  <c r="J16" i="1" s="1"/>
  <c r="F14" i="1"/>
  <c r="E14" i="1" s="1"/>
  <c r="E40" i="1"/>
  <c r="K16" i="1"/>
  <c r="L16" i="1" s="1"/>
  <c r="L19" i="1" s="1"/>
  <c r="P16" i="1" l="1"/>
  <c r="P19" i="1" s="1"/>
  <c r="O19" i="1"/>
  <c r="G16" i="1"/>
  <c r="H16" i="1" s="1"/>
  <c r="H19" i="1" s="1"/>
  <c r="E16" i="1"/>
  <c r="F16" i="1" s="1"/>
  <c r="F19" i="1" s="1"/>
  <c r="K19" i="1"/>
  <c r="J19" i="1"/>
  <c r="M16" i="1"/>
  <c r="N16" i="1" s="1"/>
  <c r="N19" i="1" s="1"/>
  <c r="G19" i="1"/>
  <c r="M23" i="1"/>
  <c r="N23" i="1" s="1"/>
  <c r="I23" i="1"/>
  <c r="J23" i="1" s="1"/>
  <c r="R38" i="1"/>
  <c r="G23" i="1"/>
  <c r="H23" i="1" s="1"/>
  <c r="E39" i="1"/>
  <c r="G40" i="1"/>
  <c r="E23" i="1"/>
  <c r="F23" i="1" s="1"/>
  <c r="C16" i="1"/>
  <c r="Q14" i="1"/>
  <c r="C23" i="1"/>
  <c r="D23" i="1" s="1"/>
  <c r="I19" i="1"/>
  <c r="O23" i="1"/>
  <c r="P23" i="1" s="1"/>
  <c r="E38" i="1"/>
  <c r="R40" i="1"/>
  <c r="K23" i="1"/>
  <c r="L23" i="1" s="1"/>
  <c r="Q15" i="1"/>
  <c r="M19" i="1" l="1"/>
  <c r="E19" i="1"/>
  <c r="G38" i="1"/>
  <c r="E37" i="1"/>
  <c r="I40" i="1"/>
  <c r="G39" i="1"/>
  <c r="Q23" i="1"/>
  <c r="Q16" i="1"/>
  <c r="I39" i="1" l="1"/>
  <c r="K40" i="1"/>
  <c r="I38" i="1"/>
  <c r="G37" i="1"/>
  <c r="K38" i="1" l="1"/>
  <c r="I37" i="1"/>
  <c r="M40" i="1"/>
  <c r="K39" i="1"/>
  <c r="M39" i="1" l="1"/>
  <c r="O40" i="1"/>
  <c r="K37" i="1"/>
  <c r="M38" i="1"/>
  <c r="O38" i="1" l="1"/>
  <c r="M37" i="1"/>
  <c r="Q40" i="1"/>
  <c r="Q39" i="1" s="1"/>
  <c r="O39" i="1"/>
  <c r="Q38" i="1" l="1"/>
  <c r="Q37" i="1" s="1"/>
  <c r="O37" i="1"/>
  <c r="C19" i="1" l="1"/>
  <c r="Q12" i="1"/>
  <c r="Q19" i="1" s="1"/>
  <c r="D19" i="1"/>
</calcChain>
</file>

<file path=xl/sharedStrings.xml><?xml version="1.0" encoding="utf-8"?>
<sst xmlns="http://schemas.openxmlformats.org/spreadsheetml/2006/main" count="69" uniqueCount="48">
  <si>
    <t>Atmos Energy Corporation</t>
  </si>
  <si>
    <t xml:space="preserve">TGP-KY Gas Supply Plan </t>
  </si>
  <si>
    <t>All Volumes MMBTU</t>
  </si>
  <si>
    <t>Tennessee Gas</t>
  </si>
  <si>
    <t>Area</t>
  </si>
  <si>
    <t>Summer</t>
  </si>
  <si>
    <t>Monthly</t>
  </si>
  <si>
    <t>Daily</t>
  </si>
  <si>
    <t>Total</t>
  </si>
  <si>
    <t>FS-MA Storage inj.</t>
  </si>
  <si>
    <t>FS-PA Storage inj.</t>
  </si>
  <si>
    <t>Inj Fuel</t>
  </si>
  <si>
    <t>Total Net Injections</t>
  </si>
  <si>
    <t xml:space="preserve"> Note:     Purchases reflect storage activities; Purchases are the delivered volumes net of transportation fuel.</t>
  </si>
  <si>
    <t>MSQ</t>
  </si>
  <si>
    <t>MDIQ</t>
  </si>
  <si>
    <t>FS-MA</t>
  </si>
  <si>
    <t>FS-PA</t>
  </si>
  <si>
    <t>target inventory</t>
  </si>
  <si>
    <t>3/31</t>
  </si>
  <si>
    <t>Apr inj</t>
  </si>
  <si>
    <t>4/30</t>
  </si>
  <si>
    <t>May inj</t>
  </si>
  <si>
    <t>5/31</t>
  </si>
  <si>
    <t>Jun inj</t>
  </si>
  <si>
    <t>6/30</t>
  </si>
  <si>
    <t>July inj</t>
  </si>
  <si>
    <t>7/31</t>
  </si>
  <si>
    <t>Aug inj</t>
  </si>
  <si>
    <t>8/31</t>
  </si>
  <si>
    <t>Sep inj</t>
  </si>
  <si>
    <t>9/30</t>
  </si>
  <si>
    <t>Oct inj</t>
  </si>
  <si>
    <t>10/31</t>
  </si>
  <si>
    <t>Tot inj</t>
  </si>
  <si>
    <t>% in Inventory FSMA</t>
  </si>
  <si>
    <t>% in Inventory FSPA</t>
  </si>
  <si>
    <t>FS-MA Storage net of injection fuel</t>
  </si>
  <si>
    <t>FS-PA Storage net of injection fuel</t>
  </si>
  <si>
    <t>% to be inj</t>
  </si>
  <si>
    <t>tot inj</t>
  </si>
  <si>
    <t># days inj</t>
  </si>
  <si>
    <t>daily inj</t>
  </si>
  <si>
    <t>Total Requirements at CityGate</t>
  </si>
  <si>
    <t>Total  Gross Injections at meter</t>
  </si>
  <si>
    <t>PROJECTED Summer 2018 Preliminary</t>
  </si>
  <si>
    <t>TOTAL NET PURCH AT DELIVERY *</t>
  </si>
  <si>
    <t>* Purchase quantities are not adjusted for transporation fuel retention.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</si>
</sst>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1"/>
      <color indexed="12"/>
      <name val="Arial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>
      <alignment horizontal="left" vertical="center" indent="1"/>
    </xf>
    <xf numFmtId="165" fontId="15" fillId="0" borderId="0"/>
    <xf numFmtId="0" fontId="2" fillId="0" borderId="0"/>
    <xf numFmtId="0" fontId="16" fillId="0" borderId="0"/>
    <xf numFmtId="9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37" fontId="0" fillId="0" borderId="0" xfId="0" applyNumberFormat="1" applyFill="1"/>
    <xf numFmtId="37" fontId="0" fillId="0" borderId="0" xfId="0" applyNumberFormat="1"/>
    <xf numFmtId="0" fontId="3" fillId="0" borderId="0" xfId="0" applyFont="1"/>
    <xf numFmtId="0" fontId="3" fillId="0" borderId="0" xfId="0" applyFont="1" applyFill="1"/>
    <xf numFmtId="0" fontId="5" fillId="0" borderId="0" xfId="0" applyFont="1" applyFill="1"/>
    <xf numFmtId="0" fontId="6" fillId="0" borderId="0" xfId="0" applyFont="1"/>
    <xf numFmtId="37" fontId="6" fillId="0" borderId="0" xfId="0" applyNumberFormat="1" applyFont="1" applyFill="1"/>
    <xf numFmtId="37" fontId="7" fillId="0" borderId="0" xfId="0" applyNumberFormat="1" applyFont="1" applyFill="1"/>
    <xf numFmtId="37" fontId="7" fillId="0" borderId="0" xfId="0" applyNumberFormat="1" applyFont="1"/>
    <xf numFmtId="37" fontId="8" fillId="0" borderId="0" xfId="0" applyNumberFormat="1" applyFont="1" applyFill="1"/>
    <xf numFmtId="37" fontId="9" fillId="0" borderId="0" xfId="0" applyNumberFormat="1" applyFont="1" applyFill="1"/>
    <xf numFmtId="0" fontId="10" fillId="0" borderId="1" xfId="0" applyFont="1" applyBorder="1"/>
    <xf numFmtId="0" fontId="11" fillId="0" borderId="1" xfId="0" applyFont="1" applyBorder="1"/>
    <xf numFmtId="0" fontId="4" fillId="0" borderId="5" xfId="0" applyFont="1" applyBorder="1"/>
    <xf numFmtId="0" fontId="8" fillId="0" borderId="0" xfId="0" applyFont="1" applyBorder="1" applyAlignment="1">
      <alignment horizontal="left"/>
    </xf>
    <xf numFmtId="37" fontId="0" fillId="0" borderId="0" xfId="0" applyNumberFormat="1" applyBorder="1"/>
    <xf numFmtId="14" fontId="0" fillId="0" borderId="0" xfId="0" applyNumberFormat="1"/>
    <xf numFmtId="0" fontId="0" fillId="0" borderId="0" xfId="0" applyBorder="1"/>
    <xf numFmtId="9" fontId="8" fillId="0" borderId="0" xfId="2" applyFont="1"/>
    <xf numFmtId="3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37" fontId="12" fillId="0" borderId="0" xfId="0" quotePrefix="1" applyNumberFormat="1" applyFont="1" applyBorder="1" applyAlignment="1">
      <alignment horizontal="center"/>
    </xf>
    <xf numFmtId="10" fontId="0" fillId="0" borderId="0" xfId="2" applyNumberFormat="1" applyFont="1" applyFill="1" applyBorder="1"/>
    <xf numFmtId="164" fontId="0" fillId="0" borderId="0" xfId="0" applyNumberFormat="1" applyBorder="1"/>
    <xf numFmtId="164" fontId="8" fillId="0" borderId="0" xfId="1" applyNumberFormat="1" applyBorder="1"/>
    <xf numFmtId="37" fontId="8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1" fontId="0" fillId="0" borderId="0" xfId="0" applyNumberFormat="1" applyBorder="1"/>
    <xf numFmtId="37" fontId="0" fillId="0" borderId="7" xfId="0" quotePrefix="1" applyNumberFormat="1" applyFill="1" applyBorder="1" applyAlignment="1">
      <alignment horizontal="center"/>
    </xf>
    <xf numFmtId="37" fontId="13" fillId="0" borderId="0" xfId="0" applyNumberFormat="1" applyFont="1" applyFill="1"/>
    <xf numFmtId="37" fontId="13" fillId="0" borderId="0" xfId="0" applyNumberFormat="1" applyFont="1"/>
    <xf numFmtId="0" fontId="13" fillId="0" borderId="0" xfId="0" applyFont="1"/>
    <xf numFmtId="9" fontId="0" fillId="0" borderId="0" xfId="2" applyFont="1" applyFill="1"/>
    <xf numFmtId="0" fontId="4" fillId="0" borderId="0" xfId="0" applyFont="1"/>
    <xf numFmtId="9" fontId="0" fillId="0" borderId="0" xfId="2" applyFont="1"/>
    <xf numFmtId="0" fontId="10" fillId="0" borderId="0" xfId="0" applyFont="1" applyFill="1" applyBorder="1" applyAlignment="1">
      <alignment horizontal="left"/>
    </xf>
    <xf numFmtId="164" fontId="0" fillId="0" borderId="0" xfId="1" applyNumberFormat="1" applyFo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164" fontId="8" fillId="0" borderId="0" xfId="1" applyNumberFormat="1" applyFo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/>
    <xf numFmtId="37" fontId="17" fillId="0" borderId="2" xfId="0" applyNumberFormat="1" applyFont="1" applyFill="1" applyBorder="1"/>
    <xf numFmtId="37" fontId="17" fillId="0" borderId="3" xfId="0" applyNumberFormat="1" applyFont="1" applyFill="1" applyBorder="1" applyAlignment="1">
      <alignment horizontal="center"/>
    </xf>
    <xf numFmtId="37" fontId="17" fillId="0" borderId="4" xfId="0" applyNumberFormat="1" applyFont="1" applyFill="1" applyBorder="1" applyAlignment="1">
      <alignment horizontal="center"/>
    </xf>
    <xf numFmtId="37" fontId="17" fillId="0" borderId="4" xfId="0" applyNumberFormat="1" applyFont="1" applyBorder="1" applyAlignment="1">
      <alignment horizontal="center"/>
    </xf>
    <xf numFmtId="37" fontId="17" fillId="0" borderId="3" xfId="0" applyNumberFormat="1" applyFont="1" applyBorder="1" applyAlignment="1">
      <alignment horizontal="center"/>
    </xf>
    <xf numFmtId="37" fontId="17" fillId="0" borderId="1" xfId="0" applyNumberFormat="1" applyFont="1" applyBorder="1" applyAlignment="1">
      <alignment horizontal="center"/>
    </xf>
    <xf numFmtId="37" fontId="17" fillId="0" borderId="6" xfId="0" applyNumberFormat="1" applyFont="1" applyFill="1" applyBorder="1" applyAlignment="1">
      <alignment horizontal="center"/>
    </xf>
    <xf numFmtId="37" fontId="17" fillId="0" borderId="5" xfId="0" applyNumberFormat="1" applyFont="1" applyFill="1" applyBorder="1" applyAlignment="1">
      <alignment horizontal="center"/>
    </xf>
    <xf numFmtId="37" fontId="17" fillId="0" borderId="7" xfId="0" applyNumberFormat="1" applyFont="1" applyFill="1" applyBorder="1" applyAlignment="1">
      <alignment horizontal="center"/>
    </xf>
    <xf numFmtId="37" fontId="17" fillId="0" borderId="6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17" fillId="0" borderId="0" xfId="0" applyFont="1"/>
    <xf numFmtId="0" fontId="17" fillId="0" borderId="0" xfId="0" applyFont="1" applyBorder="1" applyAlignment="1">
      <alignment horizontal="left"/>
    </xf>
    <xf numFmtId="0" fontId="18" fillId="0" borderId="9" xfId="0" applyFont="1" applyBorder="1"/>
    <xf numFmtId="0" fontId="17" fillId="0" borderId="0" xfId="0" applyFont="1" applyBorder="1"/>
    <xf numFmtId="0" fontId="18" fillId="0" borderId="11" xfId="0" applyFont="1" applyBorder="1"/>
    <xf numFmtId="37" fontId="18" fillId="0" borderId="9" xfId="0" applyNumberFormat="1" applyFont="1" applyFill="1" applyBorder="1"/>
    <xf numFmtId="37" fontId="18" fillId="0" borderId="8" xfId="0" applyNumberFormat="1" applyFont="1" applyFill="1" applyBorder="1"/>
    <xf numFmtId="37" fontId="17" fillId="0" borderId="0" xfId="0" applyNumberFormat="1" applyFont="1" applyFill="1"/>
    <xf numFmtId="37" fontId="17" fillId="0" borderId="0" xfId="0" applyNumberFormat="1" applyFont="1"/>
    <xf numFmtId="37" fontId="17" fillId="0" borderId="0" xfId="0" applyNumberFormat="1" applyFont="1" applyFill="1" applyBorder="1"/>
    <xf numFmtId="9" fontId="17" fillId="0" borderId="0" xfId="2" applyFont="1" applyFill="1" applyBorder="1"/>
    <xf numFmtId="37" fontId="17" fillId="0" borderId="0" xfId="0" applyNumberFormat="1" applyFont="1" applyBorder="1"/>
    <xf numFmtId="37" fontId="18" fillId="0" borderId="12" xfId="0" applyNumberFormat="1" applyFont="1" applyFill="1" applyBorder="1"/>
    <xf numFmtId="10" fontId="0" fillId="0" borderId="0" xfId="2" applyNumberFormat="1" applyFont="1" applyFill="1"/>
    <xf numFmtId="0" fontId="0" fillId="0" borderId="0" xfId="0" applyFill="1" applyBorder="1"/>
    <xf numFmtId="0" fontId="0" fillId="0" borderId="0" xfId="0" applyFill="1"/>
    <xf numFmtId="37" fontId="17" fillId="0" borderId="9" xfId="0" applyNumberFormat="1" applyFont="1" applyFill="1" applyBorder="1"/>
    <xf numFmtId="14" fontId="19" fillId="0" borderId="0" xfId="0" applyNumberFormat="1" applyFont="1" applyAlignment="1">
      <alignment horizontal="left"/>
    </xf>
    <xf numFmtId="41" fontId="20" fillId="0" borderId="0" xfId="0" applyNumberFormat="1" applyFont="1" applyBorder="1"/>
    <xf numFmtId="41" fontId="20" fillId="0" borderId="0" xfId="0" applyNumberFormat="1" applyFont="1" applyFill="1" applyBorder="1"/>
    <xf numFmtId="9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/>
    <xf numFmtId="0" fontId="8" fillId="0" borderId="0" xfId="0" applyFont="1"/>
    <xf numFmtId="37" fontId="18" fillId="0" borderId="10" xfId="0" applyNumberFormat="1" applyFont="1" applyFill="1" applyBorder="1"/>
    <xf numFmtId="39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Border="1"/>
    <xf numFmtId="37" fontId="22" fillId="2" borderId="9" xfId="0" applyNumberFormat="1" applyFont="1" applyFill="1" applyBorder="1"/>
    <xf numFmtId="37" fontId="22" fillId="0" borderId="9" xfId="0" applyNumberFormat="1" applyFont="1" applyFill="1" applyBorder="1"/>
    <xf numFmtId="17" fontId="17" fillId="0" borderId="0" xfId="0" applyNumberFormat="1" applyFont="1" applyBorder="1" applyAlignment="1">
      <alignment horizontal="center"/>
    </xf>
    <xf numFmtId="17" fontId="17" fillId="0" borderId="1" xfId="0" applyNumberFormat="1" applyFont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17" fontId="17" fillId="0" borderId="1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37" fontId="17" fillId="3" borderId="0" xfId="0" applyNumberFormat="1" applyFont="1" applyFill="1" applyBorder="1"/>
    <xf numFmtId="37" fontId="17" fillId="3" borderId="0" xfId="0" applyNumberFormat="1" applyFont="1" applyFill="1"/>
    <xf numFmtId="0" fontId="18" fillId="3" borderId="9" xfId="0" applyFont="1" applyFill="1" applyBorder="1"/>
    <xf numFmtId="37" fontId="18" fillId="3" borderId="9" xfId="0" applyNumberFormat="1" applyFont="1" applyFill="1" applyBorder="1"/>
    <xf numFmtId="37" fontId="18" fillId="3" borderId="10" xfId="0" applyNumberFormat="1" applyFont="1" applyFill="1" applyBorder="1"/>
    <xf numFmtId="37" fontId="18" fillId="3" borderId="13" xfId="0" applyNumberFormat="1" applyFont="1" applyFill="1" applyBorder="1"/>
  </cellXfs>
  <cellStyles count="13">
    <cellStyle name="Comma" xfId="1" builtinId="3"/>
    <cellStyle name="Comma 2" xfId="3"/>
    <cellStyle name="Comma 3" xfId="4"/>
    <cellStyle name="Comma 4" xfId="11"/>
    <cellStyle name="ContentsHyperlink" xfId="5"/>
    <cellStyle name="Normal" xfId="0" builtinId="0"/>
    <cellStyle name="Normal - Style1" xfId="6"/>
    <cellStyle name="Normal 13" xfId="7"/>
    <cellStyle name="Normal 2" xfId="8"/>
    <cellStyle name="Normal 3" xfId="10"/>
    <cellStyle name="Normal 3 2" xfId="12"/>
    <cellStyle name="Percent" xfId="2" builtinId="5"/>
    <cellStyle name="Percent 2" xfId="9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Orleans\Davidson\Final%20Load%20Studies\Final%20Load%20Studies\2014-2015%20Load%20Studies\Tennessee%20Virginia\2014-2015%20Blacksburg,%20VA%20(LA%20stabili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Date Range"/>
      <sheetName val="Summer Date Range"/>
      <sheetName val="Winter Date Range"/>
      <sheetName val="Design Day Wind"/>
      <sheetName val="Weather Station Information"/>
      <sheetName val="RFP Firm Daily Calculations"/>
      <sheetName val="RFP Int Sales Daily Calc"/>
      <sheetName val="For Matt's Normals file"/>
      <sheetName val="Paste Data here uncorrected"/>
      <sheetName val="Paste Data here to begin Eviews"/>
      <sheetName val="Output Summary"/>
      <sheetName val="Stability Test"/>
      <sheetName val="Eviews Results"/>
      <sheetName val="All Data"/>
      <sheetName val="Stability"/>
      <sheetName val="3 Year Minimum"/>
      <sheetName val="Design Day Forecast Calculation"/>
      <sheetName val="Forecast vs Actual Comparison"/>
      <sheetName val="Annual DTH"/>
      <sheetName val="% of Normal"/>
      <sheetName val="Actual vs Normals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BV Correctional, CO</v>
          </cell>
          <cell r="D3" t="str">
            <v>GUC</v>
          </cell>
          <cell r="E3" t="str">
            <v>GUC - Gunnison, CO</v>
          </cell>
          <cell r="F3">
            <v>0</v>
          </cell>
          <cell r="G3" t="str">
            <v>Colorado Kansas</v>
          </cell>
        </row>
        <row r="4">
          <cell r="C4" t="str">
            <v>CIG Canon City, CO</v>
          </cell>
          <cell r="D4" t="str">
            <v>PUB</v>
          </cell>
          <cell r="E4" t="str">
            <v>PUB - Pueblo, CO</v>
          </cell>
          <cell r="F4">
            <v>0</v>
          </cell>
          <cell r="G4" t="str">
            <v>Colorado Kansas</v>
          </cell>
        </row>
        <row r="5">
          <cell r="C5" t="str">
            <v>CIG Lamar, CO</v>
          </cell>
          <cell r="D5" t="str">
            <v>LAA</v>
          </cell>
          <cell r="E5" t="str">
            <v>LAA - Lamar, CO</v>
          </cell>
          <cell r="F5">
            <v>0</v>
          </cell>
          <cell r="G5" t="str">
            <v>Colorado Kansas</v>
          </cell>
        </row>
        <row r="6">
          <cell r="C6" t="str">
            <v>Craig PSCO Questar, CO</v>
          </cell>
          <cell r="D6" t="str">
            <v>CAG</v>
          </cell>
          <cell r="E6" t="str">
            <v>CAG - Craig, CO</v>
          </cell>
          <cell r="F6">
            <v>0</v>
          </cell>
          <cell r="G6" t="str">
            <v>Colorado Kansas</v>
          </cell>
        </row>
        <row r="7">
          <cell r="C7" t="str">
            <v>KMIGT, CO</v>
          </cell>
          <cell r="D7" t="str">
            <v>GXY</v>
          </cell>
          <cell r="E7" t="str">
            <v>GXY - Greely, CO</v>
          </cell>
          <cell r="F7">
            <v>0</v>
          </cell>
          <cell r="G7" t="str">
            <v>Colorado Kansas</v>
          </cell>
        </row>
        <row r="8">
          <cell r="C8" t="str">
            <v>NWPL, CO</v>
          </cell>
          <cell r="D8" t="str">
            <v>DRO</v>
          </cell>
          <cell r="E8" t="str">
            <v>DRO - Durango, CO</v>
          </cell>
          <cell r="F8">
            <v>0</v>
          </cell>
          <cell r="G8" t="str">
            <v>Colorado Kansas</v>
          </cell>
        </row>
        <row r="9">
          <cell r="C9" t="str">
            <v>PSCO Front Range, CO</v>
          </cell>
          <cell r="D9" t="str">
            <v>GXY</v>
          </cell>
          <cell r="E9" t="str">
            <v>GXY - Greely, CO</v>
          </cell>
          <cell r="F9">
            <v>0</v>
          </cell>
          <cell r="G9" t="str">
            <v>Colorado Kansas</v>
          </cell>
        </row>
        <row r="10">
          <cell r="C10" t="str">
            <v>PSCO Southern Range, CO</v>
          </cell>
          <cell r="D10" t="str">
            <v>GUC</v>
          </cell>
          <cell r="E10" t="str">
            <v>GUC - Gunnison, CO</v>
          </cell>
          <cell r="F10">
            <v>0</v>
          </cell>
          <cell r="G10" t="str">
            <v>Colorado Kansas</v>
          </cell>
        </row>
        <row r="11">
          <cell r="C11" t="str">
            <v>PSCO Western Range, CO</v>
          </cell>
          <cell r="D11" t="str">
            <v>CAG</v>
          </cell>
          <cell r="E11" t="str">
            <v>CAG - Craig, CO</v>
          </cell>
          <cell r="F11">
            <v>0</v>
          </cell>
          <cell r="G11" t="str">
            <v>Colorado Kansas</v>
          </cell>
        </row>
        <row r="12">
          <cell r="C12" t="str">
            <v>Caldwell, KS</v>
          </cell>
          <cell r="D12" t="str">
            <v>CNU</v>
          </cell>
          <cell r="E12" t="str">
            <v>CNU - Chanute, KS</v>
          </cell>
          <cell r="F12">
            <v>0</v>
          </cell>
          <cell r="G12" t="str">
            <v>Colorado Kansas</v>
          </cell>
        </row>
        <row r="13">
          <cell r="C13" t="str">
            <v>Hazelton, KS</v>
          </cell>
          <cell r="D13" t="str">
            <v>CNU</v>
          </cell>
          <cell r="E13" t="str">
            <v>CNU - Chanute, KS</v>
          </cell>
          <cell r="F13">
            <v>0</v>
          </cell>
          <cell r="G13" t="str">
            <v>Colorado Kansas</v>
          </cell>
        </row>
        <row r="14">
          <cell r="C14" t="str">
            <v>KGS Marion County, KS</v>
          </cell>
          <cell r="D14" t="str">
            <v>MHK</v>
          </cell>
          <cell r="E14" t="str">
            <v>MHK - Manhattan, KS</v>
          </cell>
          <cell r="F14">
            <v>0</v>
          </cell>
          <cell r="G14" t="str">
            <v>Colorado Kansas</v>
          </cell>
        </row>
        <row r="15">
          <cell r="C15" t="str">
            <v>KGS Seaboard Morton County, KS</v>
          </cell>
          <cell r="D15" t="str">
            <v>HYS</v>
          </cell>
          <cell r="E15" t="str">
            <v>HYS - Hayes, KS</v>
          </cell>
          <cell r="F15">
            <v>0</v>
          </cell>
          <cell r="G15" t="str">
            <v>Colorado Kansas</v>
          </cell>
        </row>
        <row r="16">
          <cell r="C16" t="str">
            <v>KMIGT, KS</v>
          </cell>
          <cell r="D16" t="str">
            <v>HYS</v>
          </cell>
          <cell r="E16" t="str">
            <v>HYS - Hayes, KS</v>
          </cell>
          <cell r="F16">
            <v>0</v>
          </cell>
          <cell r="G16" t="str">
            <v>Colorado Kansas</v>
          </cell>
        </row>
        <row r="17">
          <cell r="C17" t="str">
            <v>New Strawn, KS</v>
          </cell>
          <cell r="D17" t="str">
            <v>CNU</v>
          </cell>
          <cell r="E17" t="str">
            <v>CNU - Chanute, KS</v>
          </cell>
          <cell r="F17">
            <v>0</v>
          </cell>
          <cell r="G17" t="str">
            <v>Colorado Kansas</v>
          </cell>
        </row>
        <row r="18">
          <cell r="C18" t="str">
            <v>SS-Central Kansas, Marion County, KS</v>
          </cell>
          <cell r="D18" t="str">
            <v>MHK</v>
          </cell>
          <cell r="E18" t="str">
            <v>MHK - Manhattan, KS</v>
          </cell>
          <cell r="F18">
            <v>0</v>
          </cell>
          <cell r="G18" t="str">
            <v>Colorado Kansas</v>
          </cell>
        </row>
        <row r="19">
          <cell r="C19" t="str">
            <v>SS-Lower Central, Anthony, KS</v>
          </cell>
          <cell r="D19" t="str">
            <v>CNU</v>
          </cell>
          <cell r="E19" t="str">
            <v>CNU - Chanute, KS</v>
          </cell>
          <cell r="F19">
            <v>0</v>
          </cell>
          <cell r="G19" t="str">
            <v>Colorado Kansas</v>
          </cell>
        </row>
        <row r="20">
          <cell r="C20" t="str">
            <v>SS-Northeast, KS</v>
          </cell>
          <cell r="D20" t="str">
            <v>MCI</v>
          </cell>
          <cell r="E20" t="str">
            <v>MCI - Kansas City, MO</v>
          </cell>
          <cell r="F20">
            <v>0</v>
          </cell>
          <cell r="G20" t="str">
            <v>Colorado Kansas</v>
          </cell>
        </row>
        <row r="21">
          <cell r="C21" t="str">
            <v>SS-Southeast, KS</v>
          </cell>
          <cell r="D21" t="str">
            <v>CNU</v>
          </cell>
          <cell r="E21" t="str">
            <v>CNU - Chanute, KS</v>
          </cell>
          <cell r="F21">
            <v>0</v>
          </cell>
          <cell r="G21" t="str">
            <v>Colorado Kansas</v>
          </cell>
        </row>
        <row r="22">
          <cell r="C22" t="str">
            <v>SW Kansas Lamar Area, KS</v>
          </cell>
          <cell r="D22" t="str">
            <v>LAA</v>
          </cell>
          <cell r="E22" t="str">
            <v>LAA - Lamar, CO</v>
          </cell>
          <cell r="F22">
            <v>0</v>
          </cell>
          <cell r="G22" t="str">
            <v>Colorado Kansas</v>
          </cell>
        </row>
        <row r="23">
          <cell r="C23" t="str">
            <v>Livermore, KY</v>
          </cell>
          <cell r="D23" t="str">
            <v>EVV</v>
          </cell>
          <cell r="E23" t="str">
            <v>EVV - Evansville, KY</v>
          </cell>
          <cell r="F23">
            <v>0</v>
          </cell>
          <cell r="G23" t="str">
            <v>Kentucky Mid-States</v>
          </cell>
        </row>
        <row r="24">
          <cell r="C24" t="str">
            <v>Tex Gas Zone 2, KY</v>
          </cell>
          <cell r="D24" t="str">
            <v>PAH</v>
          </cell>
          <cell r="E24" t="str">
            <v>PAH - Paducah, KY</v>
          </cell>
          <cell r="F24">
            <v>0</v>
          </cell>
          <cell r="G24" t="str">
            <v>Kentucky Mid-States</v>
          </cell>
        </row>
        <row r="25">
          <cell r="C25" t="str">
            <v>Tex Gas Zone 3 North, KY</v>
          </cell>
          <cell r="D25" t="str">
            <v>EVV</v>
          </cell>
          <cell r="E25" t="str">
            <v>EVV - Evansville, KY</v>
          </cell>
          <cell r="F25">
            <v>0</v>
          </cell>
          <cell r="G25" t="str">
            <v>Kentucky Mid-States</v>
          </cell>
        </row>
        <row r="26">
          <cell r="C26" t="str">
            <v>Tex Gas Zone 3 South, KY</v>
          </cell>
          <cell r="D26" t="str">
            <v>BWG</v>
          </cell>
          <cell r="E26" t="str">
            <v>BWG - Bowling Green, KY</v>
          </cell>
          <cell r="F26">
            <v>0</v>
          </cell>
          <cell r="G26" t="str">
            <v>Kentucky Mid-States</v>
          </cell>
        </row>
        <row r="27">
          <cell r="C27" t="str">
            <v>Tex Gas Zone 4, KY</v>
          </cell>
          <cell r="D27" t="str">
            <v>SDF</v>
          </cell>
          <cell r="E27" t="str">
            <v>SDF - Louisville, KY</v>
          </cell>
          <cell r="F27">
            <v>0</v>
          </cell>
          <cell r="G27" t="str">
            <v>Kentucky Mid-States</v>
          </cell>
        </row>
        <row r="28">
          <cell r="C28" t="str">
            <v>Tn Gas G-2, KY</v>
          </cell>
          <cell r="D28" t="str">
            <v>LEX</v>
          </cell>
          <cell r="E28" t="str">
            <v>LEX - Lexington, KY</v>
          </cell>
          <cell r="F28">
            <v>0</v>
          </cell>
          <cell r="G28" t="str">
            <v>Kentucky Mid-States</v>
          </cell>
        </row>
        <row r="29">
          <cell r="C29" t="str">
            <v>Tn Gas GS-2, KY</v>
          </cell>
          <cell r="D29" t="str">
            <v>LEX</v>
          </cell>
          <cell r="E29" t="str">
            <v>LEX - Lexington, KY</v>
          </cell>
          <cell r="F29">
            <v>0</v>
          </cell>
          <cell r="G29" t="str">
            <v>Kentucky Mid-States</v>
          </cell>
        </row>
        <row r="30">
          <cell r="C30" t="str">
            <v>Tennessee Gas, KY</v>
          </cell>
          <cell r="D30" t="str">
            <v>LEX</v>
          </cell>
          <cell r="E30" t="str">
            <v>LEX - Lexington, KY</v>
          </cell>
          <cell r="F30">
            <v>0</v>
          </cell>
          <cell r="G30" t="str">
            <v>Kentucky Mid-States</v>
          </cell>
        </row>
        <row r="31">
          <cell r="C31" t="str">
            <v>Bowling Green, MO</v>
          </cell>
          <cell r="D31" t="str">
            <v>UIN</v>
          </cell>
          <cell r="E31" t="str">
            <v>UIN - Quincy, IL</v>
          </cell>
          <cell r="F31">
            <v>0</v>
          </cell>
          <cell r="G31" t="str">
            <v>Kentucky Mid-States</v>
          </cell>
        </row>
        <row r="32">
          <cell r="C32" t="str">
            <v>Butler, MO</v>
          </cell>
          <cell r="D32" t="str">
            <v>MCI</v>
          </cell>
          <cell r="E32" t="str">
            <v>MCI - Kansas City, MO</v>
          </cell>
          <cell r="F32">
            <v>0</v>
          </cell>
          <cell r="G32" t="str">
            <v>Kentucky Mid-States</v>
          </cell>
        </row>
        <row r="33">
          <cell r="C33" t="str">
            <v>Hannibal, MO</v>
          </cell>
          <cell r="D33" t="str">
            <v>UIN</v>
          </cell>
          <cell r="E33" t="str">
            <v>UIN - Quincy, IL</v>
          </cell>
          <cell r="F33">
            <v>0</v>
          </cell>
          <cell r="G33" t="str">
            <v>Kentucky Mid-States</v>
          </cell>
        </row>
        <row r="34">
          <cell r="C34" t="str">
            <v>Jackson, MO</v>
          </cell>
          <cell r="D34" t="str">
            <v>POF</v>
          </cell>
          <cell r="E34" t="str">
            <v>POF - Poplar Bluff, MO</v>
          </cell>
          <cell r="F34">
            <v>0</v>
          </cell>
          <cell r="G34" t="str">
            <v>Kentucky Mid-States</v>
          </cell>
        </row>
        <row r="35">
          <cell r="C35" t="str">
            <v>Kirksville, MO</v>
          </cell>
          <cell r="D35" t="str">
            <v>IRK</v>
          </cell>
          <cell r="E35" t="str">
            <v>IRK - Kirksville, MO</v>
          </cell>
          <cell r="F35">
            <v>0</v>
          </cell>
          <cell r="G35" t="str">
            <v>Kentucky Mid-States</v>
          </cell>
        </row>
        <row r="36">
          <cell r="C36" t="str">
            <v>KS-MO Stateline, MO</v>
          </cell>
          <cell r="D36" t="str">
            <v>MCI</v>
          </cell>
          <cell r="E36" t="str">
            <v>MCI - Kansas City, MO</v>
          </cell>
          <cell r="F36">
            <v>0</v>
          </cell>
          <cell r="G36" t="str">
            <v>Kentucky Mid-States</v>
          </cell>
        </row>
        <row r="37">
          <cell r="C37" t="str">
            <v>Piedmont Arcadia, MO</v>
          </cell>
          <cell r="D37" t="str">
            <v>POF</v>
          </cell>
          <cell r="E37" t="str">
            <v>POF - Poplar Bluff, MO</v>
          </cell>
          <cell r="F37">
            <v>0</v>
          </cell>
          <cell r="G37" t="str">
            <v>Kentucky Mid-States</v>
          </cell>
        </row>
        <row r="38">
          <cell r="C38" t="str">
            <v>SEMO, MO</v>
          </cell>
          <cell r="D38" t="str">
            <v>PAH</v>
          </cell>
          <cell r="E38" t="str">
            <v>PAH - Paducah, KY</v>
          </cell>
          <cell r="F38">
            <v>0</v>
          </cell>
          <cell r="G38" t="str">
            <v>Kentucky Mid-States</v>
          </cell>
        </row>
        <row r="39">
          <cell r="C39" t="str">
            <v>Tetco Neelyville, MO</v>
          </cell>
          <cell r="D39" t="str">
            <v>POF</v>
          </cell>
          <cell r="E39" t="str">
            <v>POF - Poplar Bluff, MO</v>
          </cell>
          <cell r="F39">
            <v>0</v>
          </cell>
          <cell r="G39" t="str">
            <v>Kentucky Mid-States</v>
          </cell>
        </row>
        <row r="40">
          <cell r="C40" t="str">
            <v>Amory Line w Columbus, MS</v>
          </cell>
          <cell r="D40" t="str">
            <v>GTR</v>
          </cell>
          <cell r="E40" t="str">
            <v>GTR - Columbus, MS</v>
          </cell>
          <cell r="F40">
            <v>5476</v>
          </cell>
          <cell r="G40" t="str">
            <v>Mississippi</v>
          </cell>
        </row>
        <row r="41">
          <cell r="C41" t="str">
            <v>Carthage, MS</v>
          </cell>
          <cell r="D41" t="str">
            <v>GWO</v>
          </cell>
          <cell r="E41" t="str">
            <v>GWO - Greenwood, MS</v>
          </cell>
          <cell r="F41">
            <v>200</v>
          </cell>
          <cell r="G41" t="str">
            <v>Mississippi</v>
          </cell>
        </row>
        <row r="42">
          <cell r="C42" t="str">
            <v>Crenshaw, MS</v>
          </cell>
          <cell r="D42" t="str">
            <v>MEM</v>
          </cell>
          <cell r="E42" t="str">
            <v>MEM - Memphis(Southaven), MS</v>
          </cell>
          <cell r="F42">
            <v>0</v>
          </cell>
          <cell r="G42" t="str">
            <v>Mississippi</v>
          </cell>
        </row>
        <row r="43">
          <cell r="C43" t="str">
            <v>Deer Creek, MS</v>
          </cell>
          <cell r="D43" t="str">
            <v>GWO</v>
          </cell>
          <cell r="E43" t="str">
            <v>GWO - Greenwood, MS</v>
          </cell>
          <cell r="F43">
            <v>0</v>
          </cell>
          <cell r="G43" t="str">
            <v>Mississippi</v>
          </cell>
        </row>
        <row r="44">
          <cell r="C44" t="str">
            <v>Dekalb, MS</v>
          </cell>
          <cell r="D44" t="str">
            <v>MEI</v>
          </cell>
          <cell r="E44" t="str">
            <v>MEI - Meridian, MS</v>
          </cell>
          <cell r="F44">
            <v>0</v>
          </cell>
          <cell r="G44" t="str">
            <v>Mississippi</v>
          </cell>
        </row>
        <row r="45">
          <cell r="C45" t="str">
            <v>Gville, Greenwd-Grenada, MS</v>
          </cell>
          <cell r="D45" t="str">
            <v>GWO</v>
          </cell>
          <cell r="E45" t="str">
            <v>GWO - Greenwood, MS</v>
          </cell>
          <cell r="F45">
            <v>1730</v>
          </cell>
          <cell r="G45" t="str">
            <v>Mississippi</v>
          </cell>
        </row>
        <row r="46">
          <cell r="C46" t="str">
            <v>TGP Holcomb, MS</v>
          </cell>
          <cell r="D46" t="str">
            <v>GWO</v>
          </cell>
          <cell r="E46" t="str">
            <v>GWO - Greenwood, MS</v>
          </cell>
          <cell r="F46">
            <v>0</v>
          </cell>
          <cell r="G46" t="str">
            <v>Mississippi</v>
          </cell>
        </row>
        <row r="47">
          <cell r="C47" t="str">
            <v>Jackson Area, MS</v>
          </cell>
          <cell r="D47" t="str">
            <v>JAN</v>
          </cell>
          <cell r="E47" t="str">
            <v>JAN - Jackson, MS</v>
          </cell>
          <cell r="F47">
            <v>7387</v>
          </cell>
          <cell r="G47" t="str">
            <v>Mississippi</v>
          </cell>
        </row>
        <row r="48">
          <cell r="C48" t="str">
            <v>Kosciusko Area, MS</v>
          </cell>
          <cell r="D48" t="str">
            <v>GWO</v>
          </cell>
          <cell r="E48" t="str">
            <v>GWO - Greenwood, MS</v>
          </cell>
          <cell r="F48">
            <v>350</v>
          </cell>
          <cell r="G48" t="str">
            <v>Mississippi</v>
          </cell>
        </row>
        <row r="49">
          <cell r="C49" t="str">
            <v>Kosciusko, MS</v>
          </cell>
          <cell r="D49" t="str">
            <v>GWO</v>
          </cell>
          <cell r="E49" t="str">
            <v>GWO - Greenwood, MS</v>
          </cell>
          <cell r="F49">
            <v>150</v>
          </cell>
          <cell r="G49" t="str">
            <v>Mississippi</v>
          </cell>
        </row>
        <row r="50">
          <cell r="C50" t="str">
            <v>Lucedale, MS</v>
          </cell>
          <cell r="D50" t="str">
            <v>ASD</v>
          </cell>
          <cell r="E50" t="str">
            <v>ASD - Slidell, LA</v>
          </cell>
          <cell r="F50">
            <v>0</v>
          </cell>
          <cell r="G50" t="str">
            <v>Mississippi</v>
          </cell>
        </row>
        <row r="51">
          <cell r="C51" t="str">
            <v>Macon, MS</v>
          </cell>
          <cell r="D51" t="str">
            <v>GTR</v>
          </cell>
          <cell r="E51" t="str">
            <v>GTR - Columbus, MS</v>
          </cell>
          <cell r="F51">
            <v>0</v>
          </cell>
          <cell r="G51" t="str">
            <v>Mississippi</v>
          </cell>
        </row>
        <row r="52">
          <cell r="C52" t="str">
            <v>Meridian, MS</v>
          </cell>
          <cell r="D52" t="str">
            <v>MEI</v>
          </cell>
          <cell r="E52" t="str">
            <v>MEI - Meridian, MS</v>
          </cell>
          <cell r="F52">
            <v>2074</v>
          </cell>
          <cell r="G52" t="str">
            <v>Mississippi</v>
          </cell>
        </row>
        <row r="53">
          <cell r="C53" t="str">
            <v>Natchez, MS</v>
          </cell>
          <cell r="D53" t="str">
            <v>HEZ</v>
          </cell>
          <cell r="E53" t="str">
            <v>HEZ - Natchez, MS</v>
          </cell>
          <cell r="F53">
            <v>480</v>
          </cell>
          <cell r="G53" t="str">
            <v>Mississippi</v>
          </cell>
        </row>
        <row r="54">
          <cell r="C54" t="str">
            <v>North Central Gas Dist., MS</v>
          </cell>
          <cell r="D54" t="str">
            <v>GTR</v>
          </cell>
          <cell r="E54" t="str">
            <v>GTR - Columbus, MS</v>
          </cell>
          <cell r="F54">
            <v>705</v>
          </cell>
          <cell r="G54" t="str">
            <v>Mississippi</v>
          </cell>
        </row>
        <row r="55">
          <cell r="C55" t="str">
            <v>NorthWest, MS</v>
          </cell>
          <cell r="D55" t="str">
            <v>MEM</v>
          </cell>
          <cell r="E55" t="str">
            <v>MEM - Memphis(Southaven), MS</v>
          </cell>
          <cell r="F55">
            <v>1903</v>
          </cell>
          <cell r="G55" t="str">
            <v>Mississippi</v>
          </cell>
        </row>
        <row r="56">
          <cell r="C56" t="str">
            <v>Roxie, MS</v>
          </cell>
          <cell r="D56" t="str">
            <v>HEZ</v>
          </cell>
          <cell r="E56" t="str">
            <v>HEZ - Natchez, MS</v>
          </cell>
          <cell r="F56">
            <v>0</v>
          </cell>
          <cell r="G56" t="str">
            <v>Mississippi</v>
          </cell>
        </row>
        <row r="57">
          <cell r="C57" t="str">
            <v>Starkville, MS</v>
          </cell>
          <cell r="D57" t="str">
            <v>GTR</v>
          </cell>
          <cell r="E57" t="str">
            <v>GTR - Columbus, MS</v>
          </cell>
          <cell r="F57">
            <v>970</v>
          </cell>
          <cell r="G57" t="str">
            <v>Mississippi</v>
          </cell>
        </row>
        <row r="58">
          <cell r="C58" t="str">
            <v>Tetco Excl Maben Amory, MS</v>
          </cell>
          <cell r="D58" t="str">
            <v>JAN</v>
          </cell>
          <cell r="E58" t="str">
            <v>JAN - Jackson, MS</v>
          </cell>
          <cell r="F58">
            <v>0</v>
          </cell>
          <cell r="G58" t="str">
            <v>Mississippi</v>
          </cell>
        </row>
        <row r="59">
          <cell r="C59" t="str">
            <v>U.S.N.A.S., MS</v>
          </cell>
          <cell r="D59" t="str">
            <v>MEI</v>
          </cell>
          <cell r="E59" t="str">
            <v>MEI - Meridian, MS</v>
          </cell>
          <cell r="F59">
            <v>0</v>
          </cell>
          <cell r="G59" t="str">
            <v>Mississippi</v>
          </cell>
        </row>
        <row r="60">
          <cell r="C60" t="str">
            <v>Williamsville, MS</v>
          </cell>
          <cell r="D60" t="str">
            <v>GWO</v>
          </cell>
          <cell r="E60" t="str">
            <v>GWO - Greenwood, MS</v>
          </cell>
          <cell r="F60">
            <v>0</v>
          </cell>
          <cell r="G60" t="str">
            <v>Mississippi</v>
          </cell>
        </row>
        <row r="61">
          <cell r="C61" t="str">
            <v>Blacksburg, VA</v>
          </cell>
          <cell r="D61" t="str">
            <v>BCB</v>
          </cell>
          <cell r="E61" t="str">
            <v>BCB - Blacksburg, VA</v>
          </cell>
          <cell r="F61">
            <v>0</v>
          </cell>
          <cell r="G61" t="str">
            <v>Kentucky Mid-States</v>
          </cell>
        </row>
        <row r="62">
          <cell r="C62" t="str">
            <v>Bristol Abingdon, TN VA</v>
          </cell>
          <cell r="D62" t="str">
            <v>TRI</v>
          </cell>
          <cell r="E62" t="str">
            <v>TRI - Tri-City Airport, TN</v>
          </cell>
          <cell r="F62">
            <v>0</v>
          </cell>
          <cell r="G62" t="str">
            <v>Kentucky Mid-States</v>
          </cell>
        </row>
        <row r="63">
          <cell r="C63" t="str">
            <v>Columbia Franklin Mboro, TN</v>
          </cell>
          <cell r="D63" t="str">
            <v>BNA</v>
          </cell>
          <cell r="E63" t="str">
            <v>BNA - Nashville, TN</v>
          </cell>
          <cell r="F63">
            <v>0</v>
          </cell>
          <cell r="G63" t="str">
            <v>Kentucky Mid-States</v>
          </cell>
        </row>
        <row r="64">
          <cell r="C64" t="str">
            <v>Greeneville, TN</v>
          </cell>
          <cell r="D64" t="str">
            <v>TRI</v>
          </cell>
          <cell r="E64" t="str">
            <v>TRI - Tri-City Airport, TN</v>
          </cell>
          <cell r="F64">
            <v>0</v>
          </cell>
          <cell r="G64" t="str">
            <v>Kentucky Mid-States</v>
          </cell>
        </row>
        <row r="65">
          <cell r="C65" t="str">
            <v>Johnson City, TN</v>
          </cell>
          <cell r="D65" t="str">
            <v>TRI</v>
          </cell>
          <cell r="E65" t="str">
            <v>TRI - Tri-City Airport, TN</v>
          </cell>
          <cell r="F65">
            <v>0</v>
          </cell>
          <cell r="G65" t="str">
            <v>Kentucky Mid-States</v>
          </cell>
        </row>
        <row r="66">
          <cell r="C66" t="str">
            <v>Kingsport, TN</v>
          </cell>
          <cell r="D66" t="str">
            <v>TRI</v>
          </cell>
          <cell r="E66" t="str">
            <v>TRI - Tri-City Airport, TN</v>
          </cell>
          <cell r="F66">
            <v>0</v>
          </cell>
          <cell r="G66" t="str">
            <v>Kentucky Mid-States</v>
          </cell>
        </row>
        <row r="67">
          <cell r="C67" t="str">
            <v>Marion, VA</v>
          </cell>
          <cell r="D67" t="str">
            <v>BCB</v>
          </cell>
          <cell r="E67" t="str">
            <v>BCB - Blacksburg, VA</v>
          </cell>
          <cell r="F67">
            <v>0</v>
          </cell>
          <cell r="G67" t="str">
            <v>Kentucky Mid-States</v>
          </cell>
        </row>
        <row r="68">
          <cell r="C68" t="str">
            <v>Maryville, TN</v>
          </cell>
          <cell r="D68" t="str">
            <v>TYS</v>
          </cell>
          <cell r="E68" t="str">
            <v>TYS - Knoxville (McGhee Tyson), TN</v>
          </cell>
          <cell r="F68">
            <v>0</v>
          </cell>
          <cell r="G68" t="str">
            <v>Kentucky Mid-States</v>
          </cell>
        </row>
        <row r="69">
          <cell r="C69" t="str">
            <v>Morristown, TN</v>
          </cell>
          <cell r="D69" t="str">
            <v>TRI</v>
          </cell>
          <cell r="E69" t="str">
            <v>TRI - Tri-City Airport, TN</v>
          </cell>
          <cell r="F69">
            <v>0</v>
          </cell>
          <cell r="G69" t="str">
            <v>Kentucky Mid-States</v>
          </cell>
        </row>
        <row r="70">
          <cell r="C70" t="str">
            <v>Pulaski Dublin, VA</v>
          </cell>
          <cell r="D70" t="str">
            <v>BCB</v>
          </cell>
          <cell r="E70" t="str">
            <v>BCB - Blacksburg, VA</v>
          </cell>
          <cell r="F70">
            <v>0</v>
          </cell>
          <cell r="G70" t="str">
            <v>Kentucky Mid-States</v>
          </cell>
        </row>
        <row r="71">
          <cell r="C71" t="str">
            <v>Radford, VA</v>
          </cell>
          <cell r="D71" t="str">
            <v>BCB</v>
          </cell>
          <cell r="E71" t="str">
            <v>BCB - Blacksburg, VA</v>
          </cell>
          <cell r="F71">
            <v>0</v>
          </cell>
          <cell r="G71" t="str">
            <v>Kentucky Mid-States</v>
          </cell>
        </row>
        <row r="72">
          <cell r="C72" t="str">
            <v>Shelbyville, TN</v>
          </cell>
          <cell r="D72" t="str">
            <v>BNA</v>
          </cell>
          <cell r="E72" t="str">
            <v>BNA - Nashville, TN</v>
          </cell>
          <cell r="F72">
            <v>0</v>
          </cell>
          <cell r="G72" t="str">
            <v>Kentucky Mid-States</v>
          </cell>
        </row>
        <row r="73">
          <cell r="C73" t="str">
            <v>Union City, TN</v>
          </cell>
          <cell r="D73" t="str">
            <v>DYR</v>
          </cell>
          <cell r="E73" t="str">
            <v>DYR - Dyersburg, TN</v>
          </cell>
          <cell r="F73">
            <v>0</v>
          </cell>
          <cell r="G73" t="str">
            <v>Kentucky Mid-States</v>
          </cell>
        </row>
        <row r="74">
          <cell r="C74" t="str">
            <v>Wythville, VA</v>
          </cell>
          <cell r="D74" t="str">
            <v>BCB</v>
          </cell>
          <cell r="E74" t="str">
            <v>BCB - Blacksburg, VA</v>
          </cell>
          <cell r="F74">
            <v>0</v>
          </cell>
          <cell r="G74" t="str">
            <v>Kentucky Mid-States</v>
          </cell>
        </row>
        <row r="75">
          <cell r="C75" t="str">
            <v>LGS-Acadian</v>
          </cell>
          <cell r="D75" t="str">
            <v>MSY</v>
          </cell>
          <cell r="E75" t="str">
            <v>MSY - New Orleans, LA</v>
          </cell>
          <cell r="F75">
            <v>0</v>
          </cell>
          <cell r="G75" t="str">
            <v>Louisiana</v>
          </cell>
        </row>
        <row r="76">
          <cell r="C76" t="str">
            <v>LGS-American Midstream-Ferriday</v>
          </cell>
          <cell r="D76" t="str">
            <v>HEZ</v>
          </cell>
          <cell r="E76" t="str">
            <v>HEZ - Natchez, MS</v>
          </cell>
          <cell r="F76">
            <v>0</v>
          </cell>
          <cell r="G76" t="str">
            <v>Louisiana</v>
          </cell>
        </row>
        <row r="77">
          <cell r="C77" t="str">
            <v>LGS-American Midstream-NonFerriday</v>
          </cell>
          <cell r="D77" t="str">
            <v>AEX</v>
          </cell>
          <cell r="E77" t="str">
            <v>AEX - Pineville, LA</v>
          </cell>
          <cell r="F77">
            <v>0</v>
          </cell>
          <cell r="G77" t="str">
            <v>Louisiana</v>
          </cell>
        </row>
        <row r="78">
          <cell r="C78" t="str">
            <v>LGS-GulfSouth Area 1</v>
          </cell>
          <cell r="D78" t="str">
            <v>ASD</v>
          </cell>
          <cell r="E78" t="str">
            <v>ASD - Slidell, LA</v>
          </cell>
          <cell r="F78">
            <v>0</v>
          </cell>
          <cell r="G78" t="str">
            <v>Louisiana</v>
          </cell>
        </row>
        <row r="79">
          <cell r="C79" t="str">
            <v>LGS-GulfSouth Area 2</v>
          </cell>
          <cell r="D79" t="str">
            <v>ASD</v>
          </cell>
          <cell r="E79" t="str">
            <v>ASD - Slidell, LA</v>
          </cell>
          <cell r="F79">
            <v>0</v>
          </cell>
          <cell r="G79" t="str">
            <v>Louisiana</v>
          </cell>
        </row>
        <row r="80">
          <cell r="C80" t="str">
            <v>LGS-GulfSouth Area 3</v>
          </cell>
          <cell r="D80" t="str">
            <v>MSY</v>
          </cell>
          <cell r="E80" t="str">
            <v>MSY - New Orleans, LA</v>
          </cell>
          <cell r="F80">
            <v>0</v>
          </cell>
          <cell r="G80" t="str">
            <v>Louisiana</v>
          </cell>
        </row>
        <row r="81">
          <cell r="C81" t="str">
            <v>LGS-GulfSouth Area 4</v>
          </cell>
          <cell r="D81" t="str">
            <v>ASD</v>
          </cell>
          <cell r="E81" t="str">
            <v>ASD - Slidell, LA</v>
          </cell>
          <cell r="F81">
            <v>0</v>
          </cell>
          <cell r="G81" t="str">
            <v>Louisiana</v>
          </cell>
        </row>
        <row r="82">
          <cell r="C82" t="str">
            <v>LGS-GulfSouth Area 7</v>
          </cell>
          <cell r="D82" t="str">
            <v>MLU</v>
          </cell>
          <cell r="E82" t="str">
            <v>MLU - Monroe, LA</v>
          </cell>
          <cell r="F82">
            <v>0</v>
          </cell>
          <cell r="G82" t="str">
            <v>Louisiana</v>
          </cell>
        </row>
        <row r="83">
          <cell r="C83" t="str">
            <v>LGS-Monroe</v>
          </cell>
          <cell r="D83" t="str">
            <v>MLU</v>
          </cell>
          <cell r="E83" t="str">
            <v>MLU - Monroe, LA</v>
          </cell>
          <cell r="F83">
            <v>0</v>
          </cell>
          <cell r="G83" t="str">
            <v>Louisiana</v>
          </cell>
        </row>
        <row r="84">
          <cell r="C84" t="str">
            <v>LGS-SONAT</v>
          </cell>
          <cell r="D84" t="str">
            <v>MSY</v>
          </cell>
          <cell r="E84" t="str">
            <v>MSY - New Orleans, LA</v>
          </cell>
          <cell r="F84">
            <v>0</v>
          </cell>
          <cell r="G84" t="str">
            <v>Louisiana</v>
          </cell>
        </row>
        <row r="85">
          <cell r="C85" t="str">
            <v>LGS-Tennessee</v>
          </cell>
          <cell r="D85" t="str">
            <v>MLU</v>
          </cell>
          <cell r="E85" t="str">
            <v>MLU - Monroe, LA</v>
          </cell>
          <cell r="F85">
            <v>0</v>
          </cell>
          <cell r="G85" t="str">
            <v>Louisiana</v>
          </cell>
        </row>
        <row r="86">
          <cell r="C86" t="str">
            <v>LGS-Texas Gas</v>
          </cell>
          <cell r="D86" t="str">
            <v>MLU</v>
          </cell>
          <cell r="E86" t="str">
            <v>MLU - Monroe, LA</v>
          </cell>
          <cell r="F86">
            <v>0</v>
          </cell>
          <cell r="G86" t="str">
            <v>Louisiana</v>
          </cell>
        </row>
        <row r="87">
          <cell r="C87" t="str">
            <v>LGS-TLGP</v>
          </cell>
          <cell r="D87" t="str">
            <v>MSY</v>
          </cell>
          <cell r="E87" t="str">
            <v>MSY - New Orleans, LA</v>
          </cell>
          <cell r="F87">
            <v>0</v>
          </cell>
          <cell r="G87" t="str">
            <v>Louisiana</v>
          </cell>
        </row>
        <row r="88">
          <cell r="C88" t="str">
            <v>LGS-Trunkline</v>
          </cell>
          <cell r="D88" t="str">
            <v>MLU</v>
          </cell>
          <cell r="E88" t="str">
            <v>MLU - Monroe, LA</v>
          </cell>
          <cell r="F88">
            <v>0</v>
          </cell>
          <cell r="G88" t="str">
            <v>Louisiana</v>
          </cell>
        </row>
        <row r="89">
          <cell r="C89" t="str">
            <v>TransLA-Acadian</v>
          </cell>
          <cell r="D89" t="str">
            <v>MSY</v>
          </cell>
          <cell r="E89" t="str">
            <v>MSY - New Orleans, LA</v>
          </cell>
          <cell r="F89">
            <v>0</v>
          </cell>
          <cell r="G89" t="str">
            <v>Louisiana</v>
          </cell>
        </row>
        <row r="90">
          <cell r="C90" t="str">
            <v>TransLA-CrossTex</v>
          </cell>
          <cell r="D90" t="str">
            <v>LFT</v>
          </cell>
          <cell r="E90" t="str">
            <v>LFT - Lafayette, LA</v>
          </cell>
          <cell r="F90">
            <v>0</v>
          </cell>
          <cell r="G90" t="str">
            <v>Louisiana</v>
          </cell>
        </row>
        <row r="91">
          <cell r="C91" t="str">
            <v>TransLA-American Midstream</v>
          </cell>
          <cell r="D91" t="str">
            <v>AEX</v>
          </cell>
          <cell r="E91" t="str">
            <v>AEX - Pineville, LA</v>
          </cell>
          <cell r="F91">
            <v>0</v>
          </cell>
          <cell r="G91" t="str">
            <v>Louisiana</v>
          </cell>
        </row>
        <row r="92">
          <cell r="C92" t="str">
            <v>TransLA-GulfSouth-noMany</v>
          </cell>
          <cell r="D92" t="str">
            <v>LFT</v>
          </cell>
          <cell r="E92" t="str">
            <v>LFT - Lafayette, LA</v>
          </cell>
          <cell r="F92">
            <v>0</v>
          </cell>
          <cell r="G92" t="str">
            <v>Louisiana</v>
          </cell>
        </row>
        <row r="93">
          <cell r="C93" t="str">
            <v>TransLA-GulfSouth-Sabine</v>
          </cell>
          <cell r="D93" t="str">
            <v>POE</v>
          </cell>
          <cell r="E93" t="str">
            <v>POE - Natchitoches, LA</v>
          </cell>
          <cell r="F93">
            <v>0</v>
          </cell>
          <cell r="G93" t="str">
            <v>Louisiana</v>
          </cell>
        </row>
        <row r="94">
          <cell r="C94" t="str">
            <v>TransLA-SONAT</v>
          </cell>
          <cell r="D94" t="str">
            <v>LFT</v>
          </cell>
          <cell r="E94" t="str">
            <v>LFT - Lafayette, LA</v>
          </cell>
          <cell r="F94">
            <v>0</v>
          </cell>
          <cell r="G94" t="str">
            <v>Louisiana</v>
          </cell>
        </row>
        <row r="95">
          <cell r="C95" t="str">
            <v>TransLA-Tennessee-ZoneL</v>
          </cell>
          <cell r="D95" t="str">
            <v>AEX</v>
          </cell>
          <cell r="E95" t="str">
            <v>AEX - Pineville, LA</v>
          </cell>
          <cell r="F95">
            <v>0</v>
          </cell>
          <cell r="G95" t="str">
            <v>Louisiana</v>
          </cell>
        </row>
        <row r="96">
          <cell r="C96" t="str">
            <v>TransLA-Tennessee-ZoneO</v>
          </cell>
          <cell r="D96" t="str">
            <v>POE</v>
          </cell>
          <cell r="E96" t="str">
            <v>POE - Natchitoches, LA</v>
          </cell>
          <cell r="F96">
            <v>0</v>
          </cell>
          <cell r="G96" t="str">
            <v>Louisiana</v>
          </cell>
        </row>
        <row r="97">
          <cell r="C97" t="str">
            <v>TransLA-TexasGas</v>
          </cell>
          <cell r="D97" t="str">
            <v>MSY</v>
          </cell>
          <cell r="E97" t="str">
            <v>MSY - New Orleans, LA</v>
          </cell>
          <cell r="F97">
            <v>0</v>
          </cell>
          <cell r="G97" t="str">
            <v>Louisiana</v>
          </cell>
        </row>
        <row r="98">
          <cell r="C98" t="str">
            <v>Mid-Tex</v>
          </cell>
          <cell r="D98" t="str">
            <v>DFW</v>
          </cell>
          <cell r="E98" t="str">
            <v>DFW - Dallas, TX</v>
          </cell>
          <cell r="F98">
            <v>0</v>
          </cell>
          <cell r="G98" t="str">
            <v>Mid-Tex</v>
          </cell>
        </row>
        <row r="99">
          <cell r="C99" t="str">
            <v>Amarillo - Excl Sales, TX</v>
          </cell>
          <cell r="D99" t="str">
            <v>AMA</v>
          </cell>
          <cell r="E99" t="str">
            <v>AMA - Amarillo, TX</v>
          </cell>
          <cell r="F99">
            <v>0</v>
          </cell>
          <cell r="G99" t="str">
            <v>West Texas</v>
          </cell>
        </row>
        <row r="100">
          <cell r="C100" t="str">
            <v>Amarillo - Incl Sales, TX</v>
          </cell>
          <cell r="D100" t="str">
            <v>AMA</v>
          </cell>
          <cell r="E100" t="str">
            <v>AMA - Amarillo, TX</v>
          </cell>
          <cell r="F100">
            <v>0</v>
          </cell>
          <cell r="G100" t="str">
            <v>West Texas</v>
          </cell>
        </row>
        <row r="101">
          <cell r="C101" t="str">
            <v>City of Odessa, TX</v>
          </cell>
          <cell r="D101" t="str">
            <v>MAF</v>
          </cell>
          <cell r="E101" t="str">
            <v>MAF - Midland, TX</v>
          </cell>
          <cell r="F101">
            <v>0</v>
          </cell>
          <cell r="G101" t="str">
            <v>West Texas</v>
          </cell>
        </row>
        <row r="102">
          <cell r="C102" t="str">
            <v>El Paso Non Tri Non Bushland, TX</v>
          </cell>
          <cell r="D102" t="str">
            <v>LBB</v>
          </cell>
          <cell r="E102" t="str">
            <v>LBB - Lubbock, TX</v>
          </cell>
          <cell r="F102">
            <v>0</v>
          </cell>
          <cell r="G102" t="str">
            <v>West Texas</v>
          </cell>
        </row>
        <row r="103">
          <cell r="C103" t="str">
            <v>Lubbock - Excl Sales, TX</v>
          </cell>
          <cell r="D103" t="str">
            <v>LBB</v>
          </cell>
          <cell r="E103" t="str">
            <v>LBB - Lubbock, TX</v>
          </cell>
          <cell r="F103">
            <v>0</v>
          </cell>
          <cell r="G103" t="str">
            <v>West Texas</v>
          </cell>
        </row>
        <row r="104">
          <cell r="C104" t="str">
            <v>Lubbock - Incl Sales, TX</v>
          </cell>
          <cell r="D104" t="str">
            <v>LBB</v>
          </cell>
          <cell r="E104" t="str">
            <v>LBB - Lubbock, TX</v>
          </cell>
          <cell r="F104">
            <v>0</v>
          </cell>
          <cell r="G104" t="str">
            <v>West Texas</v>
          </cell>
        </row>
        <row r="105">
          <cell r="C105" t="str">
            <v>Midland, TX</v>
          </cell>
          <cell r="D105" t="str">
            <v>MAF</v>
          </cell>
          <cell r="E105" t="str">
            <v>MAF - Midland, TX</v>
          </cell>
          <cell r="F105">
            <v>0</v>
          </cell>
          <cell r="G105" t="str">
            <v>West Texas</v>
          </cell>
        </row>
        <row r="106">
          <cell r="C106" t="str">
            <v>Northern Natural, TX</v>
          </cell>
          <cell r="D106" t="str">
            <v>LBB</v>
          </cell>
          <cell r="E106" t="str">
            <v>LBB - Lubbock, TX</v>
          </cell>
          <cell r="F106">
            <v>0</v>
          </cell>
          <cell r="G106" t="str">
            <v>West Texas</v>
          </cell>
        </row>
        <row r="107">
          <cell r="C107" t="str">
            <v>NT Amarillo, TX</v>
          </cell>
          <cell r="D107" t="str">
            <v>AMA</v>
          </cell>
          <cell r="E107" t="str">
            <v>AMA - Amarillo, TX</v>
          </cell>
          <cell r="F107">
            <v>0</v>
          </cell>
          <cell r="G107" t="str">
            <v>West Texas</v>
          </cell>
        </row>
        <row r="108">
          <cell r="C108" t="str">
            <v>NT Lubbock, TX</v>
          </cell>
          <cell r="D108" t="str">
            <v>LBB</v>
          </cell>
          <cell r="E108" t="str">
            <v>LBB - Lubbock, TX</v>
          </cell>
          <cell r="F108">
            <v>0</v>
          </cell>
          <cell r="G108" t="str">
            <v>West Texas</v>
          </cell>
        </row>
        <row r="109">
          <cell r="C109" t="str">
            <v>NT Midland, TX</v>
          </cell>
          <cell r="D109" t="str">
            <v>MAF</v>
          </cell>
          <cell r="E109" t="str">
            <v>MAF - Midland, TX</v>
          </cell>
          <cell r="F109">
            <v>0</v>
          </cell>
          <cell r="G109" t="str">
            <v>West Texas</v>
          </cell>
        </row>
        <row r="110">
          <cell r="C110" t="str">
            <v>Triangle - Excl Sales, TX</v>
          </cell>
          <cell r="D110" t="str">
            <v>LBB</v>
          </cell>
          <cell r="E110" t="str">
            <v>LBB - Lubbock, TX</v>
          </cell>
          <cell r="F110">
            <v>0</v>
          </cell>
          <cell r="G110" t="str">
            <v>West Texas</v>
          </cell>
        </row>
        <row r="111">
          <cell r="C111" t="str">
            <v>Triangle - Incl Sales, TX</v>
          </cell>
          <cell r="D111" t="str">
            <v>LBB</v>
          </cell>
          <cell r="E111" t="str">
            <v>LBB - Lubbock, TX</v>
          </cell>
          <cell r="F111">
            <v>0</v>
          </cell>
          <cell r="G111" t="str">
            <v>West Texas</v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3">
          <cell r="AG3" t="str">
            <v>ANR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="85" zoomScaleNormal="85" workbookViewId="0">
      <selection activeCell="B5" sqref="B5"/>
    </sheetView>
  </sheetViews>
  <sheetFormatPr defaultRowHeight="13.2" x14ac:dyDescent="0.25"/>
  <cols>
    <col min="2" max="2" width="38.5546875" customWidth="1"/>
    <col min="3" max="3" width="12" style="1" customWidth="1"/>
    <col min="4" max="4" width="10.44140625" style="1" customWidth="1"/>
    <col min="5" max="5" width="12.5546875" style="1" customWidth="1"/>
    <col min="6" max="6" width="12.33203125" style="1" customWidth="1"/>
    <col min="7" max="7" width="13.5546875" style="2" customWidth="1"/>
    <col min="8" max="8" width="8.6640625" style="2" bestFit="1" customWidth="1"/>
    <col min="9" max="9" width="12" style="2" customWidth="1"/>
    <col min="10" max="10" width="8.6640625" style="2" bestFit="1" customWidth="1"/>
    <col min="11" max="11" width="11.44140625" style="2" customWidth="1"/>
    <col min="12" max="12" width="8.6640625" style="2" bestFit="1" customWidth="1"/>
    <col min="13" max="13" width="11.88671875" style="2" customWidth="1"/>
    <col min="14" max="14" width="8.6640625" style="2" bestFit="1" customWidth="1"/>
    <col min="15" max="15" width="11.6640625" style="2" customWidth="1"/>
    <col min="16" max="16" width="8.6640625" style="2" bestFit="1" customWidth="1"/>
    <col min="17" max="17" width="14" style="2" customWidth="1"/>
    <col min="19" max="19" width="11.44140625" customWidth="1"/>
    <col min="20" max="20" width="11.6640625" bestFit="1" customWidth="1"/>
    <col min="21" max="21" width="12.44140625" customWidth="1"/>
    <col min="22" max="22" width="11.44140625" customWidth="1"/>
    <col min="23" max="23" width="12.21875" bestFit="1" customWidth="1"/>
    <col min="24" max="25" width="10.5546875" bestFit="1" customWidth="1"/>
    <col min="26" max="26" width="11.6640625" bestFit="1" customWidth="1"/>
  </cols>
  <sheetData>
    <row r="1" spans="2:22" ht="15" x14ac:dyDescent="0.25">
      <c r="B1" s="3" t="s">
        <v>0</v>
      </c>
    </row>
    <row r="2" spans="2:22" ht="15" x14ac:dyDescent="0.25">
      <c r="B2" s="3" t="s">
        <v>1</v>
      </c>
    </row>
    <row r="3" spans="2:22" ht="15" x14ac:dyDescent="0.25">
      <c r="B3" s="4" t="s">
        <v>45</v>
      </c>
      <c r="D3" s="73"/>
      <c r="E3" s="73"/>
      <c r="F3" s="5"/>
    </row>
    <row r="4" spans="2:22" ht="15" x14ac:dyDescent="0.25">
      <c r="B4" s="3" t="s">
        <v>2</v>
      </c>
      <c r="D4" s="73"/>
      <c r="E4" s="73"/>
    </row>
    <row r="5" spans="2:22" ht="15.6" x14ac:dyDescent="0.3">
      <c r="B5" s="77"/>
      <c r="C5" s="40"/>
      <c r="E5" s="40"/>
      <c r="G5" s="40"/>
      <c r="H5" s="1"/>
      <c r="I5" s="40"/>
      <c r="J5" s="1"/>
      <c r="K5" s="40"/>
      <c r="L5" s="1"/>
      <c r="M5" s="40"/>
      <c r="N5" s="1"/>
      <c r="O5" s="40"/>
      <c r="P5" s="1"/>
    </row>
    <row r="6" spans="2:22" ht="17.399999999999999" x14ac:dyDescent="0.3">
      <c r="B6" s="6"/>
      <c r="D6" s="7"/>
      <c r="E6" s="8"/>
      <c r="F6" s="8"/>
      <c r="G6" s="9"/>
      <c r="H6" s="9"/>
      <c r="I6" s="9"/>
      <c r="J6" s="9"/>
    </row>
    <row r="7" spans="2:22" x14ac:dyDescent="0.25">
      <c r="F7" s="10"/>
      <c r="H7" s="10"/>
      <c r="J7" s="10"/>
      <c r="L7" s="10"/>
      <c r="N7" s="11"/>
    </row>
    <row r="8" spans="2:22" ht="15.6" x14ac:dyDescent="0.3">
      <c r="B8" s="12" t="s">
        <v>3</v>
      </c>
      <c r="C8" s="48"/>
      <c r="D8" s="49">
        <v>30</v>
      </c>
      <c r="E8" s="50"/>
      <c r="F8" s="49">
        <v>31</v>
      </c>
      <c r="G8" s="51"/>
      <c r="H8" s="52">
        <v>30</v>
      </c>
      <c r="I8" s="51"/>
      <c r="J8" s="52">
        <v>31</v>
      </c>
      <c r="K8" s="51"/>
      <c r="L8" s="52">
        <v>31</v>
      </c>
      <c r="M8" s="51"/>
      <c r="N8" s="52">
        <v>30</v>
      </c>
      <c r="O8" s="51"/>
      <c r="P8" s="52">
        <v>31</v>
      </c>
      <c r="Q8" s="52">
        <v>214</v>
      </c>
    </row>
    <row r="9" spans="2:22" ht="17.399999999999999" x14ac:dyDescent="0.3">
      <c r="B9" s="13" t="s">
        <v>4</v>
      </c>
      <c r="C9" s="91">
        <v>42839</v>
      </c>
      <c r="D9" s="92"/>
      <c r="E9" s="91">
        <v>42856</v>
      </c>
      <c r="F9" s="92"/>
      <c r="G9" s="89">
        <v>42887</v>
      </c>
      <c r="H9" s="90"/>
      <c r="I9" s="89">
        <v>42917</v>
      </c>
      <c r="J9" s="90"/>
      <c r="K9" s="89">
        <v>42948</v>
      </c>
      <c r="L9" s="90"/>
      <c r="M9" s="89">
        <v>42979</v>
      </c>
      <c r="N9" s="90"/>
      <c r="O9" s="89">
        <v>43009</v>
      </c>
      <c r="P9" s="90"/>
      <c r="Q9" s="53" t="s">
        <v>5</v>
      </c>
    </row>
    <row r="10" spans="2:22" ht="13.8" x14ac:dyDescent="0.25">
      <c r="B10" s="14"/>
      <c r="C10" s="54" t="s">
        <v>6</v>
      </c>
      <c r="D10" s="55" t="s">
        <v>7</v>
      </c>
      <c r="E10" s="56" t="s">
        <v>6</v>
      </c>
      <c r="F10" s="55" t="s">
        <v>7</v>
      </c>
      <c r="G10" s="57" t="s">
        <v>6</v>
      </c>
      <c r="H10" s="58" t="s">
        <v>7</v>
      </c>
      <c r="I10" s="57" t="s">
        <v>6</v>
      </c>
      <c r="J10" s="58" t="s">
        <v>7</v>
      </c>
      <c r="K10" s="57" t="s">
        <v>6</v>
      </c>
      <c r="L10" s="58" t="s">
        <v>7</v>
      </c>
      <c r="M10" s="57" t="s">
        <v>6</v>
      </c>
      <c r="N10" s="58" t="s">
        <v>7</v>
      </c>
      <c r="O10" s="57" t="s">
        <v>6</v>
      </c>
      <c r="P10" s="58" t="s">
        <v>7</v>
      </c>
      <c r="Q10" s="58" t="s">
        <v>8</v>
      </c>
    </row>
    <row r="11" spans="2:22" x14ac:dyDescent="0.25">
      <c r="B11" s="15"/>
      <c r="C11" s="10"/>
      <c r="D11" s="10"/>
      <c r="E11" s="10"/>
      <c r="F11" s="1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V11" s="16"/>
    </row>
    <row r="12" spans="2:22" ht="13.8" x14ac:dyDescent="0.25">
      <c r="B12" s="59" t="s">
        <v>43</v>
      </c>
      <c r="C12" s="76">
        <f>D12*D8</f>
        <v>160020</v>
      </c>
      <c r="D12" s="87">
        <v>5334</v>
      </c>
      <c r="E12" s="76">
        <f>+F12*F8</f>
        <v>86521</v>
      </c>
      <c r="F12" s="88">
        <v>2791</v>
      </c>
      <c r="G12" s="76">
        <f>+H12*H8</f>
        <v>53100</v>
      </c>
      <c r="H12" s="88">
        <v>1770</v>
      </c>
      <c r="I12" s="76">
        <f>+J12*J8</f>
        <v>51150</v>
      </c>
      <c r="J12" s="88">
        <v>1650</v>
      </c>
      <c r="K12" s="76">
        <f>+L12*L8</f>
        <v>58094</v>
      </c>
      <c r="L12" s="88">
        <v>1874</v>
      </c>
      <c r="M12" s="76">
        <f>+N12*N8</f>
        <v>67530</v>
      </c>
      <c r="N12" s="88">
        <v>2251</v>
      </c>
      <c r="O12" s="76">
        <f>+P12*P8</f>
        <v>138043</v>
      </c>
      <c r="P12" s="88">
        <v>4453</v>
      </c>
      <c r="Q12" s="66">
        <f>+C12+E12+G12+I12+K12+M12+O12</f>
        <v>614458</v>
      </c>
      <c r="R12" s="82"/>
      <c r="S12" s="82"/>
    </row>
    <row r="13" spans="2:22" ht="13.8" x14ac:dyDescent="0.25">
      <c r="B13" s="60"/>
      <c r="C13" s="67"/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82"/>
      <c r="S13" s="82"/>
      <c r="U13" s="17"/>
      <c r="V13" s="16"/>
    </row>
    <row r="14" spans="2:22" ht="13.8" x14ac:dyDescent="0.25">
      <c r="B14" s="61" t="s">
        <v>9</v>
      </c>
      <c r="C14" s="67">
        <f>+D14*D8</f>
        <v>115620</v>
      </c>
      <c r="D14" s="67">
        <f>ROUND(+D21/(1-A21),0)</f>
        <v>3854</v>
      </c>
      <c r="E14" s="67">
        <f>+F14*F8</f>
        <v>119474</v>
      </c>
      <c r="F14" s="68">
        <f>+$D14</f>
        <v>3854</v>
      </c>
      <c r="G14" s="67">
        <f>+H14*H8</f>
        <v>115620</v>
      </c>
      <c r="H14" s="68">
        <f>+$D14</f>
        <v>3854</v>
      </c>
      <c r="I14" s="67">
        <f>+J14*J8</f>
        <v>119474</v>
      </c>
      <c r="J14" s="68">
        <f>+$D14</f>
        <v>3854</v>
      </c>
      <c r="K14" s="67">
        <f>+L14*L8</f>
        <v>119474</v>
      </c>
      <c r="L14" s="68">
        <f>+$D14</f>
        <v>3854</v>
      </c>
      <c r="M14" s="67">
        <f>+N14*N8</f>
        <v>115620</v>
      </c>
      <c r="N14" s="68">
        <f>+$D14</f>
        <v>3854</v>
      </c>
      <c r="O14" s="67">
        <f>+P14*P8</f>
        <v>119474</v>
      </c>
      <c r="P14" s="68">
        <f>+$D14</f>
        <v>3854</v>
      </c>
      <c r="Q14" s="68">
        <f>+C14+E14+G14+I14+K14+M14+O14</f>
        <v>824756</v>
      </c>
      <c r="R14" s="82"/>
      <c r="S14" s="82"/>
      <c r="U14" s="17"/>
      <c r="V14" s="16"/>
    </row>
    <row r="15" spans="2:22" ht="13.8" x14ac:dyDescent="0.25">
      <c r="B15" s="61" t="s">
        <v>10</v>
      </c>
      <c r="C15" s="67">
        <f>+D15*D8</f>
        <v>52410</v>
      </c>
      <c r="D15" s="67">
        <f>ROUND(+D22/(1-A22),0)</f>
        <v>1747</v>
      </c>
      <c r="E15" s="67">
        <f>+F15*F8</f>
        <v>54157</v>
      </c>
      <c r="F15" s="68">
        <f>+$D15</f>
        <v>1747</v>
      </c>
      <c r="G15" s="67">
        <f>+H15*H8</f>
        <v>52410</v>
      </c>
      <c r="H15" s="68">
        <f>+$D15</f>
        <v>1747</v>
      </c>
      <c r="I15" s="67">
        <f>+J15*J8</f>
        <v>54157</v>
      </c>
      <c r="J15" s="68">
        <f>+$D15</f>
        <v>1747</v>
      </c>
      <c r="K15" s="67">
        <f>+L15*L8</f>
        <v>54157</v>
      </c>
      <c r="L15" s="68">
        <f>+$D15</f>
        <v>1747</v>
      </c>
      <c r="M15" s="67">
        <f>+N15*N8</f>
        <v>52410</v>
      </c>
      <c r="N15" s="68">
        <f>+$D15</f>
        <v>1747</v>
      </c>
      <c r="O15" s="67">
        <f>+P15*P8</f>
        <v>54157</v>
      </c>
      <c r="P15" s="68">
        <f>+$D15</f>
        <v>1747</v>
      </c>
      <c r="Q15" s="68">
        <f>+C15+E15+G15+I15+K15+M15+O15</f>
        <v>373858</v>
      </c>
      <c r="R15" s="82"/>
      <c r="S15" s="82"/>
      <c r="V15" s="16"/>
    </row>
    <row r="16" spans="2:22" ht="13.8" x14ac:dyDescent="0.25">
      <c r="B16" s="62" t="s">
        <v>44</v>
      </c>
      <c r="C16" s="65">
        <f>SUM(C14:C15)</f>
        <v>168030</v>
      </c>
      <c r="D16" s="83">
        <f>SUM(D14:D15)</f>
        <v>5601</v>
      </c>
      <c r="E16" s="65">
        <f>SUM(E14:E15)</f>
        <v>173631</v>
      </c>
      <c r="F16" s="83">
        <f>+E16/F8</f>
        <v>5601</v>
      </c>
      <c r="G16" s="65">
        <f>SUM(G14:G15)</f>
        <v>168030</v>
      </c>
      <c r="H16" s="83">
        <f>+G16/H8</f>
        <v>5601</v>
      </c>
      <c r="I16" s="65">
        <f>SUM(I14:I15)</f>
        <v>173631</v>
      </c>
      <c r="J16" s="83">
        <f>+I16/J8</f>
        <v>5601</v>
      </c>
      <c r="K16" s="65">
        <f>SUM(K14:K15)</f>
        <v>173631</v>
      </c>
      <c r="L16" s="83">
        <f>+K16/L8</f>
        <v>5601</v>
      </c>
      <c r="M16" s="65">
        <f>SUM(M14:M15)</f>
        <v>168030</v>
      </c>
      <c r="N16" s="83">
        <f>+M16/N8</f>
        <v>5601</v>
      </c>
      <c r="O16" s="65">
        <f>SUM(O14:O15)</f>
        <v>173631</v>
      </c>
      <c r="P16" s="83">
        <f>+O16/P8</f>
        <v>5601</v>
      </c>
      <c r="Q16" s="66">
        <f>+C16+E16+G16+I16+K16+M16+O16</f>
        <v>1198614</v>
      </c>
      <c r="R16" s="82"/>
      <c r="S16" s="82"/>
      <c r="T16" s="2"/>
      <c r="V16" s="16"/>
    </row>
    <row r="17" spans="1:23" ht="13.8" x14ac:dyDescent="0.25">
      <c r="B17" s="63"/>
      <c r="C17" s="69"/>
      <c r="D17" s="70"/>
      <c r="E17" s="69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71"/>
      <c r="R17" s="84"/>
      <c r="S17" s="19"/>
      <c r="V17" s="16"/>
    </row>
    <row r="18" spans="1:23" ht="13.8" x14ac:dyDescent="0.25">
      <c r="B18" s="63"/>
      <c r="C18" s="69"/>
      <c r="D18" s="69"/>
      <c r="E18" s="69"/>
      <c r="F18" s="69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82"/>
      <c r="S18" s="82"/>
      <c r="V18" s="20"/>
    </row>
    <row r="19" spans="1:23" ht="14.4" thickBot="1" x14ac:dyDescent="0.3">
      <c r="B19" s="64" t="s">
        <v>46</v>
      </c>
      <c r="C19" s="72">
        <f>+C12+C16</f>
        <v>328050</v>
      </c>
      <c r="D19" s="72">
        <f t="shared" ref="D19:Q19" si="0">+D12+D16</f>
        <v>10935</v>
      </c>
      <c r="E19" s="72">
        <f t="shared" si="0"/>
        <v>260152</v>
      </c>
      <c r="F19" s="72">
        <f t="shared" si="0"/>
        <v>8392</v>
      </c>
      <c r="G19" s="72">
        <f t="shared" si="0"/>
        <v>221130</v>
      </c>
      <c r="H19" s="72">
        <f t="shared" si="0"/>
        <v>7371</v>
      </c>
      <c r="I19" s="72">
        <f t="shared" si="0"/>
        <v>224781</v>
      </c>
      <c r="J19" s="72">
        <f t="shared" si="0"/>
        <v>7251</v>
      </c>
      <c r="K19" s="72">
        <f t="shared" si="0"/>
        <v>231725</v>
      </c>
      <c r="L19" s="72">
        <f t="shared" si="0"/>
        <v>7475</v>
      </c>
      <c r="M19" s="72">
        <f t="shared" si="0"/>
        <v>235560</v>
      </c>
      <c r="N19" s="72">
        <f t="shared" si="0"/>
        <v>7852</v>
      </c>
      <c r="O19" s="72">
        <f t="shared" si="0"/>
        <v>311674</v>
      </c>
      <c r="P19" s="72">
        <f t="shared" si="0"/>
        <v>10054</v>
      </c>
      <c r="Q19" s="72">
        <f t="shared" si="0"/>
        <v>1813072</v>
      </c>
      <c r="R19" s="82"/>
      <c r="S19" s="82"/>
      <c r="V19" s="21"/>
      <c r="W19" s="21"/>
    </row>
    <row r="20" spans="1:23" ht="14.4" thickTop="1" x14ac:dyDescent="0.25">
      <c r="A20" t="s">
        <v>11</v>
      </c>
      <c r="B20" s="63"/>
      <c r="C20" s="69"/>
      <c r="D20" s="69"/>
      <c r="E20" s="69"/>
      <c r="F20" s="69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85"/>
      <c r="S20" s="82"/>
      <c r="U20" s="22"/>
      <c r="V20" s="23"/>
      <c r="W20" s="21"/>
    </row>
    <row r="21" spans="1:23" ht="13.8" x14ac:dyDescent="0.25">
      <c r="A21" s="24">
        <v>1.37E-2</v>
      </c>
      <c r="B21" s="93" t="s">
        <v>37</v>
      </c>
      <c r="C21" s="94">
        <f>+D21*D8</f>
        <v>114030</v>
      </c>
      <c r="D21" s="94">
        <f>+$H31</f>
        <v>3801</v>
      </c>
      <c r="E21" s="94">
        <f>+F21*F8</f>
        <v>117831</v>
      </c>
      <c r="F21" s="94">
        <f>+$H31</f>
        <v>3801</v>
      </c>
      <c r="G21" s="94">
        <f>+H21*H8</f>
        <v>114030</v>
      </c>
      <c r="H21" s="94">
        <f>+$H31</f>
        <v>3801</v>
      </c>
      <c r="I21" s="94">
        <f>+J21*J8</f>
        <v>117831</v>
      </c>
      <c r="J21" s="94">
        <f>+$H31</f>
        <v>3801</v>
      </c>
      <c r="K21" s="94">
        <f>+L21*L8</f>
        <v>117831</v>
      </c>
      <c r="L21" s="94">
        <f>+$H31</f>
        <v>3801</v>
      </c>
      <c r="M21" s="94">
        <f>+N21*N8</f>
        <v>114030</v>
      </c>
      <c r="N21" s="94">
        <f>+$H31</f>
        <v>3801</v>
      </c>
      <c r="O21" s="94">
        <f>+P21*P8</f>
        <v>117831</v>
      </c>
      <c r="P21" s="94">
        <f>+$H31</f>
        <v>3801</v>
      </c>
      <c r="Q21" s="95">
        <f>+C21+E21+G21+I21+K21+M21+O21</f>
        <v>813414</v>
      </c>
      <c r="R21" s="45"/>
      <c r="S21" s="82"/>
      <c r="U21" s="22"/>
      <c r="V21" s="23"/>
      <c r="W21" s="21"/>
    </row>
    <row r="22" spans="1:23" ht="13.8" x14ac:dyDescent="0.25">
      <c r="A22" s="24">
        <v>1.37E-2</v>
      </c>
      <c r="B22" s="93" t="s">
        <v>38</v>
      </c>
      <c r="C22" s="94">
        <f>+D22*D8</f>
        <v>51690</v>
      </c>
      <c r="D22" s="94">
        <f>+$H32</f>
        <v>1723</v>
      </c>
      <c r="E22" s="94">
        <f>+F22*F8</f>
        <v>53413</v>
      </c>
      <c r="F22" s="94">
        <f>+$H32</f>
        <v>1723</v>
      </c>
      <c r="G22" s="94">
        <f>+H22*H8</f>
        <v>51690</v>
      </c>
      <c r="H22" s="94">
        <f>+$H32</f>
        <v>1723</v>
      </c>
      <c r="I22" s="94">
        <f>+J22*J8</f>
        <v>53413</v>
      </c>
      <c r="J22" s="94">
        <f>+$H32</f>
        <v>1723</v>
      </c>
      <c r="K22" s="94">
        <f>+L22*L8</f>
        <v>53413</v>
      </c>
      <c r="L22" s="94">
        <f>+$H32</f>
        <v>1723</v>
      </c>
      <c r="M22" s="94">
        <f>+N22*N8</f>
        <v>51690</v>
      </c>
      <c r="N22" s="94">
        <f>+$H32</f>
        <v>1723</v>
      </c>
      <c r="O22" s="94">
        <f>+P22*P8</f>
        <v>53413</v>
      </c>
      <c r="P22" s="94">
        <f>+$H32</f>
        <v>1723</v>
      </c>
      <c r="Q22" s="95">
        <f>+C22+E22+G22+I22+K22+M22+O22</f>
        <v>368722</v>
      </c>
      <c r="R22" s="45"/>
      <c r="S22" s="82"/>
      <c r="U22" s="22"/>
      <c r="V22" s="23"/>
      <c r="W22" s="21"/>
    </row>
    <row r="23" spans="1:23" s="18" customFormat="1" ht="13.8" x14ac:dyDescent="0.25">
      <c r="B23" s="96" t="s">
        <v>12</v>
      </c>
      <c r="C23" s="97">
        <f>SUM(C21:C22)</f>
        <v>165720</v>
      </c>
      <c r="D23" s="98">
        <f>+C23/D8</f>
        <v>5524</v>
      </c>
      <c r="E23" s="99">
        <f>SUM(E21:E22)</f>
        <v>171244</v>
      </c>
      <c r="F23" s="98">
        <f>+E23/F8</f>
        <v>5524</v>
      </c>
      <c r="G23" s="97">
        <f>SUM(G21:G22)</f>
        <v>165720</v>
      </c>
      <c r="H23" s="98">
        <f>+G23/H8</f>
        <v>5524</v>
      </c>
      <c r="I23" s="97">
        <f>SUM(I21:I22)</f>
        <v>171244</v>
      </c>
      <c r="J23" s="98">
        <f>+I23/J8</f>
        <v>5524</v>
      </c>
      <c r="K23" s="97">
        <f>SUM(K21:K22)</f>
        <v>171244</v>
      </c>
      <c r="L23" s="98">
        <f>+K23/L8</f>
        <v>5524</v>
      </c>
      <c r="M23" s="97">
        <f>SUM(M21:M22)</f>
        <v>165720</v>
      </c>
      <c r="N23" s="98">
        <f>+M23/N8</f>
        <v>5524</v>
      </c>
      <c r="O23" s="97">
        <f>SUM(O21:O22)</f>
        <v>171244</v>
      </c>
      <c r="P23" s="98">
        <f>+O23/P8</f>
        <v>5524</v>
      </c>
      <c r="Q23" s="98">
        <f>+C16+E16+G23+I23+K23+M23+O23</f>
        <v>1186833</v>
      </c>
      <c r="R23" s="86"/>
      <c r="S23" s="86"/>
      <c r="T23" s="25"/>
      <c r="U23" s="26"/>
      <c r="V23" s="27"/>
      <c r="W23" s="26"/>
    </row>
    <row r="24" spans="1:23" s="18" customFormat="1" ht="15.6" x14ac:dyDescent="0.3">
      <c r="A24" s="7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86"/>
      <c r="S24" s="86"/>
      <c r="V24" s="16"/>
    </row>
    <row r="25" spans="1:23" ht="15.6" x14ac:dyDescent="0.3">
      <c r="A25" s="75"/>
      <c r="B25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V25" s="16"/>
    </row>
    <row r="26" spans="1:23" ht="15.6" x14ac:dyDescent="0.3">
      <c r="A26" s="7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V26" s="16"/>
    </row>
    <row r="27" spans="1:23" ht="12.75" customHeight="1" x14ac:dyDescent="0.3">
      <c r="A27" s="7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V27" s="16"/>
    </row>
    <row r="28" spans="1:23" ht="17.25" customHeight="1" x14ac:dyDescent="0.3">
      <c r="B28" s="39" t="s">
        <v>13</v>
      </c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V28" s="16"/>
    </row>
    <row r="29" spans="1:23" ht="17.25" customHeight="1" x14ac:dyDescent="0.3">
      <c r="B29" s="28"/>
      <c r="C29" s="29"/>
      <c r="D29" s="29"/>
      <c r="E29" s="29"/>
      <c r="F29" s="29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5"/>
      <c r="V29" s="16"/>
    </row>
    <row r="30" spans="1:23" ht="17.25" customHeight="1" x14ac:dyDescent="0.25">
      <c r="C30" s="21" t="s">
        <v>14</v>
      </c>
      <c r="D30" s="31" t="s">
        <v>15</v>
      </c>
      <c r="E30" s="41" t="s">
        <v>39</v>
      </c>
      <c r="F30" s="41" t="s">
        <v>40</v>
      </c>
      <c r="G30" s="46" t="s">
        <v>41</v>
      </c>
      <c r="H30" s="43" t="s">
        <v>42</v>
      </c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5"/>
      <c r="V30" s="16"/>
    </row>
    <row r="31" spans="1:23" ht="17.25" customHeight="1" x14ac:dyDescent="0.25">
      <c r="B31" s="31" t="s">
        <v>16</v>
      </c>
      <c r="C31" s="78">
        <f>753859+150000</f>
        <v>903859</v>
      </c>
      <c r="D31" s="79">
        <v>6026</v>
      </c>
      <c r="E31" s="80">
        <v>0.9</v>
      </c>
      <c r="F31" s="42">
        <f>C31*E31</f>
        <v>813473.1</v>
      </c>
      <c r="G31" s="47">
        <f>Q8</f>
        <v>214</v>
      </c>
      <c r="H31" s="43">
        <f>ROUND(F31/G31,0)</f>
        <v>3801</v>
      </c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5"/>
      <c r="V31" s="16"/>
    </row>
    <row r="32" spans="1:23" ht="17.25" customHeight="1" x14ac:dyDescent="0.25">
      <c r="B32" s="31" t="s">
        <v>17</v>
      </c>
      <c r="C32" s="78">
        <v>409679</v>
      </c>
      <c r="D32" s="79">
        <v>2731</v>
      </c>
      <c r="E32" s="80">
        <v>0.9</v>
      </c>
      <c r="F32" s="42">
        <f>C32*E32</f>
        <v>368711.10000000003</v>
      </c>
      <c r="G32" s="47">
        <f>+Q8</f>
        <v>214</v>
      </c>
      <c r="H32" s="43">
        <f>ROUND(F32/G32,0)</f>
        <v>1723</v>
      </c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5"/>
      <c r="V32" s="16"/>
    </row>
    <row r="33" spans="2:22" ht="17.25" customHeight="1" x14ac:dyDescent="0.3">
      <c r="E33" s="29"/>
      <c r="F33" s="29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V33" s="16"/>
    </row>
    <row r="34" spans="2:22" ht="17.25" customHeight="1" x14ac:dyDescent="0.3">
      <c r="B34" s="28"/>
      <c r="C34" s="29"/>
      <c r="D34" s="29"/>
      <c r="E34" s="29"/>
      <c r="F34" s="29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5"/>
      <c r="V34" s="16"/>
    </row>
    <row r="35" spans="2:22" x14ac:dyDescent="0.25">
      <c r="C35" s="1" t="s">
        <v>18</v>
      </c>
      <c r="E35" s="1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1" t="s">
        <v>18</v>
      </c>
      <c r="Q35" s="1" t="s">
        <v>18</v>
      </c>
      <c r="R35" s="1"/>
    </row>
    <row r="36" spans="2:22" x14ac:dyDescent="0.25">
      <c r="C36" s="32" t="s">
        <v>19</v>
      </c>
      <c r="D36" s="33" t="s">
        <v>20</v>
      </c>
      <c r="E36" s="32" t="s">
        <v>21</v>
      </c>
      <c r="F36" s="33" t="s">
        <v>22</v>
      </c>
      <c r="G36" s="32" t="s">
        <v>23</v>
      </c>
      <c r="H36" s="34" t="s">
        <v>24</v>
      </c>
      <c r="I36" s="32" t="s">
        <v>25</v>
      </c>
      <c r="J36" s="34" t="s">
        <v>26</v>
      </c>
      <c r="K36" s="32" t="s">
        <v>27</v>
      </c>
      <c r="L36" s="34" t="s">
        <v>28</v>
      </c>
      <c r="M36" s="32" t="s">
        <v>29</v>
      </c>
      <c r="N36" s="34" t="s">
        <v>30</v>
      </c>
      <c r="O36" s="32" t="s">
        <v>31</v>
      </c>
      <c r="P36" s="34" t="s">
        <v>32</v>
      </c>
      <c r="Q36" s="32" t="s">
        <v>33</v>
      </c>
      <c r="R36" s="35" t="s">
        <v>34</v>
      </c>
    </row>
    <row r="37" spans="2:22" x14ac:dyDescent="0.25">
      <c r="B37" t="s">
        <v>35</v>
      </c>
      <c r="C37" s="36">
        <f>+C38/C31</f>
        <v>0.05</v>
      </c>
      <c r="E37" s="36">
        <f>+E38/C31</f>
        <v>0.17615905799466511</v>
      </c>
      <c r="G37" s="36">
        <f>+G38/C31</f>
        <v>0.30652341792248572</v>
      </c>
      <c r="I37" s="36">
        <f>+I38/C31</f>
        <v>0.43268247591715081</v>
      </c>
      <c r="K37" s="36">
        <f>+K38/C31</f>
        <v>0.56304683584497139</v>
      </c>
      <c r="M37" s="36">
        <f>+M38/C31</f>
        <v>0.69341119577279198</v>
      </c>
      <c r="O37" s="36">
        <f>+O38/C31</f>
        <v>0.81957025376745707</v>
      </c>
      <c r="Q37" s="36">
        <f>+Q38/C31</f>
        <v>0.94993461369527765</v>
      </c>
    </row>
    <row r="38" spans="2:22" x14ac:dyDescent="0.25">
      <c r="B38" t="s">
        <v>16</v>
      </c>
      <c r="C38" s="1">
        <f>+C31*0.05</f>
        <v>45192.950000000004</v>
      </c>
      <c r="D38" s="1">
        <f>+C21</f>
        <v>114030</v>
      </c>
      <c r="E38" s="1">
        <f>+C38+D38</f>
        <v>159222.95000000001</v>
      </c>
      <c r="F38" s="1">
        <f>+E21</f>
        <v>117831</v>
      </c>
      <c r="G38" s="1">
        <f>+E38+F38</f>
        <v>277053.95</v>
      </c>
      <c r="H38" s="1">
        <f>+G21</f>
        <v>114030</v>
      </c>
      <c r="I38" s="1">
        <f>+G38+H38</f>
        <v>391083.95</v>
      </c>
      <c r="J38" s="1">
        <f>+I21</f>
        <v>117831</v>
      </c>
      <c r="K38" s="1">
        <f>+I38+J38</f>
        <v>508914.95</v>
      </c>
      <c r="L38" s="1">
        <f>+K21</f>
        <v>117831</v>
      </c>
      <c r="M38" s="1">
        <f>+K38+L38</f>
        <v>626745.94999999995</v>
      </c>
      <c r="N38" s="1">
        <f>+M21</f>
        <v>114030</v>
      </c>
      <c r="O38" s="1">
        <f>+M38+N38</f>
        <v>740775.95</v>
      </c>
      <c r="P38" s="1">
        <f>+O21</f>
        <v>117831</v>
      </c>
      <c r="Q38" s="1">
        <f>+O38+P38</f>
        <v>858606.95</v>
      </c>
      <c r="R38" s="2">
        <f>+D38+F38+H38+J38+L38+N38+P38</f>
        <v>813414</v>
      </c>
      <c r="S38" s="36"/>
    </row>
    <row r="39" spans="2:22" x14ac:dyDescent="0.25">
      <c r="B39" t="s">
        <v>36</v>
      </c>
      <c r="C39" s="36">
        <f>+C40/C32</f>
        <v>0.05</v>
      </c>
      <c r="E39" s="36">
        <f>+E40/C32</f>
        <v>0.17617195413970449</v>
      </c>
      <c r="G39" s="36">
        <f>+G40/C32</f>
        <v>0.30654964008406582</v>
      </c>
      <c r="H39" s="1"/>
      <c r="I39" s="36">
        <f>+I40/C32</f>
        <v>0.43272159422377032</v>
      </c>
      <c r="J39" s="1"/>
      <c r="K39" s="36">
        <f>+K40/C32</f>
        <v>0.56309928016813171</v>
      </c>
      <c r="L39" s="1"/>
      <c r="M39" s="36">
        <f>+M40/C32</f>
        <v>0.69347696611249299</v>
      </c>
      <c r="N39" s="1"/>
      <c r="O39" s="36">
        <f>+O40/C32</f>
        <v>0.81964892025219749</v>
      </c>
      <c r="P39" s="1"/>
      <c r="Q39" s="36">
        <f>+Q40/$C$32</f>
        <v>0.95002660619655876</v>
      </c>
    </row>
    <row r="40" spans="2:22" x14ac:dyDescent="0.25">
      <c r="B40" t="s">
        <v>17</v>
      </c>
      <c r="C40" s="1">
        <f>+C32*0.05</f>
        <v>20483.95</v>
      </c>
      <c r="D40" s="1">
        <f>+C22</f>
        <v>51690</v>
      </c>
      <c r="E40" s="1">
        <f>+C40+D40</f>
        <v>72173.95</v>
      </c>
      <c r="F40" s="1">
        <f>+E22</f>
        <v>53413</v>
      </c>
      <c r="G40" s="1">
        <f>+E40+F40</f>
        <v>125586.95</v>
      </c>
      <c r="H40" s="1">
        <f>+G22</f>
        <v>51690</v>
      </c>
      <c r="I40" s="1">
        <f>+G40+H40</f>
        <v>177276.95</v>
      </c>
      <c r="J40" s="1">
        <f>+I22</f>
        <v>53413</v>
      </c>
      <c r="K40" s="1">
        <f>+I40+J40</f>
        <v>230689.95</v>
      </c>
      <c r="L40" s="1">
        <f>+K22</f>
        <v>53413</v>
      </c>
      <c r="M40" s="1">
        <f>+K40+L40</f>
        <v>284102.95</v>
      </c>
      <c r="N40" s="1">
        <f>+M22</f>
        <v>51690</v>
      </c>
      <c r="O40" s="1">
        <f>+M40+N40</f>
        <v>335792.95</v>
      </c>
      <c r="P40" s="1">
        <f>+O22</f>
        <v>53413</v>
      </c>
      <c r="Q40" s="1">
        <f>+O40+P40</f>
        <v>389205.95</v>
      </c>
      <c r="R40" s="2">
        <f>+D40+F40+H40+J40+L40+N40+P40</f>
        <v>368722</v>
      </c>
      <c r="S40" s="36"/>
    </row>
    <row r="43" spans="2:22" x14ac:dyDescent="0.25">
      <c r="H43" s="1"/>
      <c r="J43" s="1"/>
    </row>
    <row r="44" spans="2:22" x14ac:dyDescent="0.25">
      <c r="B44" s="37"/>
      <c r="E44" s="36"/>
      <c r="G44" s="38"/>
      <c r="H44" s="1"/>
      <c r="J44" s="1"/>
    </row>
    <row r="45" spans="2:22" x14ac:dyDescent="0.25">
      <c r="H45" s="1"/>
      <c r="J45" s="1"/>
    </row>
    <row r="46" spans="2:22" x14ac:dyDescent="0.25">
      <c r="E46" s="36"/>
      <c r="G46" s="38"/>
      <c r="H46" s="1"/>
      <c r="J46" s="1"/>
    </row>
    <row r="47" spans="2:22" x14ac:dyDescent="0.25">
      <c r="H47" s="1"/>
      <c r="J47" s="1"/>
    </row>
  </sheetData>
  <mergeCells count="7">
    <mergeCell ref="O9:P9"/>
    <mergeCell ref="C9:D9"/>
    <mergeCell ref="E9:F9"/>
    <mergeCell ref="G9:H9"/>
    <mergeCell ref="I9:J9"/>
    <mergeCell ref="K9:L9"/>
    <mergeCell ref="M9:N9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TGP Summer Plan 17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 Griffith</dc:creator>
  <cp:lastModifiedBy>Becky M Buchanan</cp:lastModifiedBy>
  <cp:lastPrinted>2017-03-21T20:15:23Z</cp:lastPrinted>
  <dcterms:created xsi:type="dcterms:W3CDTF">2016-08-23T13:56:12Z</dcterms:created>
  <dcterms:modified xsi:type="dcterms:W3CDTF">2017-08-08T23:50:22Z</dcterms:modified>
</cp:coreProperties>
</file>