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MFR Attachments\"/>
    </mc:Choice>
  </mc:AlternateContent>
  <bookViews>
    <workbookView xWindow="0" yWindow="0" windowWidth="28800" windowHeight="12435"/>
  </bookViews>
  <sheets>
    <sheet name="I.1" sheetId="1" r:id="rId1"/>
    <sheet name="I.2" sheetId="2" r:id="rId2"/>
    <sheet name="I.3" sheetId="3" r:id="rId3"/>
  </sheets>
  <definedNames>
    <definedName name="_Div012">#REF!</definedName>
    <definedName name="_Div02">#REF!</definedName>
    <definedName name="_Div091">#REF!</definedName>
    <definedName name="Case_No._2006_00464">#REF!</definedName>
    <definedName name="csDesignMode">1</definedName>
    <definedName name="Div012Cap">#REF!</definedName>
    <definedName name="Div02Cap">#REF!</definedName>
    <definedName name="Div091Cap">#REF!</definedName>
    <definedName name="Div09cap">#REF!</definedName>
    <definedName name="kytax">#REF!</definedName>
    <definedName name="ltdrate">#REF!</definedName>
    <definedName name="_xlnm.Print_Area" localSheetId="0">I.1!$A$1:$P$48</definedName>
    <definedName name="_xlnm.Print_Area" localSheetId="1">I.2!$A$1:$S$39</definedName>
    <definedName name="_xlnm.Print_Area" localSheetId="2">I.3!$A$1:$S$44</definedName>
    <definedName name="ROR">#REF!</definedName>
    <definedName name="stdra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6" i="3" l="1"/>
  <c r="O36" i="3"/>
  <c r="J36" i="3"/>
  <c r="I36" i="3"/>
  <c r="S35" i="3"/>
  <c r="R35" i="3"/>
  <c r="M35" i="3"/>
  <c r="K35" i="3"/>
  <c r="H35" i="3"/>
  <c r="G35" i="3"/>
  <c r="Q34" i="3"/>
  <c r="O34" i="3"/>
  <c r="J34" i="3"/>
  <c r="I34" i="3"/>
  <c r="S33" i="3"/>
  <c r="R33" i="3"/>
  <c r="M33" i="3"/>
  <c r="K33" i="3"/>
  <c r="H33" i="3"/>
  <c r="G33" i="3"/>
  <c r="S28" i="3"/>
  <c r="S36" i="3" s="1"/>
  <c r="R28" i="3"/>
  <c r="R36" i="3" s="1"/>
  <c r="Q28" i="3"/>
  <c r="O28" i="3"/>
  <c r="M28" i="3"/>
  <c r="M36" i="3" s="1"/>
  <c r="K28" i="3"/>
  <c r="K36" i="3" s="1"/>
  <c r="J28" i="3"/>
  <c r="I28" i="3"/>
  <c r="H28" i="3"/>
  <c r="H36" i="3" s="1"/>
  <c r="G28" i="3"/>
  <c r="G36" i="3" s="1"/>
  <c r="S27" i="3"/>
  <c r="R27" i="3"/>
  <c r="Q27" i="3"/>
  <c r="Q35" i="3" s="1"/>
  <c r="O27" i="3"/>
  <c r="O35" i="3" s="1"/>
  <c r="M27" i="3"/>
  <c r="K27" i="3"/>
  <c r="J27" i="3"/>
  <c r="J35" i="3" s="1"/>
  <c r="I27" i="3"/>
  <c r="I35" i="3" s="1"/>
  <c r="H27" i="3"/>
  <c r="G27" i="3"/>
  <c r="S26" i="3"/>
  <c r="S34" i="3" s="1"/>
  <c r="R26" i="3"/>
  <c r="R34" i="3" s="1"/>
  <c r="Q26" i="3"/>
  <c r="O26" i="3"/>
  <c r="M26" i="3"/>
  <c r="M34" i="3" s="1"/>
  <c r="K26" i="3"/>
  <c r="K34" i="3" s="1"/>
  <c r="J26" i="3"/>
  <c r="I26" i="3"/>
  <c r="H26" i="3"/>
  <c r="H34" i="3" s="1"/>
  <c r="G26" i="3"/>
  <c r="G34" i="3" s="1"/>
  <c r="S25" i="3"/>
  <c r="S30" i="3" s="1"/>
  <c r="R25" i="3"/>
  <c r="R30" i="3" s="1"/>
  <c r="Q25" i="3"/>
  <c r="Q33" i="3" s="1"/>
  <c r="O25" i="3"/>
  <c r="O33" i="3" s="1"/>
  <c r="M25" i="3"/>
  <c r="M30" i="3" s="1"/>
  <c r="K25" i="3"/>
  <c r="K30" i="3" s="1"/>
  <c r="J25" i="3"/>
  <c r="J33" i="3" s="1"/>
  <c r="I25" i="3"/>
  <c r="I30" i="3" s="1"/>
  <c r="H25" i="3"/>
  <c r="H30" i="3" s="1"/>
  <c r="G25" i="3"/>
  <c r="G30" i="3" s="1"/>
  <c r="S22" i="3"/>
  <c r="R22" i="3"/>
  <c r="Q22" i="3"/>
  <c r="O22" i="3"/>
  <c r="M22" i="3"/>
  <c r="K22" i="3"/>
  <c r="J22" i="3"/>
  <c r="I22" i="3"/>
  <c r="H22" i="3"/>
  <c r="G22" i="3"/>
  <c r="Q12" i="3"/>
  <c r="O12" i="3"/>
  <c r="M12" i="3"/>
  <c r="K12" i="3"/>
  <c r="J12" i="3"/>
  <c r="I12" i="3"/>
  <c r="H12" i="3"/>
  <c r="G12" i="3"/>
  <c r="R9" i="3"/>
  <c r="S36" i="2"/>
  <c r="R36" i="2"/>
  <c r="Q36" i="2"/>
  <c r="K36" i="2"/>
  <c r="J36" i="2"/>
  <c r="I36" i="2"/>
  <c r="H36" i="2"/>
  <c r="G36" i="2"/>
  <c r="S35" i="2"/>
  <c r="R35" i="2"/>
  <c r="Q35" i="2"/>
  <c r="K35" i="2"/>
  <c r="J35" i="2"/>
  <c r="I35" i="2"/>
  <c r="H35" i="2"/>
  <c r="G35" i="2"/>
  <c r="S34" i="2"/>
  <c r="R34" i="2"/>
  <c r="Q34" i="2"/>
  <c r="M34" i="2"/>
  <c r="K34" i="2"/>
  <c r="J34" i="2"/>
  <c r="I34" i="2"/>
  <c r="H34" i="2"/>
  <c r="G34" i="2"/>
  <c r="S33" i="2"/>
  <c r="R33" i="2"/>
  <c r="Q33" i="2"/>
  <c r="K33" i="2"/>
  <c r="J33" i="2"/>
  <c r="I33" i="2"/>
  <c r="H33" i="2"/>
  <c r="G33" i="2"/>
  <c r="S30" i="2"/>
  <c r="R30" i="2"/>
  <c r="Q30" i="2"/>
  <c r="O30" i="2"/>
  <c r="M30" i="2"/>
  <c r="K30" i="2"/>
  <c r="J30" i="2"/>
  <c r="I30" i="2"/>
  <c r="H30" i="2"/>
  <c r="G30" i="2"/>
  <c r="S22" i="2"/>
  <c r="R22" i="2"/>
  <c r="Q22" i="2"/>
  <c r="K22" i="2"/>
  <c r="J22" i="2"/>
  <c r="I22" i="2"/>
  <c r="H22" i="2"/>
  <c r="G22" i="2"/>
  <c r="O36" i="2"/>
  <c r="M36" i="2"/>
  <c r="O35" i="2"/>
  <c r="M35" i="2"/>
  <c r="O34" i="2"/>
  <c r="O33" i="2"/>
  <c r="M33" i="2"/>
  <c r="S12" i="2"/>
  <c r="S12" i="3" s="1"/>
  <c r="R12" i="2"/>
  <c r="R12" i="3" s="1"/>
  <c r="Q12" i="2"/>
  <c r="O12" i="2"/>
  <c r="M12" i="2"/>
  <c r="K12" i="2"/>
  <c r="J12" i="2"/>
  <c r="I12" i="2"/>
  <c r="H12" i="2"/>
  <c r="G12" i="2"/>
  <c r="H38" i="1"/>
  <c r="G38" i="1"/>
  <c r="F38" i="1"/>
  <c r="E38" i="1"/>
  <c r="D38" i="1"/>
  <c r="J37" i="1"/>
  <c r="L37" i="1" s="1"/>
  <c r="L36" i="1"/>
  <c r="N36" i="1" s="1"/>
  <c r="J36" i="1"/>
  <c r="J35" i="1"/>
  <c r="L35" i="1" s="1"/>
  <c r="L34" i="1"/>
  <c r="J34" i="1"/>
  <c r="J38" i="1" s="1"/>
  <c r="P29" i="1"/>
  <c r="O29" i="1"/>
  <c r="N29" i="1"/>
  <c r="H29" i="1"/>
  <c r="G29" i="1"/>
  <c r="F29" i="1"/>
  <c r="E29" i="1"/>
  <c r="D29" i="1"/>
  <c r="L29" i="1"/>
  <c r="J29" i="1"/>
  <c r="P22" i="1"/>
  <c r="P31" i="1" s="1"/>
  <c r="P42" i="1" s="1"/>
  <c r="O22" i="1"/>
  <c r="O31" i="1" s="1"/>
  <c r="O42" i="1" s="1"/>
  <c r="N22" i="1"/>
  <c r="N31" i="1" s="1"/>
  <c r="N42" i="1" s="1"/>
  <c r="G22" i="1"/>
  <c r="G31" i="1" s="1"/>
  <c r="G42" i="1" s="1"/>
  <c r="G45" i="1" s="1"/>
  <c r="F22" i="1"/>
  <c r="F31" i="1" s="1"/>
  <c r="F42" i="1" s="1"/>
  <c r="F45" i="1" s="1"/>
  <c r="H19" i="1"/>
  <c r="H22" i="1" s="1"/>
  <c r="H31" i="1" s="1"/>
  <c r="H42" i="1" s="1"/>
  <c r="H45" i="1" s="1"/>
  <c r="G19" i="1"/>
  <c r="F19" i="1"/>
  <c r="E19" i="1"/>
  <c r="E22" i="1" s="1"/>
  <c r="E31" i="1" s="1"/>
  <c r="E42" i="1" s="1"/>
  <c r="E45" i="1" s="1"/>
  <c r="D19" i="1"/>
  <c r="D22" i="1" s="1"/>
  <c r="D31" i="1" s="1"/>
  <c r="D42" i="1" s="1"/>
  <c r="D45" i="1" s="1"/>
  <c r="P18" i="1"/>
  <c r="O18" i="1"/>
  <c r="N18" i="1"/>
  <c r="L19" i="1"/>
  <c r="L22" i="1" s="1"/>
  <c r="L31" i="1" l="1"/>
  <c r="J19" i="1"/>
  <c r="J22" i="1" s="1"/>
  <c r="J31" i="1" s="1"/>
  <c r="J42" i="1" s="1"/>
  <c r="P45" i="1"/>
  <c r="J45" i="1"/>
  <c r="N45" i="1"/>
  <c r="N37" i="1"/>
  <c r="O36" i="1"/>
  <c r="O45" i="1"/>
  <c r="L38" i="1"/>
  <c r="L42" i="1" s="1"/>
  <c r="O30" i="3"/>
  <c r="J30" i="3"/>
  <c r="Q30" i="3"/>
  <c r="M22" i="2"/>
  <c r="I33" i="3"/>
  <c r="O22" i="2"/>
  <c r="L45" i="1" l="1"/>
  <c r="O37" i="1"/>
  <c r="P36" i="1"/>
  <c r="P37" i="1" s="1"/>
</calcChain>
</file>

<file path=xl/sharedStrings.xml><?xml version="1.0" encoding="utf-8"?>
<sst xmlns="http://schemas.openxmlformats.org/spreadsheetml/2006/main" count="156" uniqueCount="87">
  <si>
    <t>Comparative Income Statement</t>
  </si>
  <si>
    <t xml:space="preserve"> </t>
  </si>
  <si>
    <t>Data:___X____Base Period___X____Forecasted Period</t>
  </si>
  <si>
    <t>FR 16(8)(i)1</t>
  </si>
  <si>
    <t>Type of Filing:___X____Original________Updated ________Revised</t>
  </si>
  <si>
    <t>Schedule I</t>
  </si>
  <si>
    <t>Workpaper Reference No(s).____________________</t>
  </si>
  <si>
    <t>Witness: Gillham, Waller</t>
  </si>
  <si>
    <t>Most Recent Five Calendar Years</t>
  </si>
  <si>
    <t>Base Year</t>
  </si>
  <si>
    <t>Test Year</t>
  </si>
  <si>
    <t>2012</t>
  </si>
  <si>
    <t>2013</t>
  </si>
  <si>
    <t>2014</t>
  </si>
  <si>
    <t>2015</t>
  </si>
  <si>
    <t>2016</t>
  </si>
  <si>
    <t>2020</t>
  </si>
  <si>
    <t>2021</t>
  </si>
  <si>
    <t>INCOME STATEMENT</t>
  </si>
  <si>
    <t>$</t>
  </si>
  <si>
    <t>Operating Revenues</t>
  </si>
  <si>
    <t>Gas service revenue</t>
  </si>
  <si>
    <t>Transportation</t>
  </si>
  <si>
    <t xml:space="preserve">Other revenue </t>
  </si>
  <si>
    <t>Total Operating Revenues</t>
  </si>
  <si>
    <t>Purchase gas</t>
  </si>
  <si>
    <t>Gross Profit</t>
  </si>
  <si>
    <t>Operating Expenses</t>
  </si>
  <si>
    <t>Direct O&amp;M</t>
  </si>
  <si>
    <t>Allocated O&amp;M</t>
  </si>
  <si>
    <t>Depreciation &amp; amortization</t>
  </si>
  <si>
    <t>Taxes - other than income</t>
  </si>
  <si>
    <t>Total Operating Expenses</t>
  </si>
  <si>
    <t>Operating income(loss)</t>
  </si>
  <si>
    <t>Other income</t>
  </si>
  <si>
    <t>Interest Income</t>
  </si>
  <si>
    <t>Performance based rates</t>
  </si>
  <si>
    <t>Donations</t>
  </si>
  <si>
    <t>Other Income</t>
  </si>
  <si>
    <t>Total other income</t>
  </si>
  <si>
    <t>Interest Charges</t>
  </si>
  <si>
    <t xml:space="preserve">     Total interest charges</t>
  </si>
  <si>
    <t>Income Before Taxes</t>
  </si>
  <si>
    <t>Provision for income taxes</t>
  </si>
  <si>
    <t>Net Income</t>
  </si>
  <si>
    <t>Revenue Statistics</t>
  </si>
  <si>
    <t>FR 16(8)(i)2</t>
  </si>
  <si>
    <t>Type of Filing:___X_____Original________Updated</t>
  </si>
  <si>
    <t>Witness: Gillham, Martin</t>
  </si>
  <si>
    <t>Base</t>
  </si>
  <si>
    <t>Forecasted</t>
  </si>
  <si>
    <t>Line</t>
  </si>
  <si>
    <t>Period</t>
  </si>
  <si>
    <t>Three Projected Calendar Years</t>
  </si>
  <si>
    <t>No.</t>
  </si>
  <si>
    <t>Description</t>
  </si>
  <si>
    <t>1</t>
  </si>
  <si>
    <t>Revenue by Customer Class:</t>
  </si>
  <si>
    <t>2</t>
  </si>
  <si>
    <t>Residential</t>
  </si>
  <si>
    <t>3</t>
  </si>
  <si>
    <t>Commercial</t>
  </si>
  <si>
    <t>4</t>
  </si>
  <si>
    <t>Industrial</t>
  </si>
  <si>
    <t>5</t>
  </si>
  <si>
    <t>Public Authority &amp; Other</t>
  </si>
  <si>
    <t>6</t>
  </si>
  <si>
    <t>Unbilled</t>
  </si>
  <si>
    <t>7</t>
  </si>
  <si>
    <t xml:space="preserve">     Total     </t>
  </si>
  <si>
    <t>Number of Customer by Class:</t>
  </si>
  <si>
    <t>9</t>
  </si>
  <si>
    <t>10</t>
  </si>
  <si>
    <t>Total</t>
  </si>
  <si>
    <t>Average Revenue per Class:</t>
  </si>
  <si>
    <t>(1) Unbilled Revenue is not included in the appropriate customer class.</t>
  </si>
  <si>
    <t>SALES STATISTICS</t>
  </si>
  <si>
    <t>FR 16(8)(i)3</t>
  </si>
  <si>
    <t>Workpaper Reference NO(S).____________________</t>
  </si>
  <si>
    <t xml:space="preserve"> No.</t>
  </si>
  <si>
    <t>Mcf</t>
  </si>
  <si>
    <t xml:space="preserve">Sales by Customer Class: </t>
  </si>
  <si>
    <t>Average Volume per Class:</t>
  </si>
  <si>
    <t>Atmos Energy Corporation, Kentucky/Mid-States Division</t>
  </si>
  <si>
    <t>Kentucky Jurisdiction Case No. 2017-00349</t>
  </si>
  <si>
    <t>Base Period: Twelve Months Ended December 31, 2017</t>
  </si>
  <si>
    <t>Forecasted Test Period: Twelve Months Ended March 31,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</si>
</sst>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mm/dd/yy;@"/>
    <numFmt numFmtId="166" formatCode="_(&quot;$&quot;* #,##0_);_(&quot;$&quot;* \(#,##0\);_(&quot;$&quot;* &quot;-&quot;??_);_(@_)"/>
    <numFmt numFmtId="167" formatCode="_(* #,##0_);_(* \(#,##0\);_(* &quot;-&quot;??_);_(@_)"/>
  </numFmts>
  <fonts count="6">
    <font>
      <sz val="12"/>
      <name val="Helvetica-Narrow"/>
      <family val="2"/>
    </font>
    <font>
      <sz val="12"/>
      <name val="Times New Roman"/>
      <family val="1"/>
    </font>
    <font>
      <sz val="10"/>
      <name val="Helvetica-Narrow"/>
      <family val="2"/>
    </font>
    <font>
      <u/>
      <sz val="12"/>
      <name val="Helvetica-Narrow"/>
      <family val="2"/>
    </font>
    <font>
      <sz val="12"/>
      <name val="Helvetica-Narrow"/>
    </font>
    <font>
      <u/>
      <sz val="12"/>
      <name val="Helvetica-Narrow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37" fontId="0" fillId="0" borderId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7">
    <xf numFmtId="37" fontId="0" fillId="0" borderId="0" xfId="0"/>
    <xf numFmtId="37" fontId="0" fillId="0" borderId="0" xfId="0" applyFont="1" applyFill="1"/>
    <xf numFmtId="37" fontId="0" fillId="0" borderId="0" xfId="0" applyFont="1" applyFill="1" applyAlignment="1">
      <alignment horizontal="center"/>
    </xf>
    <xf numFmtId="37" fontId="0" fillId="0" borderId="0" xfId="0" applyFont="1" applyFill="1" applyAlignment="1" applyProtection="1">
      <alignment horizontal="left"/>
    </xf>
    <xf numFmtId="37" fontId="0" fillId="0" borderId="0" xfId="0" applyFont="1" applyFill="1" applyAlignment="1">
      <alignment horizontal="right"/>
    </xf>
    <xf numFmtId="37" fontId="0" fillId="0" borderId="0" xfId="0" applyFont="1" applyFill="1" applyAlignment="1" applyProtection="1">
      <alignment horizontal="right"/>
      <protection locked="0"/>
    </xf>
    <xf numFmtId="37" fontId="0" fillId="0" borderId="1" xfId="0" applyFont="1" applyFill="1" applyBorder="1" applyAlignment="1" applyProtection="1">
      <alignment horizontal="left"/>
    </xf>
    <xf numFmtId="37" fontId="0" fillId="0" borderId="1" xfId="0" applyFont="1" applyFill="1" applyBorder="1"/>
    <xf numFmtId="37" fontId="0" fillId="0" borderId="1" xfId="0" applyFont="1" applyFill="1" applyBorder="1" applyAlignment="1" applyProtection="1">
      <alignment horizontal="left"/>
      <protection locked="0"/>
    </xf>
    <xf numFmtId="37" fontId="0" fillId="0" borderId="2" xfId="0" applyFont="1" applyFill="1" applyBorder="1"/>
    <xf numFmtId="37" fontId="0" fillId="0" borderId="2" xfId="0" applyFont="1" applyFill="1" applyBorder="1" applyAlignment="1">
      <alignment horizontal="right"/>
    </xf>
    <xf numFmtId="37" fontId="0" fillId="0" borderId="4" xfId="0" applyFont="1" applyFill="1" applyBorder="1" applyAlignment="1">
      <alignment horizontal="center"/>
    </xf>
    <xf numFmtId="49" fontId="0" fillId="0" borderId="2" xfId="0" applyNumberFormat="1" applyFont="1" applyFill="1" applyBorder="1" applyAlignment="1">
      <alignment horizontal="centerContinuous"/>
    </xf>
    <xf numFmtId="164" fontId="0" fillId="0" borderId="0" xfId="0" applyNumberFormat="1" applyFont="1" applyFill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/>
    <xf numFmtId="49" fontId="0" fillId="0" borderId="0" xfId="0" applyNumberFormat="1" applyFont="1" applyFill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/>
    </xf>
    <xf numFmtId="165" fontId="0" fillId="0" borderId="2" xfId="0" applyNumberFormat="1" applyFont="1" applyFill="1" applyBorder="1"/>
    <xf numFmtId="164" fontId="0" fillId="0" borderId="1" xfId="0" applyNumberFormat="1" applyFont="1" applyFill="1" applyBorder="1" applyAlignment="1" applyProtection="1">
      <alignment horizontal="center"/>
    </xf>
    <xf numFmtId="37" fontId="0" fillId="0" borderId="0" xfId="0" applyNumberFormat="1" applyFont="1" applyFill="1"/>
    <xf numFmtId="37" fontId="0" fillId="0" borderId="0" xfId="0" applyFont="1" applyFill="1" applyBorder="1"/>
    <xf numFmtId="37" fontId="0" fillId="0" borderId="2" xfId="0" applyNumberFormat="1" applyFont="1" applyFill="1" applyBorder="1"/>
    <xf numFmtId="37" fontId="0" fillId="0" borderId="5" xfId="0" applyNumberFormat="1" applyFont="1" applyFill="1" applyBorder="1"/>
    <xf numFmtId="37" fontId="0" fillId="0" borderId="6" xfId="0" applyNumberFormat="1" applyFont="1" applyFill="1" applyBorder="1"/>
    <xf numFmtId="37" fontId="0" fillId="0" borderId="7" xfId="0" applyNumberFormat="1" applyFont="1" applyFill="1" applyBorder="1"/>
    <xf numFmtId="9" fontId="0" fillId="0" borderId="0" xfId="3" applyFont="1" applyFill="1"/>
    <xf numFmtId="37" fontId="2" fillId="0" borderId="0" xfId="0" applyFont="1" applyFill="1"/>
    <xf numFmtId="37" fontId="0" fillId="0" borderId="0" xfId="0" applyNumberFormat="1" applyFont="1" applyFill="1" applyProtection="1">
      <protection locked="0"/>
    </xf>
    <xf numFmtId="37" fontId="0" fillId="0" borderId="0" xfId="0" applyNumberFormat="1" applyFont="1" applyFill="1" applyProtection="1"/>
    <xf numFmtId="37" fontId="0" fillId="0" borderId="0" xfId="0" applyFont="1" applyFill="1" applyAlignment="1" applyProtection="1">
      <alignment horizontal="center"/>
    </xf>
    <xf numFmtId="37" fontId="0" fillId="0" borderId="1" xfId="0" applyFont="1" applyFill="1" applyBorder="1" applyAlignment="1" applyProtection="1">
      <alignment horizontal="center"/>
    </xf>
    <xf numFmtId="164" fontId="0" fillId="0" borderId="1" xfId="0" applyNumberFormat="1" applyFont="1" applyFill="1" applyBorder="1"/>
    <xf numFmtId="49" fontId="0" fillId="0" borderId="1" xfId="0" applyNumberFormat="1" applyFont="1" applyFill="1" applyBorder="1" applyAlignment="1" applyProtection="1">
      <alignment horizontal="center"/>
    </xf>
    <xf numFmtId="166" fontId="0" fillId="0" borderId="0" xfId="2" applyNumberFormat="1" applyFont="1" applyFill="1" applyProtection="1"/>
    <xf numFmtId="37" fontId="0" fillId="0" borderId="0" xfId="0" applyNumberFormat="1" applyFont="1" applyFill="1" applyBorder="1" applyProtection="1"/>
    <xf numFmtId="37" fontId="0" fillId="0" borderId="2" xfId="0" applyNumberFormat="1" applyFont="1" applyFill="1" applyBorder="1" applyProtection="1"/>
    <xf numFmtId="37" fontId="0" fillId="0" borderId="1" xfId="0" applyNumberFormat="1" applyFont="1" applyFill="1" applyBorder="1" applyProtection="1"/>
    <xf numFmtId="166" fontId="0" fillId="0" borderId="0" xfId="2" applyNumberFormat="1" applyFont="1" applyFill="1"/>
    <xf numFmtId="167" fontId="0" fillId="0" borderId="0" xfId="1" applyNumberFormat="1" applyFont="1" applyFill="1" applyProtection="1"/>
    <xf numFmtId="167" fontId="0" fillId="0" borderId="0" xfId="1" applyNumberFormat="1" applyFont="1" applyFill="1"/>
    <xf numFmtId="37" fontId="4" fillId="0" borderId="0" xfId="0" applyFont="1" applyFill="1" applyAlignment="1">
      <alignment horizontal="center"/>
    </xf>
    <xf numFmtId="37" fontId="4" fillId="0" borderId="0" xfId="0" applyFont="1" applyFill="1"/>
    <xf numFmtId="37" fontId="4" fillId="0" borderId="0" xfId="0" applyFont="1" applyFill="1" applyAlignment="1" applyProtection="1">
      <alignment horizontal="left"/>
    </xf>
    <xf numFmtId="37" fontId="4" fillId="0" borderId="1" xfId="0" applyFont="1" applyFill="1" applyBorder="1" applyAlignment="1" applyProtection="1">
      <alignment horizontal="left"/>
    </xf>
    <xf numFmtId="37" fontId="4" fillId="0" borderId="1" xfId="0" applyFont="1" applyFill="1" applyBorder="1"/>
    <xf numFmtId="37" fontId="4" fillId="0" borderId="0" xfId="0" applyFont="1" applyFill="1" applyBorder="1"/>
    <xf numFmtId="37" fontId="4" fillId="0" borderId="0" xfId="0" applyFont="1" applyFill="1" applyAlignment="1" applyProtection="1">
      <alignment horizontal="center"/>
    </xf>
    <xf numFmtId="37" fontId="4" fillId="0" borderId="2" xfId="0" applyFont="1" applyFill="1" applyBorder="1"/>
    <xf numFmtId="37" fontId="4" fillId="0" borderId="2" xfId="0" applyFont="1" applyFill="1" applyBorder="1" applyAlignment="1" applyProtection="1">
      <alignment horizontal="center"/>
    </xf>
    <xf numFmtId="37" fontId="5" fillId="0" borderId="2" xfId="0" applyFont="1" applyFill="1" applyBorder="1"/>
    <xf numFmtId="37" fontId="4" fillId="0" borderId="1" xfId="0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/>
    <xf numFmtId="14" fontId="4" fillId="0" borderId="2" xfId="0" applyNumberFormat="1" applyFont="1" applyFill="1" applyBorder="1" applyAlignment="1">
      <alignment horizontal="center"/>
    </xf>
    <xf numFmtId="165" fontId="4" fillId="0" borderId="2" xfId="0" applyNumberFormat="1" applyFont="1" applyFill="1" applyBorder="1"/>
    <xf numFmtId="49" fontId="4" fillId="0" borderId="1" xfId="0" applyNumberFormat="1" applyFont="1" applyFill="1" applyBorder="1" applyAlignment="1" applyProtection="1">
      <alignment horizontal="center"/>
    </xf>
    <xf numFmtId="37" fontId="4" fillId="0" borderId="0" xfId="0" applyNumberFormat="1" applyFont="1" applyFill="1" applyProtection="1"/>
    <xf numFmtId="37" fontId="4" fillId="0" borderId="0" xfId="0" applyNumberFormat="1" applyFont="1" applyFill="1" applyBorder="1" applyProtection="1"/>
    <xf numFmtId="37" fontId="4" fillId="0" borderId="2" xfId="0" applyNumberFormat="1" applyFont="1" applyFill="1" applyBorder="1" applyProtection="1"/>
    <xf numFmtId="37" fontId="4" fillId="0" borderId="5" xfId="0" applyNumberFormat="1" applyFont="1" applyFill="1" applyBorder="1" applyProtection="1"/>
    <xf numFmtId="49" fontId="0" fillId="0" borderId="3" xfId="0" applyNumberFormat="1" applyFont="1" applyFill="1" applyBorder="1" applyAlignment="1">
      <alignment horizontal="center"/>
    </xf>
    <xf numFmtId="37" fontId="0" fillId="0" borderId="0" xfId="0" applyFont="1" applyFill="1" applyAlignment="1">
      <alignment horizontal="center"/>
    </xf>
    <xf numFmtId="37" fontId="3" fillId="0" borderId="0" xfId="0" applyFont="1" applyFill="1" applyAlignment="1" applyProtection="1">
      <alignment horizontal="center"/>
    </xf>
    <xf numFmtId="37" fontId="4" fillId="0" borderId="2" xfId="0" applyFont="1" applyFill="1" applyBorder="1" applyAlignment="1" applyProtection="1">
      <alignment horizontal="center"/>
    </xf>
    <xf numFmtId="37" fontId="4" fillId="0" borderId="0" xfId="0" applyFont="1" applyFill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8"/>
  <sheetViews>
    <sheetView tabSelected="1" view="pageBreakPreview" zoomScale="70" zoomScaleNormal="80" zoomScaleSheetLayoutView="70" workbookViewId="0">
      <pane xSplit="3" ySplit="13" topLeftCell="D14" activePane="bottomRight" state="frozen"/>
      <selection activeCell="R42" sqref="R42"/>
      <selection pane="topRight" activeCell="R42" sqref="R42"/>
      <selection pane="bottomLeft" activeCell="R42" sqref="R42"/>
      <selection pane="bottomRight" activeCell="T14" sqref="T14"/>
    </sheetView>
  </sheetViews>
  <sheetFormatPr defaultColWidth="7.109375" defaultRowHeight="15"/>
  <cols>
    <col min="1" max="1" width="5.109375" style="1" customWidth="1"/>
    <col min="2" max="2" width="18.109375" style="1" customWidth="1"/>
    <col min="3" max="3" width="5" style="1" customWidth="1"/>
    <col min="4" max="6" width="10.33203125" style="1" customWidth="1"/>
    <col min="7" max="7" width="11.44140625" style="1" bestFit="1" customWidth="1"/>
    <col min="8" max="8" width="10.44140625" style="1" customWidth="1"/>
    <col min="9" max="9" width="1.6640625" style="1" customWidth="1"/>
    <col min="10" max="10" width="10.6640625" style="1" bestFit="1" customWidth="1"/>
    <col min="11" max="11" width="1.109375" style="1" customWidth="1"/>
    <col min="12" max="12" width="10.21875" style="1" customWidth="1"/>
    <col min="13" max="13" width="1.6640625" style="1" customWidth="1"/>
    <col min="14" max="14" width="10.44140625" style="1" bestFit="1" customWidth="1"/>
    <col min="15" max="15" width="8.21875" style="1" customWidth="1"/>
    <col min="16" max="16" width="8.77734375" style="1" customWidth="1"/>
    <col min="17" max="17" width="8.88671875" style="1" bestFit="1" customWidth="1"/>
    <col min="18" max="19" width="8" style="1" bestFit="1" customWidth="1"/>
    <col min="20" max="16384" width="7.109375" style="1"/>
  </cols>
  <sheetData>
    <row r="1" spans="1:21">
      <c r="A1" s="63" t="s">
        <v>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</row>
    <row r="2" spans="1:21">
      <c r="A2" s="63" t="s">
        <v>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21">
      <c r="A3" s="63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1">
      <c r="A4" s="63" t="s">
        <v>85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1:21">
      <c r="A5" s="63" t="s">
        <v>86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2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U6" s="1" t="s">
        <v>1</v>
      </c>
    </row>
    <row r="7" spans="1:21">
      <c r="A7" s="3" t="s">
        <v>2</v>
      </c>
      <c r="P7" s="4" t="s">
        <v>3</v>
      </c>
    </row>
    <row r="8" spans="1:21">
      <c r="A8" s="3" t="s">
        <v>4</v>
      </c>
      <c r="P8" s="5" t="s">
        <v>5</v>
      </c>
    </row>
    <row r="9" spans="1:21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8"/>
      <c r="N9" s="9"/>
      <c r="O9" s="9"/>
      <c r="P9" s="10" t="s">
        <v>7</v>
      </c>
    </row>
    <row r="10" spans="1:21">
      <c r="D10" s="62" t="s">
        <v>8</v>
      </c>
      <c r="E10" s="62"/>
      <c r="F10" s="62"/>
      <c r="G10" s="62"/>
      <c r="H10" s="62"/>
      <c r="J10" s="11" t="s">
        <v>9</v>
      </c>
      <c r="K10" s="2"/>
      <c r="L10" s="11" t="s">
        <v>10</v>
      </c>
      <c r="N10" s="12"/>
      <c r="O10" s="12"/>
      <c r="P10" s="12"/>
    </row>
    <row r="12" spans="1:21">
      <c r="D12" s="13"/>
      <c r="E12" s="13"/>
      <c r="F12" s="13"/>
      <c r="G12" s="13"/>
      <c r="H12" s="13"/>
      <c r="J12" s="14"/>
      <c r="K12" s="15"/>
      <c r="L12" s="14"/>
    </row>
    <row r="13" spans="1:21">
      <c r="A13" s="16"/>
      <c r="B13" s="16"/>
      <c r="C13" s="16"/>
      <c r="D13" s="17" t="s">
        <v>11</v>
      </c>
      <c r="E13" s="17" t="s">
        <v>12</v>
      </c>
      <c r="F13" s="17" t="s">
        <v>13</v>
      </c>
      <c r="G13" s="17" t="s">
        <v>14</v>
      </c>
      <c r="H13" s="17" t="s">
        <v>15</v>
      </c>
      <c r="J13" s="18">
        <v>43100</v>
      </c>
      <c r="K13" s="19"/>
      <c r="L13" s="18">
        <v>43555</v>
      </c>
      <c r="N13" s="20">
        <v>2019</v>
      </c>
      <c r="O13" s="17" t="s">
        <v>16</v>
      </c>
      <c r="P13" s="17" t="s">
        <v>17</v>
      </c>
      <c r="Q13" s="16"/>
      <c r="R13" s="16"/>
      <c r="S13" s="16"/>
      <c r="T13" s="16"/>
      <c r="U13" s="16"/>
    </row>
    <row r="14" spans="1:21">
      <c r="A14" s="1" t="s">
        <v>18</v>
      </c>
      <c r="D14" s="2" t="s">
        <v>19</v>
      </c>
      <c r="E14" s="2" t="s">
        <v>19</v>
      </c>
      <c r="F14" s="2" t="s">
        <v>19</v>
      </c>
      <c r="G14" s="2" t="s">
        <v>19</v>
      </c>
      <c r="H14" s="2"/>
      <c r="J14" s="2" t="s">
        <v>19</v>
      </c>
      <c r="L14" s="2" t="s">
        <v>19</v>
      </c>
      <c r="N14" s="2" t="s">
        <v>19</v>
      </c>
      <c r="O14" s="2" t="s">
        <v>19</v>
      </c>
      <c r="P14" s="2" t="s">
        <v>19</v>
      </c>
    </row>
    <row r="15" spans="1:21">
      <c r="A15" s="1" t="s">
        <v>20</v>
      </c>
    </row>
    <row r="16" spans="1:21">
      <c r="B16" s="1" t="s">
        <v>21</v>
      </c>
      <c r="D16" s="21">
        <v>121689.04076999999</v>
      </c>
      <c r="E16" s="21">
        <v>148864.67317000002</v>
      </c>
      <c r="F16" s="21">
        <v>180147.32215999995</v>
      </c>
      <c r="G16" s="21">
        <v>153227.91774999999</v>
      </c>
      <c r="H16" s="21">
        <v>129826.66337000002</v>
      </c>
      <c r="I16" s="21"/>
      <c r="J16" s="21">
        <v>137671.43518861925</v>
      </c>
      <c r="K16" s="21"/>
      <c r="L16" s="21">
        <v>151149.11087877443</v>
      </c>
      <c r="M16" s="21"/>
      <c r="N16" s="21">
        <v>150715.87304581597</v>
      </c>
      <c r="O16" s="21">
        <v>149327.24276938336</v>
      </c>
      <c r="P16" s="21">
        <v>149157.51587125679</v>
      </c>
      <c r="Q16" s="21"/>
    </row>
    <row r="17" spans="1:18">
      <c r="B17" s="1" t="s">
        <v>22</v>
      </c>
      <c r="D17" s="21">
        <v>11315.066650000001</v>
      </c>
      <c r="E17" s="21">
        <v>12586.588680000001</v>
      </c>
      <c r="F17" s="21">
        <v>14310.851760000001</v>
      </c>
      <c r="G17" s="21">
        <v>15087.053259999999</v>
      </c>
      <c r="H17" s="21">
        <v>15747.936089999999</v>
      </c>
      <c r="I17" s="21"/>
      <c r="J17" s="21">
        <v>15830.893886251401</v>
      </c>
      <c r="K17" s="21"/>
      <c r="L17" s="21">
        <v>15202.087192665644</v>
      </c>
      <c r="M17" s="21"/>
      <c r="N17" s="21">
        <v>15202.087192665644</v>
      </c>
      <c r="O17" s="21">
        <v>15202.087192665644</v>
      </c>
      <c r="P17" s="21">
        <v>15202.087192665644</v>
      </c>
      <c r="Q17" s="21"/>
      <c r="R17" s="22"/>
    </row>
    <row r="18" spans="1:18">
      <c r="B18" s="1" t="s">
        <v>23</v>
      </c>
      <c r="D18" s="23">
        <v>1773.7464399999999</v>
      </c>
      <c r="E18" s="23">
        <v>1517.1913500000001</v>
      </c>
      <c r="F18" s="23">
        <v>2423.5631400000002</v>
      </c>
      <c r="G18" s="23">
        <v>2152.5820800000001</v>
      </c>
      <c r="H18" s="23">
        <v>1856.60124</v>
      </c>
      <c r="I18" s="23"/>
      <c r="J18" s="23">
        <v>3210.9178060851568</v>
      </c>
      <c r="K18" s="23"/>
      <c r="L18" s="23">
        <v>4378.0778399806186</v>
      </c>
      <c r="M18" s="23"/>
      <c r="N18" s="23">
        <f t="shared" ref="N18:P18" si="0">N19-N16-N17</f>
        <v>4374.8961074321087</v>
      </c>
      <c r="O18" s="23">
        <f t="shared" si="0"/>
        <v>4362.7967202192776</v>
      </c>
      <c r="P18" s="23">
        <f t="shared" si="0"/>
        <v>4361.3432839682755</v>
      </c>
      <c r="Q18" s="21"/>
    </row>
    <row r="19" spans="1:18">
      <c r="A19" s="1" t="s">
        <v>24</v>
      </c>
      <c r="D19" s="21">
        <f>SUM(D16:D18)</f>
        <v>134777.85385999997</v>
      </c>
      <c r="E19" s="21">
        <f>SUM(E16:E18)</f>
        <v>162968.45320000002</v>
      </c>
      <c r="F19" s="21">
        <f>SUM(F16:F18)</f>
        <v>196881.73705999996</v>
      </c>
      <c r="G19" s="21">
        <f>SUM(G16:G18)</f>
        <v>170467.55308999997</v>
      </c>
      <c r="H19" s="21">
        <f>SUM(H16:H18)</f>
        <v>147431.20070000002</v>
      </c>
      <c r="I19" s="21"/>
      <c r="J19" s="21">
        <f>SUM(J16:J18)</f>
        <v>156713.24688095582</v>
      </c>
      <c r="K19" s="21"/>
      <c r="L19" s="21">
        <f>SUM(L16:L18)</f>
        <v>170729.2759114207</v>
      </c>
      <c r="M19" s="21"/>
      <c r="N19" s="21">
        <v>170292.85634591372</v>
      </c>
      <c r="O19" s="21">
        <v>168892.12668226828</v>
      </c>
      <c r="P19" s="21">
        <v>168720.94634789071</v>
      </c>
      <c r="Q19" s="21"/>
    </row>
    <row r="20" spans="1:18"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</row>
    <row r="21" spans="1:18">
      <c r="A21" s="1" t="s">
        <v>25</v>
      </c>
      <c r="D21" s="21">
        <v>70662.981899999999</v>
      </c>
      <c r="E21" s="21">
        <v>94656.999469999981</v>
      </c>
      <c r="F21" s="21">
        <v>118107.39396</v>
      </c>
      <c r="G21" s="21">
        <v>87746.322199999995</v>
      </c>
      <c r="H21" s="21">
        <v>61180.230949999997</v>
      </c>
      <c r="I21" s="23"/>
      <c r="J21" s="23">
        <v>65546.014381216271</v>
      </c>
      <c r="K21" s="23"/>
      <c r="L21" s="23">
        <v>78709.117242809036</v>
      </c>
      <c r="M21" s="23"/>
      <c r="N21" s="21">
        <v>78235.802071391736</v>
      </c>
      <c r="O21" s="21">
        <v>76749.216804471449</v>
      </c>
      <c r="P21" s="21">
        <v>76481.534142260978</v>
      </c>
      <c r="Q21" s="21"/>
    </row>
    <row r="22" spans="1:18">
      <c r="A22" s="1" t="s">
        <v>26</v>
      </c>
      <c r="D22" s="24">
        <f>+D19-D21</f>
        <v>64114.871959999975</v>
      </c>
      <c r="E22" s="24">
        <f>+E19-E21</f>
        <v>68311.453730000037</v>
      </c>
      <c r="F22" s="24">
        <f>+F19-F21</f>
        <v>78774.343099999955</v>
      </c>
      <c r="G22" s="24">
        <f>+G19-G21</f>
        <v>82721.230889999977</v>
      </c>
      <c r="H22" s="24">
        <f>+H19-H21</f>
        <v>86250.969750000018</v>
      </c>
      <c r="I22" s="21"/>
      <c r="J22" s="21">
        <f>+J19-J21</f>
        <v>91167.232499739548</v>
      </c>
      <c r="K22" s="21"/>
      <c r="L22" s="21">
        <f>+L19-L21</f>
        <v>92020.158668611664</v>
      </c>
      <c r="M22" s="21"/>
      <c r="N22" s="24">
        <f>+N19-N21</f>
        <v>92057.054274521986</v>
      </c>
      <c r="O22" s="24">
        <f>+O19-O21</f>
        <v>92142.909877796832</v>
      </c>
      <c r="P22" s="24">
        <f>+P19-P21</f>
        <v>92239.412205629735</v>
      </c>
      <c r="Q22" s="21"/>
    </row>
    <row r="23" spans="1:18"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</row>
    <row r="24" spans="1:18">
      <c r="A24" s="1" t="s">
        <v>27</v>
      </c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</row>
    <row r="25" spans="1:18">
      <c r="B25" s="1" t="s">
        <v>28</v>
      </c>
      <c r="D25" s="21">
        <v>12979.823540000001</v>
      </c>
      <c r="E25" s="21">
        <v>14376.623550000002</v>
      </c>
      <c r="F25" s="21">
        <v>14815.001260000003</v>
      </c>
      <c r="G25" s="21">
        <v>14926.689049999994</v>
      </c>
      <c r="H25" s="21">
        <v>14518.409320000001</v>
      </c>
      <c r="I25" s="21"/>
      <c r="J25" s="21">
        <v>13435.811581799995</v>
      </c>
      <c r="K25" s="21"/>
      <c r="L25" s="21">
        <v>12151.628399031448</v>
      </c>
      <c r="M25" s="21"/>
      <c r="N25" s="21">
        <v>17267</v>
      </c>
      <c r="O25" s="21">
        <v>17484</v>
      </c>
      <c r="P25" s="21">
        <v>17707</v>
      </c>
      <c r="Q25" s="21"/>
    </row>
    <row r="26" spans="1:18">
      <c r="B26" s="1" t="s">
        <v>29</v>
      </c>
      <c r="D26" s="21">
        <v>10085.67484</v>
      </c>
      <c r="E26" s="21">
        <v>11534.019540000001</v>
      </c>
      <c r="F26" s="21">
        <v>12035.970230000001</v>
      </c>
      <c r="G26" s="21">
        <v>12874.015009999999</v>
      </c>
      <c r="H26" s="21">
        <v>12708.20644</v>
      </c>
      <c r="I26" s="21"/>
      <c r="J26" s="21">
        <v>13526.079802595161</v>
      </c>
      <c r="K26" s="21"/>
      <c r="L26" s="21">
        <v>14012.400830261086</v>
      </c>
      <c r="M26" s="21"/>
      <c r="N26" s="21">
        <v>10868</v>
      </c>
      <c r="O26" s="21">
        <v>11079</v>
      </c>
      <c r="P26" s="21">
        <v>11463</v>
      </c>
      <c r="Q26" s="21"/>
    </row>
    <row r="27" spans="1:18">
      <c r="B27" s="1" t="s">
        <v>30</v>
      </c>
      <c r="D27" s="21">
        <v>13981.399549999998</v>
      </c>
      <c r="E27" s="21">
        <v>14919.020950000002</v>
      </c>
      <c r="F27" s="21">
        <v>16845.712130000004</v>
      </c>
      <c r="G27" s="21">
        <v>18635.692589999995</v>
      </c>
      <c r="H27" s="21">
        <v>19120.630430000001</v>
      </c>
      <c r="I27" s="21"/>
      <c r="J27" s="21">
        <v>18899.315652483874</v>
      </c>
      <c r="K27" s="21"/>
      <c r="L27" s="21">
        <v>21561.512250947831</v>
      </c>
      <c r="M27" s="21"/>
      <c r="N27" s="21">
        <v>23286</v>
      </c>
      <c r="O27" s="21">
        <v>26472</v>
      </c>
      <c r="P27" s="21">
        <v>30012</v>
      </c>
      <c r="Q27" s="21"/>
    </row>
    <row r="28" spans="1:18">
      <c r="B28" s="1" t="s">
        <v>31</v>
      </c>
      <c r="D28" s="21">
        <v>4317.3126800000009</v>
      </c>
      <c r="E28" s="21">
        <v>3871.4445599999999</v>
      </c>
      <c r="F28" s="21">
        <v>4647.8071999999993</v>
      </c>
      <c r="G28" s="21">
        <v>7342.9721099999997</v>
      </c>
      <c r="H28" s="21">
        <v>5919.1201500000006</v>
      </c>
      <c r="I28" s="23"/>
      <c r="J28" s="23">
        <v>4830.3754565365161</v>
      </c>
      <c r="K28" s="23"/>
      <c r="L28" s="23">
        <v>6566.4452651408128</v>
      </c>
      <c r="M28" s="23"/>
      <c r="N28" s="23">
        <v>7349</v>
      </c>
      <c r="O28" s="23">
        <v>8469</v>
      </c>
      <c r="P28" s="23">
        <v>9714</v>
      </c>
      <c r="Q28" s="21"/>
    </row>
    <row r="29" spans="1:18">
      <c r="A29" s="1" t="s">
        <v>32</v>
      </c>
      <c r="D29" s="24">
        <f>SUM(D25:D28)</f>
        <v>41364.210610000002</v>
      </c>
      <c r="E29" s="24">
        <f>SUM(E25:E28)</f>
        <v>44701.108600000007</v>
      </c>
      <c r="F29" s="24">
        <f>SUM(F25:F28)</f>
        <v>48344.490820000006</v>
      </c>
      <c r="G29" s="24">
        <f>SUM(G25:G28)</f>
        <v>53779.36875999999</v>
      </c>
      <c r="H29" s="24">
        <f>SUM(H25:H28)</f>
        <v>52266.366340000008</v>
      </c>
      <c r="I29" s="21"/>
      <c r="J29" s="21">
        <f>SUM(J25:J28)</f>
        <v>50691.582493415546</v>
      </c>
      <c r="K29" s="21"/>
      <c r="L29" s="21">
        <f>SUM(L25:L28)</f>
        <v>54291.986745381182</v>
      </c>
      <c r="M29" s="21"/>
      <c r="N29" s="21">
        <f>SUM(N25:N28)</f>
        <v>58770</v>
      </c>
      <c r="O29" s="21">
        <f>SUM(O25:O28)</f>
        <v>63504</v>
      </c>
      <c r="P29" s="21">
        <f>SUM(P25:P28)</f>
        <v>68896</v>
      </c>
      <c r="Q29" s="21"/>
    </row>
    <row r="30" spans="1:18"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1"/>
    </row>
    <row r="31" spans="1:18">
      <c r="A31" s="1" t="s">
        <v>33</v>
      </c>
      <c r="D31" s="21">
        <f>+D22-D29</f>
        <v>22750.661349999973</v>
      </c>
      <c r="E31" s="21">
        <f>+E22-E29</f>
        <v>23610.345130000031</v>
      </c>
      <c r="F31" s="21">
        <f>+F22-F29</f>
        <v>30429.852279999948</v>
      </c>
      <c r="G31" s="21">
        <f>+G22-G29</f>
        <v>28941.862129999987</v>
      </c>
      <c r="H31" s="21">
        <f>+H22-H29</f>
        <v>33984.603410000011</v>
      </c>
      <c r="I31" s="21"/>
      <c r="J31" s="21">
        <f>+J22-J29</f>
        <v>40475.650006324002</v>
      </c>
      <c r="K31" s="21"/>
      <c r="L31" s="21">
        <f>+L22-L29</f>
        <v>37728.171923230482</v>
      </c>
      <c r="M31" s="21"/>
      <c r="N31" s="21">
        <f>+N22-N29</f>
        <v>33287.054274521986</v>
      </c>
      <c r="O31" s="21">
        <f>+O22-O29</f>
        <v>28638.909877796832</v>
      </c>
      <c r="P31" s="21">
        <f>+P22-P29</f>
        <v>23343.412205629735</v>
      </c>
      <c r="Q31" s="21"/>
    </row>
    <row r="32" spans="1:18"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</row>
    <row r="33" spans="1:18">
      <c r="A33" s="1" t="s">
        <v>34</v>
      </c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</row>
    <row r="34" spans="1:18">
      <c r="B34" s="1" t="s">
        <v>35</v>
      </c>
      <c r="D34" s="21">
        <v>63.590940000000003</v>
      </c>
      <c r="E34" s="21">
        <v>82.738509999999991</v>
      </c>
      <c r="F34" s="21">
        <v>69.150829999999999</v>
      </c>
      <c r="G34" s="21">
        <v>39.563759999999995</v>
      </c>
      <c r="H34" s="21">
        <v>42.014340000000004</v>
      </c>
      <c r="I34" s="21"/>
      <c r="J34" s="21">
        <f>H34</f>
        <v>42.014340000000004</v>
      </c>
      <c r="K34" s="21"/>
      <c r="L34" s="21">
        <f>J34</f>
        <v>42.014340000000004</v>
      </c>
      <c r="M34" s="21"/>
      <c r="N34" s="21">
        <v>52</v>
      </c>
      <c r="O34" s="21">
        <v>46</v>
      </c>
      <c r="P34" s="21">
        <v>41</v>
      </c>
      <c r="Q34" s="21"/>
    </row>
    <row r="35" spans="1:18">
      <c r="B35" s="1" t="s">
        <v>36</v>
      </c>
      <c r="D35" s="21">
        <v>2702.1011899999999</v>
      </c>
      <c r="E35" s="21">
        <v>2658.6314700000003</v>
      </c>
      <c r="F35" s="21">
        <v>2704.8019899999999</v>
      </c>
      <c r="G35" s="21">
        <v>2795.0063499999997</v>
      </c>
      <c r="H35" s="21">
        <v>2791.57728</v>
      </c>
      <c r="I35" s="21"/>
      <c r="J35" s="21">
        <f>H35</f>
        <v>2791.57728</v>
      </c>
      <c r="K35" s="21"/>
      <c r="L35" s="21">
        <f t="shared" ref="L35:L36" si="1">J35</f>
        <v>2791.57728</v>
      </c>
      <c r="M35" s="21"/>
      <c r="N35" s="21">
        <v>2500</v>
      </c>
      <c r="O35" s="21">
        <v>2500</v>
      </c>
      <c r="P35" s="21">
        <v>2500</v>
      </c>
      <c r="R35" s="21"/>
    </row>
    <row r="36" spans="1:18">
      <c r="B36" s="1" t="s">
        <v>37</v>
      </c>
      <c r="D36" s="21">
        <v>-328.98149999999998</v>
      </c>
      <c r="E36" s="21">
        <v>-193.89732000000001</v>
      </c>
      <c r="F36" s="21">
        <v>-298.85160000000002</v>
      </c>
      <c r="G36" s="21">
        <v>-427.16968000000003</v>
      </c>
      <c r="H36" s="21">
        <v>-354.79807</v>
      </c>
      <c r="I36" s="21"/>
      <c r="J36" s="21">
        <f>H36</f>
        <v>-354.79807</v>
      </c>
      <c r="K36" s="21"/>
      <c r="L36" s="21">
        <f t="shared" si="1"/>
        <v>-354.79807</v>
      </c>
      <c r="M36" s="21"/>
      <c r="N36" s="21">
        <f>L36</f>
        <v>-354.79807</v>
      </c>
      <c r="O36" s="21">
        <f>N36</f>
        <v>-354.79807</v>
      </c>
      <c r="P36" s="21">
        <f>O36</f>
        <v>-354.79807</v>
      </c>
      <c r="R36" s="21"/>
    </row>
    <row r="37" spans="1:18">
      <c r="B37" s="1" t="s">
        <v>38</v>
      </c>
      <c r="D37" s="21">
        <v>-390.74576999999999</v>
      </c>
      <c r="E37" s="21">
        <v>-514.19116999999994</v>
      </c>
      <c r="F37" s="21">
        <v>-455.90368999999998</v>
      </c>
      <c r="G37" s="21">
        <v>-344.33965000000001</v>
      </c>
      <c r="H37" s="21">
        <v>-391.44265999999999</v>
      </c>
      <c r="I37" s="23"/>
      <c r="J37" s="23">
        <f>H37</f>
        <v>-391.44265999999999</v>
      </c>
      <c r="K37" s="23"/>
      <c r="L37" s="23">
        <f>J37</f>
        <v>-391.44265999999999</v>
      </c>
      <c r="M37" s="23"/>
      <c r="N37" s="23">
        <f>N38-N34-N35-N36</f>
        <v>-351.20193</v>
      </c>
      <c r="O37" s="23">
        <f t="shared" ref="O37:P37" si="2">O38-O34-O35-O36</f>
        <v>-350.20193</v>
      </c>
      <c r="P37" s="23">
        <f t="shared" si="2"/>
        <v>-350.20193</v>
      </c>
      <c r="Q37" s="21"/>
    </row>
    <row r="38" spans="1:18">
      <c r="A38" s="1" t="s">
        <v>39</v>
      </c>
      <c r="D38" s="24">
        <f>D34+D35+D37-D36</f>
        <v>2703.9278599999998</v>
      </c>
      <c r="E38" s="24">
        <f t="shared" ref="E38:H38" si="3">E34+E35+E37-E36</f>
        <v>2421.0761300000004</v>
      </c>
      <c r="F38" s="24">
        <f t="shared" si="3"/>
        <v>2616.9007299999998</v>
      </c>
      <c r="G38" s="24">
        <f t="shared" si="3"/>
        <v>2917.4001399999997</v>
      </c>
      <c r="H38" s="24">
        <f t="shared" si="3"/>
        <v>2796.9470299999998</v>
      </c>
      <c r="I38" s="21"/>
      <c r="J38" s="21">
        <f>SUM(J34:J37)</f>
        <v>2087.3508900000002</v>
      </c>
      <c r="K38" s="21"/>
      <c r="L38" s="21">
        <f>SUM(L34:L37)</f>
        <v>2087.3508900000002</v>
      </c>
      <c r="M38" s="21"/>
      <c r="N38" s="21">
        <v>1846</v>
      </c>
      <c r="O38" s="21">
        <v>1841</v>
      </c>
      <c r="P38" s="21">
        <v>1836</v>
      </c>
      <c r="Q38" s="21"/>
    </row>
    <row r="39" spans="1:18"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</row>
    <row r="40" spans="1:18">
      <c r="A40" s="1" t="s">
        <v>40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</row>
    <row r="41" spans="1:18">
      <c r="A41" s="1" t="s">
        <v>41</v>
      </c>
      <c r="D41" s="25">
        <v>5510.9806100000005</v>
      </c>
      <c r="E41" s="25">
        <v>6436.1180700000004</v>
      </c>
      <c r="F41" s="25">
        <v>6419.0697699999992</v>
      </c>
      <c r="G41" s="25">
        <v>6743.6427100000001</v>
      </c>
      <c r="H41" s="25">
        <v>7377.4536399999997</v>
      </c>
      <c r="I41" s="25"/>
      <c r="J41" s="25">
        <v>8306.0185154064402</v>
      </c>
      <c r="K41" s="25"/>
      <c r="L41" s="25">
        <v>9960.3411920584967</v>
      </c>
      <c r="M41" s="25"/>
      <c r="N41" s="25">
        <v>9234.2297497154977</v>
      </c>
      <c r="O41" s="25">
        <v>9911.4857940153634</v>
      </c>
      <c r="P41" s="25">
        <v>11131.60946837807</v>
      </c>
      <c r="Q41" s="21"/>
    </row>
    <row r="42" spans="1:18">
      <c r="A42" s="1" t="s">
        <v>42</v>
      </c>
      <c r="D42" s="25">
        <f>+D31+D38-D41</f>
        <v>19943.60859999997</v>
      </c>
      <c r="E42" s="25">
        <f>+E31+E38-E41</f>
        <v>19595.303190000031</v>
      </c>
      <c r="F42" s="25">
        <f>+F31+F38-F41</f>
        <v>26627.683239999951</v>
      </c>
      <c r="G42" s="25">
        <f>+G31+G38-G41</f>
        <v>25115.619559999985</v>
      </c>
      <c r="H42" s="25">
        <f>+H31+H38-H41</f>
        <v>29404.096800000014</v>
      </c>
      <c r="I42" s="25"/>
      <c r="J42" s="25">
        <f>+J31+J38-J41</f>
        <v>34256.982380917565</v>
      </c>
      <c r="K42" s="25"/>
      <c r="L42" s="25">
        <f>+L31+L38-L41</f>
        <v>29855.181621171985</v>
      </c>
      <c r="M42" s="25"/>
      <c r="N42" s="25">
        <f>+N31+N38-N41</f>
        <v>25898.824524806489</v>
      </c>
      <c r="O42" s="25">
        <f>+O31+O38-O41</f>
        <v>20568.424083781469</v>
      </c>
      <c r="P42" s="25">
        <f>+P31+P38-P41</f>
        <v>14047.802737251664</v>
      </c>
      <c r="Q42" s="21"/>
    </row>
    <row r="43" spans="1:18">
      <c r="B43" s="1" t="s">
        <v>43</v>
      </c>
      <c r="D43" s="25">
        <v>5350.1074900000003</v>
      </c>
      <c r="E43" s="25">
        <v>7419.8234199999997</v>
      </c>
      <c r="F43" s="25">
        <v>9671.5353700000014</v>
      </c>
      <c r="G43" s="25">
        <v>9884.3428100000001</v>
      </c>
      <c r="H43" s="25">
        <v>9516.4333000000006</v>
      </c>
      <c r="I43" s="25"/>
      <c r="J43" s="25">
        <v>13325.966146176934</v>
      </c>
      <c r="K43" s="25"/>
      <c r="L43" s="25">
        <v>11613.665650635903</v>
      </c>
      <c r="M43" s="25"/>
      <c r="N43" s="25">
        <v>10074.642740149724</v>
      </c>
      <c r="O43" s="25">
        <v>8001.1169685909917</v>
      </c>
      <c r="P43" s="25">
        <v>5464.595264790898</v>
      </c>
      <c r="Q43" s="21"/>
    </row>
    <row r="44" spans="1:18"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</row>
    <row r="45" spans="1:18" ht="15.75" thickBot="1">
      <c r="A45" s="1" t="s">
        <v>44</v>
      </c>
      <c r="D45" s="26">
        <f>+D42-D43</f>
        <v>14593.50110999997</v>
      </c>
      <c r="E45" s="26">
        <f>+E42-E43</f>
        <v>12175.479770000031</v>
      </c>
      <c r="F45" s="26">
        <f>+F42-F43</f>
        <v>16956.14786999995</v>
      </c>
      <c r="G45" s="26">
        <f>+G42-G43</f>
        <v>15231.276749999985</v>
      </c>
      <c r="H45" s="26">
        <f>+H42-H43</f>
        <v>19887.663500000013</v>
      </c>
      <c r="I45" s="26"/>
      <c r="J45" s="26">
        <f>+J42-J43</f>
        <v>20931.016234740629</v>
      </c>
      <c r="K45" s="26"/>
      <c r="L45" s="26">
        <f>+L42-L43</f>
        <v>18241.515970536082</v>
      </c>
      <c r="M45" s="26"/>
      <c r="N45" s="26">
        <f>+N42-N43</f>
        <v>15824.181784656765</v>
      </c>
      <c r="O45" s="26">
        <f>+O42-O43</f>
        <v>12567.307115190477</v>
      </c>
      <c r="P45" s="26">
        <f>+P42-P43</f>
        <v>8583.2074724607664</v>
      </c>
      <c r="Q45" s="21"/>
    </row>
    <row r="46" spans="1:18" ht="15.75" thickTop="1">
      <c r="D46" s="27"/>
      <c r="E46" s="27"/>
      <c r="F46" s="27"/>
      <c r="G46" s="27"/>
      <c r="H46" s="27"/>
      <c r="I46" s="21"/>
      <c r="J46" s="27"/>
      <c r="K46" s="27"/>
      <c r="L46" s="27"/>
      <c r="M46" s="27"/>
      <c r="N46" s="27"/>
      <c r="O46" s="27"/>
      <c r="P46" s="27"/>
      <c r="Q46" s="27"/>
      <c r="R46" s="1" t="s">
        <v>1</v>
      </c>
    </row>
    <row r="47" spans="1:18">
      <c r="B47" s="28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</row>
    <row r="48" spans="1:18">
      <c r="B48" s="2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9"/>
    </row>
    <row r="49" spans="4:18"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9"/>
      <c r="R49" s="30"/>
    </row>
    <row r="50" spans="4:18"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9"/>
      <c r="R50" s="30"/>
    </row>
    <row r="51" spans="4:18"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</row>
    <row r="52" spans="4:18"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</row>
    <row r="53" spans="4:18"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30"/>
    </row>
    <row r="54" spans="4:18"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</row>
    <row r="55" spans="4:18"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30"/>
      <c r="O55" s="30"/>
      <c r="P55" s="21"/>
      <c r="Q55" s="21"/>
    </row>
    <row r="56" spans="4:18"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30"/>
      <c r="O56" s="30"/>
      <c r="P56" s="21"/>
      <c r="Q56" s="21"/>
    </row>
    <row r="57" spans="4:18"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</row>
    <row r="58" spans="4:18"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</row>
  </sheetData>
  <mergeCells count="6">
    <mergeCell ref="D10:H10"/>
    <mergeCell ref="A1:P1"/>
    <mergeCell ref="A2:P2"/>
    <mergeCell ref="A3:P3"/>
    <mergeCell ref="A4:P4"/>
    <mergeCell ref="A5:P5"/>
  </mergeCells>
  <printOptions horizontalCentered="1"/>
  <pageMargins left="0.5" right="0.5" top="0.66" bottom="0.5" header="0.5" footer="0.5"/>
  <pageSetup scale="70" orientation="landscape" verticalDpi="300" r:id="rId1"/>
  <headerFooter alignWithMargins="0">
    <oddHeader>&amp;R&amp;9CASE NO. 2017-00349
FR 16(8)(i)
ATTACHMENT 1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4"/>
  <sheetViews>
    <sheetView view="pageBreakPreview" zoomScale="70" zoomScaleNormal="80" zoomScaleSheetLayoutView="70" workbookViewId="0">
      <pane xSplit="6" ySplit="12" topLeftCell="G13" activePane="bottomRight" state="frozen"/>
      <selection activeCell="R42" sqref="R42"/>
      <selection pane="topRight" activeCell="R42" sqref="R42"/>
      <selection pane="bottomLeft" activeCell="R42" sqref="R42"/>
      <selection pane="bottomRight" activeCell="R42" sqref="R42"/>
    </sheetView>
  </sheetViews>
  <sheetFormatPr defaultColWidth="7.109375" defaultRowHeight="15"/>
  <cols>
    <col min="1" max="1" width="4.44140625" style="1" customWidth="1"/>
    <col min="2" max="2" width="0" style="1" hidden="1" customWidth="1"/>
    <col min="3" max="3" width="12.33203125" style="1" customWidth="1"/>
    <col min="4" max="4" width="7.109375" style="1"/>
    <col min="5" max="5" width="4.44140625" style="1" customWidth="1"/>
    <col min="6" max="6" width="1.44140625" style="1" customWidth="1"/>
    <col min="7" max="7" width="13.33203125" style="1" bestFit="1" customWidth="1"/>
    <col min="8" max="8" width="12.88671875" style="1" customWidth="1"/>
    <col min="9" max="10" width="13.33203125" style="1" bestFit="1" customWidth="1"/>
    <col min="11" max="11" width="13.33203125" style="1" customWidth="1"/>
    <col min="12" max="12" width="1.44140625" style="1" customWidth="1"/>
    <col min="13" max="13" width="13.109375" style="1" bestFit="1" customWidth="1"/>
    <col min="14" max="14" width="1.44140625" style="1" customWidth="1"/>
    <col min="15" max="15" width="13.109375" style="1" bestFit="1" customWidth="1"/>
    <col min="16" max="16" width="1.44140625" style="1" customWidth="1"/>
    <col min="17" max="17" width="13.44140625" style="1" customWidth="1"/>
    <col min="18" max="19" width="13.5546875" style="1" customWidth="1"/>
    <col min="20" max="20" width="9.33203125" style="1" customWidth="1"/>
    <col min="21" max="22" width="11.44140625" style="1" bestFit="1" customWidth="1"/>
    <col min="23" max="16384" width="7.109375" style="1"/>
  </cols>
  <sheetData>
    <row r="1" spans="1:21">
      <c r="A1" s="63" t="s">
        <v>83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2"/>
    </row>
    <row r="2" spans="1:21">
      <c r="A2" s="63" t="s">
        <v>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2"/>
    </row>
    <row r="3" spans="1:21">
      <c r="A3" s="63" t="s">
        <v>45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2"/>
    </row>
    <row r="4" spans="1:21">
      <c r="A4" s="63" t="s">
        <v>85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2"/>
    </row>
    <row r="5" spans="1:21">
      <c r="A5" s="63" t="s">
        <v>86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2"/>
    </row>
    <row r="6" spans="1:21">
      <c r="T6" s="22"/>
      <c r="U6" s="22"/>
    </row>
    <row r="7" spans="1:21">
      <c r="A7" s="3" t="s">
        <v>2</v>
      </c>
      <c r="R7" s="1" t="s">
        <v>46</v>
      </c>
      <c r="T7" s="22"/>
      <c r="U7" s="22"/>
    </row>
    <row r="8" spans="1:21">
      <c r="A8" s="3" t="s">
        <v>47</v>
      </c>
      <c r="Q8" s="3"/>
      <c r="R8" s="3" t="s">
        <v>5</v>
      </c>
      <c r="T8" s="22"/>
      <c r="U8" s="22"/>
    </row>
    <row r="9" spans="1:21">
      <c r="A9" s="6" t="s">
        <v>6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6"/>
      <c r="R9" s="6" t="s">
        <v>48</v>
      </c>
      <c r="S9" s="22"/>
      <c r="T9" s="22"/>
      <c r="U9" s="22"/>
    </row>
    <row r="10" spans="1:21">
      <c r="M10" s="31" t="s">
        <v>49</v>
      </c>
      <c r="O10" s="31" t="s">
        <v>50</v>
      </c>
      <c r="P10" s="31"/>
      <c r="T10" s="22"/>
      <c r="U10" s="22"/>
    </row>
    <row r="11" spans="1:21">
      <c r="A11" s="3" t="s">
        <v>51</v>
      </c>
      <c r="G11" s="64" t="s">
        <v>8</v>
      </c>
      <c r="H11" s="64"/>
      <c r="I11" s="64"/>
      <c r="J11" s="64"/>
      <c r="K11" s="64"/>
      <c r="M11" s="31" t="s">
        <v>52</v>
      </c>
      <c r="O11" s="31" t="s">
        <v>52</v>
      </c>
      <c r="P11" s="31"/>
      <c r="Q11" s="64" t="s">
        <v>53</v>
      </c>
      <c r="R11" s="64"/>
      <c r="S11" s="64"/>
      <c r="T11" s="22"/>
      <c r="U11" s="22"/>
    </row>
    <row r="12" spans="1:21">
      <c r="A12" s="6" t="s">
        <v>54</v>
      </c>
      <c r="B12" s="7"/>
      <c r="C12" s="32" t="s">
        <v>55</v>
      </c>
      <c r="D12" s="7"/>
      <c r="E12" s="7"/>
      <c r="F12" s="7"/>
      <c r="G12" s="20" t="str">
        <f>I.1!D13</f>
        <v>2012</v>
      </c>
      <c r="H12" s="20" t="str">
        <f>I.1!E13</f>
        <v>2013</v>
      </c>
      <c r="I12" s="20" t="str">
        <f>I.1!F13</f>
        <v>2014</v>
      </c>
      <c r="J12" s="20" t="str">
        <f>I.1!G13</f>
        <v>2015</v>
      </c>
      <c r="K12" s="20" t="str">
        <f>I.1!H13</f>
        <v>2016</v>
      </c>
      <c r="L12" s="33"/>
      <c r="M12" s="18">
        <f>I.1!J13</f>
        <v>43100</v>
      </c>
      <c r="N12" s="19"/>
      <c r="O12" s="18">
        <f>I.1!L13</f>
        <v>43555</v>
      </c>
      <c r="P12" s="34"/>
      <c r="Q12" s="20">
        <f>I.1!N13</f>
        <v>2019</v>
      </c>
      <c r="R12" s="20" t="str">
        <f>I.1!O13</f>
        <v>2020</v>
      </c>
      <c r="S12" s="20" t="str">
        <f>I.1!P13</f>
        <v>2021</v>
      </c>
      <c r="T12" s="22"/>
      <c r="U12" s="22"/>
    </row>
    <row r="13" spans="1:21">
      <c r="G13" s="31"/>
      <c r="H13" s="31"/>
      <c r="I13" s="31"/>
      <c r="J13" s="31"/>
      <c r="K13" s="31"/>
      <c r="M13" s="31"/>
      <c r="O13" s="31"/>
      <c r="P13" s="31"/>
      <c r="Q13" s="31"/>
      <c r="R13" s="31"/>
      <c r="S13" s="31"/>
      <c r="T13" s="22"/>
      <c r="U13" s="22"/>
    </row>
    <row r="14" spans="1:21">
      <c r="T14" s="22"/>
      <c r="U14" s="22"/>
    </row>
    <row r="15" spans="1:21">
      <c r="A15" s="31" t="s">
        <v>56</v>
      </c>
      <c r="C15" s="3" t="s">
        <v>57</v>
      </c>
      <c r="M15" s="1" t="s">
        <v>1</v>
      </c>
      <c r="T15" s="22"/>
      <c r="U15" s="22"/>
    </row>
    <row r="16" spans="1:21">
      <c r="A16" s="31" t="s">
        <v>58</v>
      </c>
      <c r="C16" s="3" t="s">
        <v>59</v>
      </c>
      <c r="G16" s="35">
        <v>78630274.98999998</v>
      </c>
      <c r="H16" s="35">
        <v>96055210.370000005</v>
      </c>
      <c r="I16" s="35">
        <v>115327134.43999998</v>
      </c>
      <c r="J16" s="35">
        <v>97211019.359999999</v>
      </c>
      <c r="K16" s="35">
        <v>85596831.810000017</v>
      </c>
      <c r="M16" s="35">
        <v>87967889.343029201</v>
      </c>
      <c r="O16" s="35">
        <v>98377919.415192276</v>
      </c>
      <c r="Q16" s="35">
        <v>98211507.954418644</v>
      </c>
      <c r="R16" s="35">
        <v>97443624.928845793</v>
      </c>
      <c r="S16" s="35">
        <v>97406846.124352798</v>
      </c>
      <c r="T16" s="36"/>
      <c r="U16" s="22"/>
    </row>
    <row r="17" spans="1:22">
      <c r="A17" s="31" t="s">
        <v>60</v>
      </c>
      <c r="C17" s="3" t="s">
        <v>61</v>
      </c>
      <c r="D17" s="31"/>
      <c r="G17" s="30">
        <v>31478562.100000001</v>
      </c>
      <c r="H17" s="30">
        <v>39938783.520000003</v>
      </c>
      <c r="I17" s="30">
        <v>49294803.939999998</v>
      </c>
      <c r="J17" s="30">
        <v>42476905.359999992</v>
      </c>
      <c r="K17" s="30">
        <v>34032004.469999999</v>
      </c>
      <c r="M17" s="30">
        <v>36918736.901499577</v>
      </c>
      <c r="O17" s="30">
        <v>40637063.73720403</v>
      </c>
      <c r="Q17" s="35">
        <v>40456028.424050696</v>
      </c>
      <c r="R17" s="35">
        <v>40007807.519311324</v>
      </c>
      <c r="S17" s="35">
        <v>39910195.540734909</v>
      </c>
      <c r="T17" s="36"/>
      <c r="U17" s="22"/>
    </row>
    <row r="18" spans="1:22">
      <c r="A18" s="31" t="s">
        <v>62</v>
      </c>
      <c r="C18" s="3" t="s">
        <v>63</v>
      </c>
      <c r="D18" s="31"/>
      <c r="G18" s="30">
        <v>4926384.9400000004</v>
      </c>
      <c r="H18" s="30">
        <v>4796885.17</v>
      </c>
      <c r="I18" s="30">
        <v>5845776.3600000003</v>
      </c>
      <c r="J18" s="30">
        <v>5705426.8300000001</v>
      </c>
      <c r="K18" s="30">
        <v>4441439.42</v>
      </c>
      <c r="M18" s="30">
        <v>6716990.634743318</v>
      </c>
      <c r="O18" s="30">
        <v>5286755.3393530753</v>
      </c>
      <c r="Q18" s="35">
        <v>5232280.628185886</v>
      </c>
      <c r="R18" s="35">
        <v>5149116.8401296604</v>
      </c>
      <c r="S18" s="35">
        <v>5133564.2935704105</v>
      </c>
      <c r="T18" s="36"/>
      <c r="U18" s="22"/>
    </row>
    <row r="19" spans="1:22">
      <c r="A19" s="31" t="s">
        <v>64</v>
      </c>
      <c r="C19" s="3" t="s">
        <v>65</v>
      </c>
      <c r="D19" s="31"/>
      <c r="G19" s="30">
        <v>6653818.7400000002</v>
      </c>
      <c r="H19" s="30">
        <v>8073794.1100000013</v>
      </c>
      <c r="I19" s="30">
        <v>9679607.4199999999</v>
      </c>
      <c r="J19" s="30">
        <v>7834566.2000000002</v>
      </c>
      <c r="K19" s="30">
        <v>5756387.6699999999</v>
      </c>
      <c r="M19" s="30">
        <v>6067818.3093471676</v>
      </c>
      <c r="O19" s="30">
        <v>6847372.3870250378</v>
      </c>
      <c r="Q19" s="35">
        <v>6816056.0391607247</v>
      </c>
      <c r="R19" s="35">
        <v>6726693.4810965508</v>
      </c>
      <c r="S19" s="35">
        <v>6706909.91259869</v>
      </c>
      <c r="T19" s="36"/>
      <c r="U19" s="22"/>
    </row>
    <row r="20" spans="1:22">
      <c r="A20" s="31" t="s">
        <v>66</v>
      </c>
      <c r="C20" s="3" t="s">
        <v>67</v>
      </c>
      <c r="G20" s="37"/>
      <c r="H20" s="37"/>
      <c r="I20" s="37"/>
      <c r="J20" s="37"/>
      <c r="K20" s="37"/>
      <c r="M20" s="37"/>
      <c r="N20" s="7"/>
      <c r="O20" s="38"/>
      <c r="Q20" s="38"/>
      <c r="R20" s="38"/>
      <c r="S20" s="38"/>
      <c r="T20" s="36"/>
      <c r="U20" s="22"/>
    </row>
    <row r="21" spans="1:22">
      <c r="G21" s="30"/>
      <c r="H21" s="30"/>
      <c r="I21" s="30"/>
      <c r="J21" s="30"/>
      <c r="K21" s="30"/>
      <c r="M21" s="30"/>
      <c r="O21" s="30"/>
      <c r="Q21" s="30"/>
      <c r="R21" s="30"/>
      <c r="S21" s="30"/>
      <c r="T21" s="36"/>
    </row>
    <row r="22" spans="1:22">
      <c r="A22" s="31" t="s">
        <v>68</v>
      </c>
      <c r="C22" s="3" t="s">
        <v>69</v>
      </c>
      <c r="G22" s="35">
        <f>SUM(G16:G20)</f>
        <v>121689040.76999997</v>
      </c>
      <c r="H22" s="35">
        <f>SUM(H16:H20)</f>
        <v>148864673.17000002</v>
      </c>
      <c r="I22" s="35">
        <f>SUM(I16:I20)</f>
        <v>180147322.16</v>
      </c>
      <c r="J22" s="35">
        <f>SUM(J16:J20)</f>
        <v>153227917.75</v>
      </c>
      <c r="K22" s="35">
        <f>SUM(K16:K20)</f>
        <v>129826663.37000002</v>
      </c>
      <c r="M22" s="35">
        <f>SUM(M16:M20)</f>
        <v>137671435.18861926</v>
      </c>
      <c r="N22" s="39"/>
      <c r="O22" s="35">
        <f>SUM(O16:O20)</f>
        <v>151149110.87877443</v>
      </c>
      <c r="Q22" s="35">
        <f>SUM(Q16:Q20)</f>
        <v>150715873.04581597</v>
      </c>
      <c r="R22" s="35">
        <f>SUM(R16:R20)</f>
        <v>149327242.76938337</v>
      </c>
      <c r="S22" s="35">
        <f>SUM(S16:S20)</f>
        <v>149157515.8712568</v>
      </c>
      <c r="T22" s="36"/>
      <c r="U22" s="22"/>
      <c r="V22" s="22"/>
    </row>
    <row r="23" spans="1:22">
      <c r="G23" s="30"/>
      <c r="H23" s="30"/>
      <c r="I23" s="30"/>
      <c r="J23" s="30"/>
      <c r="K23" s="30"/>
      <c r="M23" s="30"/>
      <c r="O23" s="30"/>
      <c r="Q23" s="30"/>
      <c r="R23" s="30"/>
      <c r="S23" s="30"/>
      <c r="T23" s="36"/>
    </row>
    <row r="24" spans="1:22">
      <c r="A24" s="31">
        <v>8</v>
      </c>
      <c r="C24" s="3" t="s">
        <v>70</v>
      </c>
      <c r="G24" s="30"/>
      <c r="H24" s="30"/>
      <c r="I24" s="30"/>
      <c r="J24" s="30"/>
      <c r="K24" s="30"/>
      <c r="M24" s="30"/>
      <c r="O24" s="30"/>
      <c r="Q24" s="30"/>
      <c r="R24" s="30"/>
      <c r="S24" s="30"/>
      <c r="T24" s="36"/>
      <c r="U24" s="22"/>
    </row>
    <row r="25" spans="1:22">
      <c r="A25" s="31" t="s">
        <v>71</v>
      </c>
      <c r="C25" s="3" t="s">
        <v>59</v>
      </c>
      <c r="D25" s="31" t="s">
        <v>1</v>
      </c>
      <c r="G25" s="40">
        <v>153903.75</v>
      </c>
      <c r="H25" s="40">
        <v>155702.08333333334</v>
      </c>
      <c r="I25" s="40">
        <v>155280.75</v>
      </c>
      <c r="J25" s="40">
        <v>155597.41666666666</v>
      </c>
      <c r="K25" s="40">
        <v>156173.75</v>
      </c>
      <c r="M25" s="40">
        <v>156822.25</v>
      </c>
      <c r="N25" s="41"/>
      <c r="O25" s="40">
        <v>157197.25</v>
      </c>
      <c r="Q25" s="40">
        <v>157347.25</v>
      </c>
      <c r="R25" s="40">
        <v>157647.25</v>
      </c>
      <c r="S25" s="40">
        <v>157947.25</v>
      </c>
      <c r="T25" s="36"/>
      <c r="U25" s="22"/>
    </row>
    <row r="26" spans="1:22">
      <c r="A26" s="31" t="s">
        <v>72</v>
      </c>
      <c r="C26" s="3" t="s">
        <v>61</v>
      </c>
      <c r="D26" s="31"/>
      <c r="G26" s="40">
        <v>17318</v>
      </c>
      <c r="H26" s="40">
        <v>17435.166666666668</v>
      </c>
      <c r="I26" s="40">
        <v>17333.333333333332</v>
      </c>
      <c r="J26" s="40">
        <v>17339</v>
      </c>
      <c r="K26" s="40">
        <v>17353.666666666668</v>
      </c>
      <c r="M26" s="40">
        <v>17418.583333333332</v>
      </c>
      <c r="O26" s="40">
        <v>17418.583333333332</v>
      </c>
      <c r="Q26" s="40">
        <v>17418.583333333336</v>
      </c>
      <c r="R26" s="40">
        <v>17418.583333333336</v>
      </c>
      <c r="S26" s="40">
        <v>17418.583333333336</v>
      </c>
      <c r="T26" s="36"/>
      <c r="U26" s="22"/>
    </row>
    <row r="27" spans="1:22">
      <c r="A27" s="31">
        <v>11</v>
      </c>
      <c r="C27" s="3" t="s">
        <v>63</v>
      </c>
      <c r="D27" s="31"/>
      <c r="G27" s="40">
        <v>206.91666666666666</v>
      </c>
      <c r="H27" s="40">
        <v>203.66666666666666</v>
      </c>
      <c r="I27" s="40">
        <v>201.16666666666666</v>
      </c>
      <c r="J27" s="40">
        <v>205.33333333333334</v>
      </c>
      <c r="K27" s="40">
        <v>205.83333333333334</v>
      </c>
      <c r="M27" s="40">
        <v>211.61018518518517</v>
      </c>
      <c r="O27" s="40">
        <v>211.61018518518517</v>
      </c>
      <c r="Q27" s="40">
        <v>211.6101851851852</v>
      </c>
      <c r="R27" s="40">
        <v>211.6101851851852</v>
      </c>
      <c r="S27" s="40">
        <v>211.6101851851852</v>
      </c>
      <c r="T27" s="36"/>
      <c r="U27" s="22"/>
    </row>
    <row r="28" spans="1:22">
      <c r="A28" s="31">
        <v>12</v>
      </c>
      <c r="C28" s="3" t="s">
        <v>65</v>
      </c>
      <c r="D28" s="31"/>
      <c r="G28" s="40">
        <v>1575.3333333333333</v>
      </c>
      <c r="H28" s="40">
        <v>1576.1666666666667</v>
      </c>
      <c r="I28" s="40">
        <v>1560.8333333333333</v>
      </c>
      <c r="J28" s="40">
        <v>1550</v>
      </c>
      <c r="K28" s="40">
        <v>1548.5833333333333</v>
      </c>
      <c r="M28" s="40">
        <v>1548.5833333333333</v>
      </c>
      <c r="O28" s="40">
        <v>1548.5833333333333</v>
      </c>
      <c r="Q28" s="40">
        <v>1548.5833333333333</v>
      </c>
      <c r="R28" s="40">
        <v>1548.5833333333333</v>
      </c>
      <c r="S28" s="40">
        <v>1548.5833333333333</v>
      </c>
      <c r="T28" s="36"/>
      <c r="U28" s="22"/>
    </row>
    <row r="29" spans="1:22">
      <c r="A29" s="2" t="s">
        <v>1</v>
      </c>
      <c r="G29" s="30"/>
      <c r="H29" s="30"/>
      <c r="I29" s="30"/>
      <c r="J29" s="30"/>
      <c r="K29" s="30"/>
      <c r="M29" s="30"/>
      <c r="O29" s="30"/>
      <c r="Q29" s="30"/>
      <c r="R29" s="30"/>
      <c r="S29" s="30"/>
      <c r="T29" s="30"/>
    </row>
    <row r="30" spans="1:22">
      <c r="A30" s="2">
        <v>13</v>
      </c>
      <c r="C30" s="3" t="s">
        <v>73</v>
      </c>
      <c r="D30" s="31"/>
      <c r="G30" s="40">
        <f>SUM(G25:G29)</f>
        <v>173004</v>
      </c>
      <c r="H30" s="40">
        <f>SUM(H25:H29)</f>
        <v>174917.08333333331</v>
      </c>
      <c r="I30" s="40">
        <f>SUM(I25:I29)</f>
        <v>174376.08333333334</v>
      </c>
      <c r="J30" s="40">
        <f>SUM(J25:J29)</f>
        <v>174691.75</v>
      </c>
      <c r="K30" s="40">
        <f>SUM(K25:K29)</f>
        <v>175281.83333333334</v>
      </c>
      <c r="M30" s="40">
        <f>SUM(M25:M29)</f>
        <v>176001.02685185187</v>
      </c>
      <c r="N30" s="41"/>
      <c r="O30" s="40">
        <f>SUM(O25:O29)</f>
        <v>176376.02685185187</v>
      </c>
      <c r="Q30" s="40">
        <f>SUM(Q25:Q29)</f>
        <v>176526.02685185187</v>
      </c>
      <c r="R30" s="40">
        <f>SUM(R25:R29)</f>
        <v>176826.02685185187</v>
      </c>
      <c r="S30" s="40">
        <f>SUM(S25:S29)</f>
        <v>177126.02685185187</v>
      </c>
      <c r="T30" s="30"/>
    </row>
    <row r="31" spans="1:22">
      <c r="G31" s="30"/>
      <c r="H31" s="30"/>
      <c r="I31" s="30"/>
      <c r="J31" s="30"/>
      <c r="K31" s="30"/>
      <c r="M31" s="30"/>
      <c r="O31" s="30"/>
      <c r="P31" s="30"/>
      <c r="Q31" s="30"/>
      <c r="R31" s="30"/>
      <c r="S31" s="30"/>
      <c r="T31" s="30"/>
    </row>
    <row r="32" spans="1:22">
      <c r="A32" s="31">
        <v>14</v>
      </c>
      <c r="C32" s="3" t="s">
        <v>74</v>
      </c>
      <c r="G32" s="30"/>
      <c r="H32" s="30"/>
      <c r="I32" s="30"/>
      <c r="J32" s="30"/>
      <c r="K32" s="30"/>
      <c r="M32" s="30"/>
      <c r="O32" s="30"/>
      <c r="P32" s="30"/>
      <c r="Q32" s="30"/>
      <c r="R32" s="30"/>
      <c r="S32" s="30"/>
      <c r="T32" s="30"/>
    </row>
    <row r="33" spans="1:20">
      <c r="A33" s="31">
        <v>15</v>
      </c>
      <c r="C33" s="3" t="s">
        <v>59</v>
      </c>
      <c r="G33" s="35">
        <f t="shared" ref="G33:K36" si="0">(G16/G25)</f>
        <v>510.90551718200487</v>
      </c>
      <c r="H33" s="35">
        <f t="shared" si="0"/>
        <v>616.91666748197008</v>
      </c>
      <c r="I33" s="35">
        <f t="shared" si="0"/>
        <v>742.70078190632114</v>
      </c>
      <c r="J33" s="35">
        <f t="shared" si="0"/>
        <v>624.75985426064813</v>
      </c>
      <c r="K33" s="35">
        <f t="shared" si="0"/>
        <v>548.08719013278494</v>
      </c>
      <c r="L33" s="39"/>
      <c r="M33" s="35">
        <f>(M16/M25)</f>
        <v>560.94010475572952</v>
      </c>
      <c r="N33" s="39"/>
      <c r="O33" s="35">
        <f>(O16/O25)</f>
        <v>625.82468468877335</v>
      </c>
      <c r="P33" s="35"/>
      <c r="Q33" s="35">
        <f t="shared" ref="Q33:S36" si="1">(Q16/Q25)</f>
        <v>624.17047615651779</v>
      </c>
      <c r="R33" s="35">
        <f t="shared" si="1"/>
        <v>618.11179661456697</v>
      </c>
      <c r="S33" s="35">
        <f t="shared" si="1"/>
        <v>616.70491967636531</v>
      </c>
      <c r="T33" s="30"/>
    </row>
    <row r="34" spans="1:20">
      <c r="A34" s="31">
        <v>16</v>
      </c>
      <c r="C34" s="3" t="s">
        <v>61</v>
      </c>
      <c r="G34" s="30">
        <f t="shared" si="0"/>
        <v>1817.6788370481581</v>
      </c>
      <c r="H34" s="30">
        <f t="shared" si="0"/>
        <v>2290.7027092753151</v>
      </c>
      <c r="I34" s="30">
        <f t="shared" si="0"/>
        <v>2843.9309965384614</v>
      </c>
      <c r="J34" s="30">
        <f t="shared" si="0"/>
        <v>2449.7898010265872</v>
      </c>
      <c r="K34" s="30">
        <f t="shared" si="0"/>
        <v>1961.0843704500487</v>
      </c>
      <c r="M34" s="30">
        <f>(M17/M26)</f>
        <v>2119.5028433138696</v>
      </c>
      <c r="O34" s="30">
        <f>(O17/O26)</f>
        <v>2332.9718014115597</v>
      </c>
      <c r="P34" s="30"/>
      <c r="Q34" s="30">
        <f t="shared" si="1"/>
        <v>2322.5785731168735</v>
      </c>
      <c r="R34" s="30">
        <f t="shared" si="1"/>
        <v>2296.8462333414782</v>
      </c>
      <c r="S34" s="30">
        <f t="shared" si="1"/>
        <v>2291.2423345221282</v>
      </c>
      <c r="T34" s="30"/>
    </row>
    <row r="35" spans="1:20">
      <c r="A35" s="31">
        <v>17</v>
      </c>
      <c r="C35" s="3" t="s">
        <v>63</v>
      </c>
      <c r="G35" s="30">
        <f t="shared" si="0"/>
        <v>23808.545823600485</v>
      </c>
      <c r="H35" s="30">
        <f t="shared" si="0"/>
        <v>23552.627675941079</v>
      </c>
      <c r="I35" s="30">
        <f t="shared" si="0"/>
        <v>29059.368815244412</v>
      </c>
      <c r="J35" s="30">
        <f t="shared" si="0"/>
        <v>27786.169626623374</v>
      </c>
      <c r="K35" s="30">
        <f t="shared" si="0"/>
        <v>21577.843336032387</v>
      </c>
      <c r="M35" s="30">
        <f>(M18/M27)</f>
        <v>31742.28418573103</v>
      </c>
      <c r="O35" s="30">
        <f>(O18/O27)</f>
        <v>24983.463507328383</v>
      </c>
      <c r="P35" s="30"/>
      <c r="Q35" s="30">
        <f t="shared" si="1"/>
        <v>24726.033974248407</v>
      </c>
      <c r="R35" s="30">
        <f t="shared" si="1"/>
        <v>24333.029318147157</v>
      </c>
      <c r="S35" s="30">
        <f t="shared" si="1"/>
        <v>24259.533108379939</v>
      </c>
      <c r="T35" s="30"/>
    </row>
    <row r="36" spans="1:20">
      <c r="A36" s="31">
        <v>18</v>
      </c>
      <c r="C36" s="3" t="s">
        <v>65</v>
      </c>
      <c r="G36" s="30">
        <f t="shared" si="0"/>
        <v>4223.7529030892938</v>
      </c>
      <c r="H36" s="30">
        <f t="shared" si="0"/>
        <v>5122.4240943216673</v>
      </c>
      <c r="I36" s="30">
        <f t="shared" si="0"/>
        <v>6201.5637501334759</v>
      </c>
      <c r="J36" s="30">
        <f t="shared" si="0"/>
        <v>5054.5588387096777</v>
      </c>
      <c r="K36" s="30">
        <f t="shared" si="0"/>
        <v>3717.1959339180971</v>
      </c>
      <c r="M36" s="30">
        <f>(M19/M28)</f>
        <v>3918.3027343360068</v>
      </c>
      <c r="O36" s="30">
        <f>(O19/O28)</f>
        <v>4421.7009441048513</v>
      </c>
      <c r="P36" s="30"/>
      <c r="Q36" s="30">
        <f t="shared" si="1"/>
        <v>4401.4783657067592</v>
      </c>
      <c r="R36" s="30">
        <f t="shared" si="1"/>
        <v>4343.7723603916811</v>
      </c>
      <c r="S36" s="30">
        <f t="shared" si="1"/>
        <v>4330.9970914913783</v>
      </c>
      <c r="T36" s="30"/>
    </row>
    <row r="37" spans="1:20">
      <c r="H37" s="30"/>
      <c r="I37" s="30"/>
      <c r="J37" s="30"/>
      <c r="K37" s="30"/>
      <c r="M37" s="30"/>
    </row>
    <row r="38" spans="1:20">
      <c r="A38" s="3"/>
      <c r="C38" s="3" t="s">
        <v>75</v>
      </c>
      <c r="G38" s="30"/>
      <c r="H38" s="30"/>
      <c r="I38" s="30"/>
      <c r="J38" s="30"/>
      <c r="K38" s="30"/>
      <c r="M38" s="30"/>
      <c r="O38" s="30"/>
      <c r="P38" s="30"/>
      <c r="Q38" s="30"/>
      <c r="R38" s="30"/>
      <c r="S38" s="30"/>
      <c r="T38" s="30"/>
    </row>
    <row r="39" spans="1:20">
      <c r="C39" s="3"/>
      <c r="G39" s="30"/>
      <c r="H39" s="30"/>
      <c r="I39" s="30"/>
      <c r="J39" s="30"/>
      <c r="K39" s="30"/>
      <c r="M39" s="30"/>
      <c r="O39" s="30"/>
      <c r="P39" s="30"/>
      <c r="Q39" s="30"/>
      <c r="R39" s="30"/>
      <c r="S39" s="30"/>
      <c r="T39" s="30"/>
    </row>
    <row r="40" spans="1:20">
      <c r="R40" s="30"/>
      <c r="S40" s="30"/>
      <c r="T40" s="30"/>
    </row>
    <row r="42" spans="1:20">
      <c r="R42" s="30"/>
      <c r="S42" s="30"/>
      <c r="T42" s="30"/>
    </row>
    <row r="43" spans="1:20">
      <c r="R43" s="30"/>
      <c r="S43" s="30"/>
      <c r="T43" s="30"/>
    </row>
    <row r="71" spans="9:11">
      <c r="I71" s="30"/>
      <c r="J71" s="30"/>
      <c r="K71" s="30"/>
    </row>
    <row r="72" spans="9:11">
      <c r="I72" s="30"/>
      <c r="J72" s="30"/>
      <c r="K72" s="30"/>
    </row>
    <row r="73" spans="9:11">
      <c r="I73" s="30"/>
      <c r="J73" s="30"/>
      <c r="K73" s="30"/>
    </row>
    <row r="74" spans="9:11">
      <c r="I74" s="30"/>
      <c r="J74" s="30"/>
      <c r="K74" s="30"/>
    </row>
  </sheetData>
  <mergeCells count="7">
    <mergeCell ref="G11:K11"/>
    <mergeCell ref="Q11:S11"/>
    <mergeCell ref="A1:R1"/>
    <mergeCell ref="A2:R2"/>
    <mergeCell ref="A3:R3"/>
    <mergeCell ref="A4:R4"/>
    <mergeCell ref="A5:R5"/>
  </mergeCells>
  <pageMargins left="0.5" right="0.5" top="0.75" bottom="0.5" header="0.5" footer="0.5"/>
  <pageSetup scale="64" orientation="landscape" verticalDpi="300" r:id="rId1"/>
  <headerFooter alignWithMargins="0">
    <oddHeader>&amp;R&amp;9CASE NO. 2017-00349
FR 16(8)(i)
ATTACHMENT 1</oddHeader>
    <oddFooter>&amp;RSchedule 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4"/>
  <sheetViews>
    <sheetView view="pageBreakPreview" zoomScale="60" zoomScaleNormal="90" workbookViewId="0">
      <pane xSplit="6" ySplit="13" topLeftCell="G14" activePane="bottomRight" state="frozen"/>
      <selection activeCell="R42" sqref="R42"/>
      <selection pane="topRight" activeCell="R42" sqref="R42"/>
      <selection pane="bottomLeft" activeCell="R42" sqref="R42"/>
      <selection pane="bottomRight" activeCell="R42" sqref="R42"/>
    </sheetView>
  </sheetViews>
  <sheetFormatPr defaultColWidth="7.109375" defaultRowHeight="15"/>
  <cols>
    <col min="1" max="1" width="4" style="43" customWidth="1"/>
    <col min="2" max="2" width="0" style="43" hidden="1" customWidth="1"/>
    <col min="3" max="3" width="16.44140625" style="43" customWidth="1"/>
    <col min="4" max="4" width="5" style="43" customWidth="1"/>
    <col min="5" max="5" width="3.21875" style="43" customWidth="1"/>
    <col min="6" max="6" width="1.44140625" style="43" customWidth="1"/>
    <col min="7" max="8" width="11.44140625" style="43" customWidth="1"/>
    <col min="9" max="9" width="12.88671875" style="43" customWidth="1"/>
    <col min="10" max="11" width="11.44140625" style="43" customWidth="1"/>
    <col min="12" max="12" width="1.44140625" style="43" customWidth="1"/>
    <col min="13" max="13" width="12.109375" style="43" customWidth="1"/>
    <col min="14" max="14" width="1.44140625" style="43" customWidth="1"/>
    <col min="15" max="15" width="12.88671875" style="43" customWidth="1"/>
    <col min="16" max="16" width="1.5546875" style="43" customWidth="1"/>
    <col min="17" max="17" width="12.33203125" style="43" customWidth="1"/>
    <col min="18" max="19" width="12.88671875" style="43" customWidth="1"/>
    <col min="20" max="20" width="9.33203125" style="43" customWidth="1"/>
    <col min="21" max="16384" width="7.109375" style="43"/>
  </cols>
  <sheetData>
    <row r="1" spans="1:20">
      <c r="A1" s="66" t="s">
        <v>83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42"/>
    </row>
    <row r="2" spans="1:20">
      <c r="A2" s="66" t="s">
        <v>84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42"/>
    </row>
    <row r="3" spans="1:20">
      <c r="A3" s="66" t="s">
        <v>76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42"/>
    </row>
    <row r="4" spans="1:20">
      <c r="A4" s="66" t="s">
        <v>85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42"/>
    </row>
    <row r="5" spans="1:20">
      <c r="A5" s="66" t="s">
        <v>86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42"/>
    </row>
    <row r="7" spans="1:20">
      <c r="A7" s="44" t="s">
        <v>2</v>
      </c>
      <c r="R7" s="43" t="s">
        <v>77</v>
      </c>
    </row>
    <row r="8" spans="1:20">
      <c r="A8" s="44" t="s">
        <v>47</v>
      </c>
      <c r="R8" s="44" t="s">
        <v>5</v>
      </c>
    </row>
    <row r="9" spans="1:20">
      <c r="A9" s="45" t="s">
        <v>78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5" t="str">
        <f>I.2!R9</f>
        <v>Witness: Gillham, Martin</v>
      </c>
      <c r="S9" s="47"/>
    </row>
    <row r="10" spans="1:20">
      <c r="M10" s="48" t="s">
        <v>49</v>
      </c>
      <c r="O10" s="48" t="s">
        <v>50</v>
      </c>
      <c r="P10" s="48"/>
    </row>
    <row r="11" spans="1:20">
      <c r="A11" s="44" t="s">
        <v>51</v>
      </c>
      <c r="G11" s="49"/>
      <c r="H11" s="50"/>
      <c r="I11" s="50" t="s">
        <v>8</v>
      </c>
      <c r="J11" s="51"/>
      <c r="K11" s="51"/>
      <c r="M11" s="48" t="s">
        <v>52</v>
      </c>
      <c r="O11" s="48" t="s">
        <v>52</v>
      </c>
      <c r="P11" s="48"/>
      <c r="Q11" s="65" t="s">
        <v>53</v>
      </c>
      <c r="R11" s="65"/>
      <c r="S11" s="65"/>
    </row>
    <row r="12" spans="1:20">
      <c r="A12" s="45" t="s">
        <v>79</v>
      </c>
      <c r="B12" s="46"/>
      <c r="C12" s="52" t="s">
        <v>55</v>
      </c>
      <c r="D12" s="46"/>
      <c r="E12" s="46"/>
      <c r="F12" s="46"/>
      <c r="G12" s="53" t="str">
        <f>I.1!D13</f>
        <v>2012</v>
      </c>
      <c r="H12" s="53" t="str">
        <f>I.1!E13</f>
        <v>2013</v>
      </c>
      <c r="I12" s="53" t="str">
        <f>I.1!F13</f>
        <v>2014</v>
      </c>
      <c r="J12" s="53" t="str">
        <f>I.1!G13</f>
        <v>2015</v>
      </c>
      <c r="K12" s="53" t="str">
        <f>I.1!H13</f>
        <v>2016</v>
      </c>
      <c r="L12" s="54"/>
      <c r="M12" s="55">
        <f>I.1!J13</f>
        <v>43100</v>
      </c>
      <c r="N12" s="56"/>
      <c r="O12" s="55">
        <f>I.1!L13</f>
        <v>43555</v>
      </c>
      <c r="P12" s="57"/>
      <c r="Q12" s="53">
        <f>I.2!Q12</f>
        <v>2019</v>
      </c>
      <c r="R12" s="53" t="str">
        <f>I.2!R12</f>
        <v>2020</v>
      </c>
      <c r="S12" s="53" t="str">
        <f>I.2!S12</f>
        <v>2021</v>
      </c>
    </row>
    <row r="13" spans="1:20">
      <c r="G13" s="48" t="s">
        <v>80</v>
      </c>
      <c r="H13" s="48" t="s">
        <v>80</v>
      </c>
      <c r="I13" s="48" t="s">
        <v>80</v>
      </c>
      <c r="J13" s="48" t="s">
        <v>80</v>
      </c>
      <c r="K13" s="48"/>
      <c r="M13" s="48" t="s">
        <v>80</v>
      </c>
      <c r="O13" s="48" t="s">
        <v>80</v>
      </c>
      <c r="P13" s="48"/>
      <c r="Q13" s="48" t="s">
        <v>80</v>
      </c>
      <c r="R13" s="48" t="s">
        <v>80</v>
      </c>
      <c r="S13" s="48"/>
    </row>
    <row r="15" spans="1:20">
      <c r="A15" s="48">
        <v>1</v>
      </c>
      <c r="C15" s="44" t="s">
        <v>81</v>
      </c>
      <c r="M15" s="43" t="s">
        <v>1</v>
      </c>
      <c r="T15" s="58"/>
    </row>
    <row r="16" spans="1:20">
      <c r="A16" s="48">
        <v>2</v>
      </c>
      <c r="C16" s="44" t="s">
        <v>59</v>
      </c>
      <c r="G16" s="58">
        <v>8369577.9699999997</v>
      </c>
      <c r="H16" s="58">
        <v>10662876.41</v>
      </c>
      <c r="I16" s="58">
        <v>11757006.99</v>
      </c>
      <c r="J16" s="58">
        <v>10133137.57</v>
      </c>
      <c r="K16" s="58">
        <v>8859272.2200000007</v>
      </c>
      <c r="M16" s="58">
        <v>9997159.5259268768</v>
      </c>
      <c r="O16" s="58">
        <v>10026385.522694048</v>
      </c>
      <c r="Q16" s="58">
        <v>10030146.499525107</v>
      </c>
      <c r="R16" s="58">
        <v>10049272.308187226</v>
      </c>
      <c r="S16" s="58">
        <v>10068398.621149346</v>
      </c>
      <c r="T16" s="59"/>
    </row>
    <row r="17" spans="1:20">
      <c r="A17" s="48">
        <v>3</v>
      </c>
      <c r="C17" s="44" t="s">
        <v>61</v>
      </c>
      <c r="D17" s="48"/>
      <c r="G17" s="58">
        <v>3946439.65</v>
      </c>
      <c r="H17" s="58">
        <v>5112547.93</v>
      </c>
      <c r="I17" s="58">
        <v>5657641.1699999999</v>
      </c>
      <c r="J17" s="58">
        <v>4981322.42</v>
      </c>
      <c r="K17" s="58">
        <v>4436287.6000000006</v>
      </c>
      <c r="M17" s="58">
        <v>4895832.09</v>
      </c>
      <c r="O17" s="58">
        <v>4895832.09</v>
      </c>
      <c r="Q17" s="58">
        <v>4895832.09</v>
      </c>
      <c r="R17" s="58">
        <v>4895832.09</v>
      </c>
      <c r="S17" s="58">
        <v>4895832.09</v>
      </c>
      <c r="T17" s="59"/>
    </row>
    <row r="18" spans="1:20">
      <c r="A18" s="48">
        <v>4</v>
      </c>
      <c r="C18" s="44" t="s">
        <v>63</v>
      </c>
      <c r="D18" s="48"/>
      <c r="G18" s="58">
        <v>995094.70000000019</v>
      </c>
      <c r="H18" s="58">
        <v>807005.98999999987</v>
      </c>
      <c r="I18" s="58">
        <v>780038.61999999976</v>
      </c>
      <c r="J18" s="58">
        <v>706192.47</v>
      </c>
      <c r="K18" s="58">
        <v>1021717.6900000001</v>
      </c>
      <c r="M18" s="58">
        <v>972670.4600000002</v>
      </c>
      <c r="O18" s="58">
        <v>972670.46000000008</v>
      </c>
      <c r="Q18" s="58">
        <v>972670.46</v>
      </c>
      <c r="R18" s="58">
        <v>972670.46</v>
      </c>
      <c r="S18" s="58">
        <v>972670.46</v>
      </c>
      <c r="T18" s="59"/>
    </row>
    <row r="19" spans="1:20">
      <c r="A19" s="48">
        <v>5</v>
      </c>
      <c r="C19" s="44" t="s">
        <v>65</v>
      </c>
      <c r="D19" s="48"/>
      <c r="G19" s="58">
        <v>967626.79</v>
      </c>
      <c r="H19" s="58">
        <v>1185264.3900000001</v>
      </c>
      <c r="I19" s="58">
        <v>1241309.8799999999</v>
      </c>
      <c r="J19" s="58">
        <v>1055743.3699999999</v>
      </c>
      <c r="K19" s="58">
        <v>896168.19</v>
      </c>
      <c r="M19" s="58">
        <v>963106.67</v>
      </c>
      <c r="O19" s="58">
        <v>963106.67</v>
      </c>
      <c r="Q19" s="58">
        <v>963106.66999999993</v>
      </c>
      <c r="R19" s="58">
        <v>963106.66999999993</v>
      </c>
      <c r="S19" s="58">
        <v>963106.66999999993</v>
      </c>
      <c r="T19" s="59"/>
    </row>
    <row r="20" spans="1:20">
      <c r="A20" s="48">
        <v>6</v>
      </c>
      <c r="C20" s="44" t="s">
        <v>67</v>
      </c>
      <c r="G20" s="60"/>
      <c r="H20" s="60"/>
      <c r="I20" s="60"/>
      <c r="J20" s="60"/>
      <c r="K20" s="60"/>
      <c r="L20" s="46"/>
      <c r="M20" s="59"/>
      <c r="O20" s="59"/>
      <c r="Q20" s="49"/>
      <c r="R20" s="60"/>
      <c r="S20" s="60"/>
      <c r="T20" s="58"/>
    </row>
    <row r="21" spans="1:20">
      <c r="A21" s="48">
        <v>7</v>
      </c>
      <c r="G21" s="61"/>
      <c r="H21" s="61"/>
      <c r="I21" s="61"/>
      <c r="J21" s="61"/>
      <c r="K21" s="61"/>
      <c r="M21" s="61"/>
      <c r="O21" s="61"/>
      <c r="Q21" s="61"/>
      <c r="R21" s="61"/>
      <c r="S21" s="61"/>
      <c r="T21" s="58"/>
    </row>
    <row r="22" spans="1:20">
      <c r="A22" s="48">
        <v>8</v>
      </c>
      <c r="C22" s="44" t="s">
        <v>69</v>
      </c>
      <c r="G22" s="58">
        <f>SUM(G16:G20)</f>
        <v>14278739.109999999</v>
      </c>
      <c r="H22" s="58">
        <f>SUM(H16:H20)</f>
        <v>17767694.719999999</v>
      </c>
      <c r="I22" s="58">
        <f>SUM(I16:I20)</f>
        <v>19435996.66</v>
      </c>
      <c r="J22" s="58">
        <f>SUM(J16:J20)</f>
        <v>16876395.830000002</v>
      </c>
      <c r="K22" s="58">
        <f>SUM(K16:K20)</f>
        <v>15213445.699999999</v>
      </c>
      <c r="M22" s="58">
        <f>SUM(M16:M20)</f>
        <v>16828768.745926879</v>
      </c>
      <c r="O22" s="58">
        <f>SUM(O16:O20)</f>
        <v>16857994.74269405</v>
      </c>
      <c r="Q22" s="58">
        <f>SUM(Q16:Q20)</f>
        <v>16861755.719525106</v>
      </c>
      <c r="R22" s="58">
        <f>SUM(R16:R20)</f>
        <v>16880881.528187223</v>
      </c>
      <c r="S22" s="58">
        <f>SUM(S16:S20)</f>
        <v>16900007.841149345</v>
      </c>
      <c r="T22" s="58"/>
    </row>
    <row r="23" spans="1:20">
      <c r="A23" s="48">
        <v>9</v>
      </c>
      <c r="G23" s="58"/>
      <c r="H23" s="58"/>
      <c r="I23" s="58"/>
      <c r="J23" s="58"/>
      <c r="K23" s="58"/>
      <c r="M23" s="58"/>
      <c r="O23" s="58"/>
      <c r="Q23" s="58"/>
      <c r="R23" s="58"/>
      <c r="S23" s="58"/>
      <c r="T23" s="58"/>
    </row>
    <row r="24" spans="1:20">
      <c r="A24" s="48">
        <v>10</v>
      </c>
      <c r="C24" s="44" t="s">
        <v>70</v>
      </c>
      <c r="G24" s="58"/>
      <c r="H24" s="58"/>
      <c r="I24" s="58"/>
      <c r="J24" s="58"/>
      <c r="K24" s="58"/>
      <c r="M24" s="58"/>
      <c r="O24" s="58"/>
      <c r="Q24" s="58"/>
      <c r="R24" s="58"/>
      <c r="S24" s="58"/>
      <c r="T24" s="58"/>
    </row>
    <row r="25" spans="1:20">
      <c r="A25" s="48">
        <v>11</v>
      </c>
      <c r="C25" s="44" t="s">
        <v>59</v>
      </c>
      <c r="D25" s="48" t="s">
        <v>1</v>
      </c>
      <c r="G25" s="58">
        <f>I.2!G25</f>
        <v>153903.75</v>
      </c>
      <c r="H25" s="58">
        <f>I.2!H25</f>
        <v>155702.08333333334</v>
      </c>
      <c r="I25" s="58">
        <f>I.2!I25</f>
        <v>155280.75</v>
      </c>
      <c r="J25" s="58">
        <f>I.2!J25</f>
        <v>155597.41666666666</v>
      </c>
      <c r="K25" s="58">
        <f>I.2!K25</f>
        <v>156173.75</v>
      </c>
      <c r="M25" s="58">
        <f>I.2!M25</f>
        <v>156822.25</v>
      </c>
      <c r="O25" s="58">
        <f>I.2!O25</f>
        <v>157197.25</v>
      </c>
      <c r="Q25" s="58">
        <f>I.2!Q25</f>
        <v>157347.25</v>
      </c>
      <c r="R25" s="58">
        <f>I.2!R25</f>
        <v>157647.25</v>
      </c>
      <c r="S25" s="58">
        <f>I.2!S25</f>
        <v>157947.25</v>
      </c>
      <c r="T25" s="58"/>
    </row>
    <row r="26" spans="1:20">
      <c r="A26" s="48">
        <v>12</v>
      </c>
      <c r="C26" s="44" t="s">
        <v>61</v>
      </c>
      <c r="D26" s="48"/>
      <c r="G26" s="58">
        <f>I.2!G26</f>
        <v>17318</v>
      </c>
      <c r="H26" s="58">
        <f>I.2!H26</f>
        <v>17435.166666666668</v>
      </c>
      <c r="I26" s="58">
        <f>I.2!I26</f>
        <v>17333.333333333332</v>
      </c>
      <c r="J26" s="58">
        <f>I.2!J26</f>
        <v>17339</v>
      </c>
      <c r="K26" s="58">
        <f>I.2!K26</f>
        <v>17353.666666666668</v>
      </c>
      <c r="M26" s="58">
        <f>I.2!M26</f>
        <v>17418.583333333332</v>
      </c>
      <c r="O26" s="58">
        <f>I.2!O26</f>
        <v>17418.583333333332</v>
      </c>
      <c r="Q26" s="58">
        <f>I.2!Q26</f>
        <v>17418.583333333336</v>
      </c>
      <c r="R26" s="58">
        <f>I.2!R26</f>
        <v>17418.583333333336</v>
      </c>
      <c r="S26" s="58">
        <f>I.2!S26</f>
        <v>17418.583333333336</v>
      </c>
      <c r="T26" s="58"/>
    </row>
    <row r="27" spans="1:20">
      <c r="A27" s="48">
        <v>13</v>
      </c>
      <c r="C27" s="44" t="s">
        <v>63</v>
      </c>
      <c r="D27" s="48"/>
      <c r="G27" s="58">
        <f>I.2!G27</f>
        <v>206.91666666666666</v>
      </c>
      <c r="H27" s="58">
        <f>I.2!H27</f>
        <v>203.66666666666666</v>
      </c>
      <c r="I27" s="58">
        <f>I.2!I27</f>
        <v>201.16666666666666</v>
      </c>
      <c r="J27" s="58">
        <f>I.2!J27</f>
        <v>205.33333333333334</v>
      </c>
      <c r="K27" s="58">
        <f>I.2!K27</f>
        <v>205.83333333333334</v>
      </c>
      <c r="M27" s="58">
        <f>I.2!M27</f>
        <v>211.61018518518517</v>
      </c>
      <c r="O27" s="58">
        <f>I.2!O27</f>
        <v>211.61018518518517</v>
      </c>
      <c r="Q27" s="58">
        <f>I.2!Q27</f>
        <v>211.6101851851852</v>
      </c>
      <c r="R27" s="58">
        <f>I.2!R27</f>
        <v>211.6101851851852</v>
      </c>
      <c r="S27" s="58">
        <f>I.2!S27</f>
        <v>211.6101851851852</v>
      </c>
      <c r="T27" s="58"/>
    </row>
    <row r="28" spans="1:20">
      <c r="A28" s="48">
        <v>14</v>
      </c>
      <c r="C28" s="44" t="s">
        <v>65</v>
      </c>
      <c r="D28" s="48"/>
      <c r="G28" s="59">
        <f>I.2!G28</f>
        <v>1575.3333333333333</v>
      </c>
      <c r="H28" s="59">
        <f>I.2!H28</f>
        <v>1576.1666666666667</v>
      </c>
      <c r="I28" s="59">
        <f>I.2!I28</f>
        <v>1560.8333333333333</v>
      </c>
      <c r="J28" s="59">
        <f>I.2!J28</f>
        <v>1550</v>
      </c>
      <c r="K28" s="59">
        <f>I.2!K28</f>
        <v>1548.5833333333333</v>
      </c>
      <c r="M28" s="59">
        <f>I.2!M28</f>
        <v>1548.5833333333333</v>
      </c>
      <c r="O28" s="59">
        <f>I.2!O28</f>
        <v>1548.5833333333333</v>
      </c>
      <c r="Q28" s="60">
        <f>I.2!Q28</f>
        <v>1548.5833333333333</v>
      </c>
      <c r="R28" s="60">
        <f>I.2!R28</f>
        <v>1548.5833333333333</v>
      </c>
      <c r="S28" s="60">
        <f>I.2!S28</f>
        <v>1548.5833333333333</v>
      </c>
      <c r="T28" s="58"/>
    </row>
    <row r="29" spans="1:20">
      <c r="A29" s="48">
        <v>15</v>
      </c>
      <c r="G29" s="61"/>
      <c r="H29" s="61"/>
      <c r="I29" s="61"/>
      <c r="J29" s="61"/>
      <c r="K29" s="61"/>
      <c r="M29" s="61"/>
      <c r="O29" s="61"/>
      <c r="Q29" s="61"/>
      <c r="R29" s="61"/>
      <c r="S29" s="61"/>
      <c r="T29" s="58"/>
    </row>
    <row r="30" spans="1:20">
      <c r="A30" s="48">
        <v>16</v>
      </c>
      <c r="C30" s="44" t="s">
        <v>73</v>
      </c>
      <c r="D30" s="48"/>
      <c r="G30" s="58">
        <f>SUM(G25:G29)</f>
        <v>173004</v>
      </c>
      <c r="H30" s="58">
        <f>SUM(H25:H29)</f>
        <v>174917.08333333331</v>
      </c>
      <c r="I30" s="58">
        <f>SUM(I25:I29)</f>
        <v>174376.08333333334</v>
      </c>
      <c r="J30" s="58">
        <f>SUM(J25:J29)</f>
        <v>174691.75</v>
      </c>
      <c r="K30" s="58">
        <f>SUM(K25:K29)</f>
        <v>175281.83333333334</v>
      </c>
      <c r="M30" s="58">
        <f>SUM(M25:M29)</f>
        <v>176001.02685185187</v>
      </c>
      <c r="O30" s="58">
        <f>SUM(O25:O29)</f>
        <v>176376.02685185187</v>
      </c>
      <c r="Q30" s="58">
        <f>SUM(Q25:Q29)</f>
        <v>176526.02685185187</v>
      </c>
      <c r="R30" s="58">
        <f>SUM(R25:R29)</f>
        <v>176826.02685185187</v>
      </c>
      <c r="S30" s="58">
        <f>SUM(S25:S29)</f>
        <v>177126.02685185187</v>
      </c>
      <c r="T30" s="58"/>
    </row>
    <row r="31" spans="1:20">
      <c r="A31" s="48">
        <v>17</v>
      </c>
      <c r="G31" s="58"/>
      <c r="H31" s="58"/>
      <c r="I31" s="58"/>
      <c r="J31" s="58"/>
      <c r="K31" s="58"/>
      <c r="M31" s="58"/>
      <c r="O31" s="58"/>
      <c r="Q31" s="58"/>
      <c r="R31" s="58"/>
      <c r="S31" s="58"/>
      <c r="T31" s="58"/>
    </row>
    <row r="32" spans="1:20">
      <c r="A32" s="48">
        <v>18</v>
      </c>
      <c r="C32" s="44" t="s">
        <v>82</v>
      </c>
      <c r="G32" s="58"/>
      <c r="H32" s="58"/>
      <c r="I32" s="58"/>
      <c r="J32" s="58"/>
      <c r="K32" s="58"/>
      <c r="M32" s="58"/>
      <c r="O32" s="58"/>
      <c r="Q32" s="58"/>
      <c r="R32" s="58"/>
      <c r="S32" s="58"/>
      <c r="T32" s="58"/>
    </row>
    <row r="33" spans="1:20">
      <c r="A33" s="48">
        <v>19</v>
      </c>
      <c r="C33" s="44" t="s">
        <v>59</v>
      </c>
      <c r="G33" s="58">
        <f t="shared" ref="G33:K36" si="0">(G16/G25)</f>
        <v>54.381897582092705</v>
      </c>
      <c r="H33" s="58">
        <f t="shared" si="0"/>
        <v>68.482554515166512</v>
      </c>
      <c r="I33" s="58">
        <f t="shared" si="0"/>
        <v>75.714517028028268</v>
      </c>
      <c r="J33" s="58">
        <f t="shared" si="0"/>
        <v>65.124073310985779</v>
      </c>
      <c r="K33" s="58">
        <f t="shared" si="0"/>
        <v>56.727024996198146</v>
      </c>
      <c r="M33" s="58">
        <f>(M16/M25)</f>
        <v>63.748349012508598</v>
      </c>
      <c r="O33" s="58">
        <f>(O16/O25)</f>
        <v>63.782194171297832</v>
      </c>
      <c r="Q33" s="58">
        <f t="shared" ref="Q33:S36" si="1">(Q16/Q25)</f>
        <v>63.745292653828443</v>
      </c>
      <c r="R33" s="58">
        <f t="shared" si="1"/>
        <v>63.745306741394003</v>
      </c>
      <c r="S33" s="58">
        <f t="shared" si="1"/>
        <v>63.74532396828274</v>
      </c>
      <c r="T33" s="58"/>
    </row>
    <row r="34" spans="1:20">
      <c r="A34" s="48">
        <v>20</v>
      </c>
      <c r="C34" s="44" t="s">
        <v>61</v>
      </c>
      <c r="G34" s="58">
        <f t="shared" si="0"/>
        <v>227.88079743619355</v>
      </c>
      <c r="H34" s="58">
        <f t="shared" si="0"/>
        <v>293.23195055969256</v>
      </c>
      <c r="I34" s="58">
        <f t="shared" si="0"/>
        <v>326.40237519230772</v>
      </c>
      <c r="J34" s="58">
        <f t="shared" si="0"/>
        <v>287.2900640175327</v>
      </c>
      <c r="K34" s="58">
        <f t="shared" si="0"/>
        <v>255.63978409942186</v>
      </c>
      <c r="M34" s="58">
        <f>(M17/M26)</f>
        <v>281.06947599068047</v>
      </c>
      <c r="O34" s="58">
        <f>(O17/O26)</f>
        <v>281.06947599068047</v>
      </c>
      <c r="Q34" s="58">
        <f t="shared" si="1"/>
        <v>281.06947599068042</v>
      </c>
      <c r="R34" s="58">
        <f t="shared" si="1"/>
        <v>281.06947599068042</v>
      </c>
      <c r="S34" s="58">
        <f t="shared" si="1"/>
        <v>281.06947599068042</v>
      </c>
      <c r="T34" s="58"/>
    </row>
    <row r="35" spans="1:20">
      <c r="A35" s="48">
        <v>21</v>
      </c>
      <c r="C35" s="44" t="s">
        <v>63</v>
      </c>
      <c r="G35" s="58">
        <f t="shared" si="0"/>
        <v>4809.1568264196549</v>
      </c>
      <c r="H35" s="58">
        <f t="shared" si="0"/>
        <v>3962.3862029459897</v>
      </c>
      <c r="I35" s="58">
        <f t="shared" si="0"/>
        <v>3877.5739188069583</v>
      </c>
      <c r="J35" s="58">
        <f t="shared" si="0"/>
        <v>3439.2490422077917</v>
      </c>
      <c r="K35" s="58">
        <f t="shared" si="0"/>
        <v>4963.8106396761132</v>
      </c>
      <c r="M35" s="58">
        <f>(M18/M27)</f>
        <v>4596.5200547827735</v>
      </c>
      <c r="O35" s="58">
        <f>(O18/O27)</f>
        <v>4596.5200547827726</v>
      </c>
      <c r="Q35" s="58">
        <f t="shared" si="1"/>
        <v>4596.5200547827717</v>
      </c>
      <c r="R35" s="58">
        <f t="shared" si="1"/>
        <v>4596.5200547827717</v>
      </c>
      <c r="S35" s="58">
        <f t="shared" si="1"/>
        <v>4596.5200547827717</v>
      </c>
      <c r="T35" s="58"/>
    </row>
    <row r="36" spans="1:20">
      <c r="A36" s="48">
        <v>22</v>
      </c>
      <c r="C36" s="44" t="s">
        <v>65</v>
      </c>
      <c r="G36" s="58">
        <f t="shared" si="0"/>
        <v>614.23621878967424</v>
      </c>
      <c r="H36" s="58">
        <f t="shared" si="0"/>
        <v>751.99178809347575</v>
      </c>
      <c r="I36" s="58">
        <f t="shared" si="0"/>
        <v>795.28662893753335</v>
      </c>
      <c r="J36" s="58">
        <f t="shared" si="0"/>
        <v>681.12475483870958</v>
      </c>
      <c r="K36" s="58">
        <f t="shared" si="0"/>
        <v>578.70194694075224</v>
      </c>
      <c r="M36" s="58">
        <f>(M19/M28)</f>
        <v>621.92757036000648</v>
      </c>
      <c r="O36" s="58">
        <f>(O19/O28)</f>
        <v>621.92757036000648</v>
      </c>
      <c r="Q36" s="58">
        <f t="shared" si="1"/>
        <v>621.92757036000648</v>
      </c>
      <c r="R36" s="58">
        <f t="shared" si="1"/>
        <v>621.92757036000648</v>
      </c>
      <c r="S36" s="58">
        <f t="shared" si="1"/>
        <v>621.92757036000648</v>
      </c>
      <c r="T36" s="58"/>
    </row>
    <row r="37" spans="1:20">
      <c r="H37" s="58"/>
      <c r="I37" s="58"/>
      <c r="J37" s="58"/>
      <c r="K37" s="58"/>
      <c r="M37" s="58"/>
      <c r="T37" s="58"/>
    </row>
    <row r="38" spans="1:20">
      <c r="A38" s="44"/>
      <c r="C38" s="44"/>
      <c r="G38" s="58"/>
      <c r="H38" s="58"/>
      <c r="I38" s="58"/>
      <c r="J38" s="58"/>
      <c r="K38" s="58"/>
      <c r="M38" s="58"/>
      <c r="O38" s="58"/>
      <c r="Q38" s="58"/>
      <c r="R38" s="58"/>
      <c r="S38" s="58"/>
      <c r="T38" s="58"/>
    </row>
    <row r="39" spans="1:20">
      <c r="R39" s="58"/>
      <c r="S39" s="58"/>
      <c r="T39" s="58"/>
    </row>
    <row r="40" spans="1:20">
      <c r="R40" s="58"/>
      <c r="S40" s="58"/>
      <c r="T40" s="58"/>
    </row>
    <row r="42" spans="1:20">
      <c r="R42" s="58"/>
      <c r="S42" s="58"/>
      <c r="T42" s="58"/>
    </row>
    <row r="43" spans="1:20">
      <c r="R43" s="58"/>
      <c r="S43" s="58"/>
      <c r="T43" s="58"/>
    </row>
    <row r="48" spans="1:20">
      <c r="I48" s="58"/>
      <c r="J48" s="58"/>
      <c r="K48" s="58"/>
    </row>
    <row r="49" spans="9:11">
      <c r="I49" s="58"/>
      <c r="J49" s="58"/>
      <c r="K49" s="58"/>
    </row>
    <row r="50" spans="9:11">
      <c r="I50" s="58"/>
      <c r="J50" s="58"/>
      <c r="K50" s="58"/>
    </row>
    <row r="51" spans="9:11">
      <c r="I51" s="58"/>
      <c r="J51" s="58"/>
      <c r="K51" s="58"/>
    </row>
    <row r="52" spans="9:11">
      <c r="I52" s="58"/>
      <c r="J52" s="58"/>
      <c r="K52" s="58"/>
    </row>
    <row r="53" spans="9:11">
      <c r="I53" s="58"/>
      <c r="J53" s="58"/>
      <c r="K53" s="58"/>
    </row>
    <row r="54" spans="9:11">
      <c r="I54" s="58"/>
      <c r="J54" s="58"/>
      <c r="K54" s="58"/>
    </row>
    <row r="55" spans="9:11">
      <c r="I55" s="58"/>
      <c r="J55" s="58"/>
      <c r="K55" s="58"/>
    </row>
    <row r="56" spans="9:11">
      <c r="I56" s="58"/>
      <c r="J56" s="58"/>
      <c r="K56" s="58"/>
    </row>
    <row r="57" spans="9:11">
      <c r="I57" s="58"/>
      <c r="J57" s="58"/>
      <c r="K57" s="58"/>
    </row>
    <row r="58" spans="9:11">
      <c r="I58" s="58"/>
      <c r="J58" s="58"/>
      <c r="K58" s="58"/>
    </row>
    <row r="59" spans="9:11">
      <c r="I59" s="58"/>
      <c r="J59" s="58"/>
      <c r="K59" s="58"/>
    </row>
    <row r="60" spans="9:11">
      <c r="I60" s="58"/>
      <c r="J60" s="58"/>
      <c r="K60" s="58"/>
    </row>
    <row r="61" spans="9:11">
      <c r="I61" s="58"/>
      <c r="J61" s="58"/>
      <c r="K61" s="58"/>
    </row>
    <row r="62" spans="9:11">
      <c r="I62" s="58"/>
      <c r="J62" s="58"/>
      <c r="K62" s="58"/>
    </row>
    <row r="63" spans="9:11">
      <c r="I63" s="58"/>
      <c r="J63" s="58"/>
      <c r="K63" s="58"/>
    </row>
    <row r="64" spans="9:11">
      <c r="I64" s="58"/>
      <c r="J64" s="58"/>
      <c r="K64" s="58"/>
    </row>
    <row r="65" spans="9:11">
      <c r="I65" s="58"/>
      <c r="J65" s="58"/>
      <c r="K65" s="58"/>
    </row>
    <row r="66" spans="9:11">
      <c r="I66" s="58"/>
      <c r="J66" s="58"/>
      <c r="K66" s="58"/>
    </row>
    <row r="67" spans="9:11">
      <c r="I67" s="58"/>
      <c r="J67" s="58"/>
      <c r="K67" s="58"/>
    </row>
    <row r="68" spans="9:11">
      <c r="I68" s="58"/>
      <c r="J68" s="58"/>
      <c r="K68" s="58"/>
    </row>
    <row r="69" spans="9:11">
      <c r="I69" s="58"/>
      <c r="J69" s="58"/>
      <c r="K69" s="58"/>
    </row>
    <row r="70" spans="9:11">
      <c r="I70" s="58"/>
      <c r="J70" s="58"/>
      <c r="K70" s="58"/>
    </row>
    <row r="71" spans="9:11">
      <c r="I71" s="58"/>
      <c r="J71" s="58"/>
      <c r="K71" s="58"/>
    </row>
    <row r="72" spans="9:11">
      <c r="I72" s="58"/>
      <c r="J72" s="58"/>
      <c r="K72" s="58"/>
    </row>
    <row r="73" spans="9:11">
      <c r="I73" s="58"/>
      <c r="J73" s="58"/>
      <c r="K73" s="58"/>
    </row>
    <row r="74" spans="9:11">
      <c r="I74" s="58"/>
      <c r="J74" s="58"/>
      <c r="K74" s="58"/>
    </row>
  </sheetData>
  <mergeCells count="6">
    <mergeCell ref="Q11:S11"/>
    <mergeCell ref="A1:R1"/>
    <mergeCell ref="A2:R2"/>
    <mergeCell ref="A3:R3"/>
    <mergeCell ref="A4:R4"/>
    <mergeCell ref="A5:R5"/>
  </mergeCells>
  <pageMargins left="0.5" right="0.5" top="0.75" bottom="0.5" header="0.5" footer="0.5"/>
  <pageSetup scale="68" orientation="landscape" verticalDpi="300" r:id="rId1"/>
  <headerFooter alignWithMargins="0">
    <oddHeader>&amp;R&amp;9CASE NO. 2017-00349
FR 16(8)(i)
ATTACHMENT 1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I.1</vt:lpstr>
      <vt:lpstr>I.2</vt:lpstr>
      <vt:lpstr>I.3</vt:lpstr>
      <vt:lpstr>I.1!Print_Area</vt:lpstr>
      <vt:lpstr>I.2!Print_Area</vt:lpstr>
      <vt:lpstr>I.3!Print_Area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Eric  Wilen</cp:lastModifiedBy>
  <cp:lastPrinted>2017-09-21T20:09:54Z</cp:lastPrinted>
  <dcterms:created xsi:type="dcterms:W3CDTF">2017-09-21T15:20:50Z</dcterms:created>
  <dcterms:modified xsi:type="dcterms:W3CDTF">2017-09-21T20:09:56Z</dcterms:modified>
</cp:coreProperties>
</file>