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G.1" sheetId="1" r:id="rId1"/>
    <sheet name="G.2" sheetId="2" r:id="rId2"/>
    <sheet name="G.3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G.1!$A$1:$L$34</definedName>
    <definedName name="_xlnm.Print_Area" localSheetId="1">G.2!$A$1:$P$51</definedName>
    <definedName name="_xlnm.Print_Area" localSheetId="2">G.3!$A$1:$L$46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3" l="1"/>
  <c r="H30" i="3"/>
  <c r="J29" i="3"/>
  <c r="J30" i="3" s="1"/>
  <c r="H25" i="3"/>
  <c r="H26" i="3" s="1"/>
  <c r="L24" i="3"/>
  <c r="J24" i="3" s="1"/>
  <c r="H23" i="3"/>
  <c r="H20" i="3"/>
  <c r="L19" i="3"/>
  <c r="J19" i="3"/>
  <c r="L18" i="3"/>
  <c r="L23" i="3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N50" i="2"/>
  <c r="L50" i="2"/>
  <c r="J50" i="2"/>
  <c r="H50" i="2"/>
  <c r="F50" i="2"/>
  <c r="D50" i="2"/>
  <c r="O49" i="2"/>
  <c r="N49" i="2"/>
  <c r="M49" i="2"/>
  <c r="L49" i="2"/>
  <c r="J49" i="2"/>
  <c r="H49" i="2"/>
  <c r="F49" i="2"/>
  <c r="D49" i="2"/>
  <c r="K46" i="2"/>
  <c r="I46" i="2"/>
  <c r="G46" i="2"/>
  <c r="E46" i="2"/>
  <c r="C46" i="2"/>
  <c r="N43" i="2"/>
  <c r="J43" i="2"/>
  <c r="H43" i="2"/>
  <c r="F43" i="2"/>
  <c r="D43" i="2"/>
  <c r="H42" i="2"/>
  <c r="F42" i="2"/>
  <c r="D42" i="2"/>
  <c r="K39" i="2"/>
  <c r="I39" i="2"/>
  <c r="G39" i="2"/>
  <c r="E39" i="2"/>
  <c r="C39" i="2"/>
  <c r="N36" i="2"/>
  <c r="L36" i="2"/>
  <c r="J36" i="2"/>
  <c r="H36" i="2"/>
  <c r="F36" i="2"/>
  <c r="D36" i="2"/>
  <c r="M35" i="2"/>
  <c r="M39" i="2" s="1"/>
  <c r="L35" i="2"/>
  <c r="H35" i="2"/>
  <c r="F35" i="2"/>
  <c r="D35" i="2"/>
  <c r="O32" i="2"/>
  <c r="O35" i="2" s="1"/>
  <c r="M32" i="2"/>
  <c r="K32" i="2"/>
  <c r="C32" i="2"/>
  <c r="N30" i="2"/>
  <c r="L30" i="2"/>
  <c r="J30" i="2"/>
  <c r="H30" i="2"/>
  <c r="F30" i="2"/>
  <c r="D30" i="2"/>
  <c r="K28" i="2"/>
  <c r="I28" i="2"/>
  <c r="G28" i="2"/>
  <c r="E28" i="2"/>
  <c r="C28" i="2"/>
  <c r="N26" i="2"/>
  <c r="K26" i="2"/>
  <c r="L26" i="2" s="1"/>
  <c r="I26" i="2"/>
  <c r="J26" i="2" s="1"/>
  <c r="G26" i="2"/>
  <c r="F26" i="2" s="1"/>
  <c r="E26" i="2"/>
  <c r="E32" i="2" s="1"/>
  <c r="C26" i="2"/>
  <c r="M25" i="2"/>
  <c r="L25" i="2" s="1"/>
  <c r="H25" i="2"/>
  <c r="F25" i="2"/>
  <c r="D25" i="2"/>
  <c r="H24" i="2"/>
  <c r="F24" i="2"/>
  <c r="D24" i="2"/>
  <c r="K21" i="2"/>
  <c r="I21" i="2"/>
  <c r="G21" i="2"/>
  <c r="E21" i="2"/>
  <c r="C21" i="2"/>
  <c r="K19" i="2"/>
  <c r="I19" i="2"/>
  <c r="H19" i="2"/>
  <c r="G19" i="2"/>
  <c r="F19" i="2"/>
  <c r="E19" i="2"/>
  <c r="D19" i="2"/>
  <c r="C19" i="2"/>
  <c r="H18" i="2"/>
  <c r="F18" i="2"/>
  <c r="D18" i="2"/>
  <c r="O17" i="2"/>
  <c r="O18" i="2" s="1"/>
  <c r="M17" i="2"/>
  <c r="J17" i="2"/>
  <c r="H17" i="2"/>
  <c r="F17" i="2"/>
  <c r="D17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4" i="2"/>
  <c r="D25" i="1"/>
  <c r="H25" i="1" s="1"/>
  <c r="H24" i="1"/>
  <c r="J24" i="1" s="1"/>
  <c r="L17" i="1"/>
  <c r="L23" i="1" s="1"/>
  <c r="D17" i="1"/>
  <c r="H17" i="1" s="1"/>
  <c r="J17" i="1" s="1"/>
  <c r="H32" i="3" l="1"/>
  <c r="L26" i="3"/>
  <c r="J23" i="3"/>
  <c r="J18" i="2"/>
  <c r="O21" i="2"/>
  <c r="J35" i="2"/>
  <c r="N35" i="2"/>
  <c r="L25" i="1"/>
  <c r="J25" i="1" s="1"/>
  <c r="O39" i="2"/>
  <c r="D20" i="1"/>
  <c r="H20" i="1" s="1"/>
  <c r="D21" i="1"/>
  <c r="H21" i="1" s="1"/>
  <c r="D22" i="1"/>
  <c r="H22" i="1" s="1"/>
  <c r="D23" i="1"/>
  <c r="H23" i="1" s="1"/>
  <c r="J23" i="1" s="1"/>
  <c r="G32" i="2"/>
  <c r="N17" i="2"/>
  <c r="M18" i="2"/>
  <c r="M19" i="2" s="1"/>
  <c r="L19" i="2" s="1"/>
  <c r="O19" i="2"/>
  <c r="D26" i="2"/>
  <c r="H26" i="2"/>
  <c r="I32" i="2"/>
  <c r="M42" i="2"/>
  <c r="L43" i="2"/>
  <c r="J18" i="3"/>
  <c r="J20" i="3" s="1"/>
  <c r="L20" i="3"/>
  <c r="L25" i="3"/>
  <c r="J25" i="3" s="1"/>
  <c r="L20" i="1"/>
  <c r="J20" i="1" s="1"/>
  <c r="L21" i="1"/>
  <c r="L22" i="1"/>
  <c r="J22" i="1" s="1"/>
  <c r="L17" i="2"/>
  <c r="M24" i="2"/>
  <c r="O42" i="2"/>
  <c r="M28" i="2" l="1"/>
  <c r="O25" i="2" s="1"/>
  <c r="L24" i="2"/>
  <c r="J32" i="3"/>
  <c r="H30" i="1"/>
  <c r="L42" i="2"/>
  <c r="H29" i="1"/>
  <c r="N19" i="2"/>
  <c r="J19" i="2"/>
  <c r="M46" i="2"/>
  <c r="J42" i="2"/>
  <c r="O46" i="2"/>
  <c r="N42" i="2"/>
  <c r="J30" i="1"/>
  <c r="J29" i="1"/>
  <c r="J21" i="1"/>
  <c r="L32" i="3"/>
  <c r="M21" i="2"/>
  <c r="L18" i="2"/>
  <c r="N18" i="2"/>
  <c r="J26" i="3"/>
  <c r="H28" i="1" l="1"/>
  <c r="D31" i="1"/>
  <c r="O28" i="2"/>
  <c r="J25" i="2"/>
  <c r="N25" i="2"/>
  <c r="O24" i="2"/>
  <c r="L31" i="1"/>
  <c r="J28" i="1"/>
  <c r="J24" i="2" l="1"/>
  <c r="N24" i="2"/>
  <c r="H31" i="1"/>
  <c r="J31" i="1" s="1"/>
  <c r="J33" i="1" s="1"/>
  <c r="D33" i="1"/>
  <c r="H33" i="1" s="1"/>
  <c r="L33" i="1" l="1"/>
</calcChain>
</file>

<file path=xl/sharedStrings.xml><?xml version="1.0" encoding="utf-8"?>
<sst xmlns="http://schemas.openxmlformats.org/spreadsheetml/2006/main" count="180" uniqueCount="121">
  <si>
    <t>PAYROLL Costs</t>
  </si>
  <si>
    <t>Data:__X___Base Period___X___Forecasted Period</t>
  </si>
  <si>
    <t>FR 16(8)(g)</t>
  </si>
  <si>
    <t>Type of Filing:___X____Original________Updated</t>
  </si>
  <si>
    <t>Schedule G-1</t>
  </si>
  <si>
    <t>Workpaper Reference No(s).</t>
  </si>
  <si>
    <t>Total</t>
  </si>
  <si>
    <t xml:space="preserve">Base Period </t>
  </si>
  <si>
    <t>Forecasted Period</t>
  </si>
  <si>
    <t>Line</t>
  </si>
  <si>
    <t>% of</t>
  </si>
  <si>
    <t>Company</t>
  </si>
  <si>
    <t xml:space="preserve">Jurisdictional </t>
  </si>
  <si>
    <t>Jurisdictional</t>
  </si>
  <si>
    <t>No.</t>
  </si>
  <si>
    <t>Description</t>
  </si>
  <si>
    <t>Labor</t>
  </si>
  <si>
    <t>Unadjusted</t>
  </si>
  <si>
    <t>Adjustments</t>
  </si>
  <si>
    <t>ADJUSTED</t>
  </si>
  <si>
    <t>Payroll Costs</t>
  </si>
  <si>
    <t xml:space="preserve">  Labor</t>
  </si>
  <si>
    <t>100.00%</t>
  </si>
  <si>
    <t>Employee Benefits</t>
  </si>
  <si>
    <t xml:space="preserve">  PENSION &amp; RETIREMENT Income Plan</t>
  </si>
  <si>
    <t xml:space="preserve">  FAS 106</t>
  </si>
  <si>
    <t xml:space="preserve">  Employee INSURANCE PLANS</t>
  </si>
  <si>
    <t xml:space="preserve">  ESOP PLAN Contributions</t>
  </si>
  <si>
    <t>Total Employee BENEFITS</t>
  </si>
  <si>
    <t xml:space="preserve"> </t>
  </si>
  <si>
    <t>Payroll Taxes</t>
  </si>
  <si>
    <t xml:space="preserve">     </t>
  </si>
  <si>
    <t xml:space="preserve">  F.I.C.A.</t>
  </si>
  <si>
    <t xml:space="preserve">  Federal Unemployment</t>
  </si>
  <si>
    <t xml:space="preserve">  State Unemployment</t>
  </si>
  <si>
    <t>Total Payroll Taxes</t>
  </si>
  <si>
    <t>Total Payroll Costs</t>
  </si>
  <si>
    <t>Data Source</t>
  </si>
  <si>
    <t>G.1 Benefits Rates Calc as of 10-18-16.xlsx</t>
  </si>
  <si>
    <t>Payroll Analysis by Employee Classifications/Payroll Distribution/Total Company</t>
  </si>
  <si>
    <t>Data:___X____Base Period___X____Forecasted Period</t>
  </si>
  <si>
    <t>Type of Filing:___X_____Original________Updated</t>
  </si>
  <si>
    <t>Schedule G-2</t>
  </si>
  <si>
    <t>Most Recent Five Fiscal Years*</t>
  </si>
  <si>
    <t>Base</t>
  </si>
  <si>
    <t>Forecasted</t>
  </si>
  <si>
    <t xml:space="preserve"> No.</t>
  </si>
  <si>
    <t>% Change</t>
  </si>
  <si>
    <t>Period</t>
  </si>
  <si>
    <t>Man Hours</t>
  </si>
  <si>
    <t>Straight Time Hours</t>
  </si>
  <si>
    <t>OverTime Hours</t>
  </si>
  <si>
    <t>Total Manhours</t>
  </si>
  <si>
    <t xml:space="preserve">Ratio of OverTime Hours </t>
  </si>
  <si>
    <t>to Straight-Time Hours</t>
  </si>
  <si>
    <t>Labor Dollars</t>
  </si>
  <si>
    <t>Straight-Time Dollars</t>
  </si>
  <si>
    <t>OverTime Dollars</t>
  </si>
  <si>
    <t>Total Labor Dollars</t>
  </si>
  <si>
    <t>Ratio of OverTime Dollars</t>
  </si>
  <si>
    <t>to Straight-Time Dollars</t>
  </si>
  <si>
    <t>O&amp;M Labor Dollars</t>
  </si>
  <si>
    <t xml:space="preserve">Ratio of O&amp;M of Labor Dollars </t>
  </si>
  <si>
    <t>to Total Labor Dollars</t>
  </si>
  <si>
    <t>Total Employee Benefits</t>
  </si>
  <si>
    <t>Employee Benefits Expensed</t>
  </si>
  <si>
    <t xml:space="preserve">Ratio of Employee Benefits </t>
  </si>
  <si>
    <t>Expensed to Total Employee</t>
  </si>
  <si>
    <t>Benefits</t>
  </si>
  <si>
    <t>Payroll Taxes Expensed</t>
  </si>
  <si>
    <t>Ratio of Payroll Taxes</t>
  </si>
  <si>
    <t xml:space="preserve">Expensed to Total Payroll </t>
  </si>
  <si>
    <t>Taxes</t>
  </si>
  <si>
    <t>Employee Levels</t>
  </si>
  <si>
    <t>Average Employee Levels</t>
  </si>
  <si>
    <t>Year end Employee Levels</t>
  </si>
  <si>
    <t>* The Payroll System accumulates data most readily on a fiscal year basis (Oct. 1 - Sept. 30) rather than calendar basis.</t>
  </si>
  <si>
    <t>* Standby Pay included in regular hours and dollars</t>
  </si>
  <si>
    <t>Source:</t>
  </si>
  <si>
    <t>G-2 Labor Support schedules.xls</t>
  </si>
  <si>
    <t>div 9 labor analysis-2017.xlsx</t>
  </si>
  <si>
    <t>OM for KY-2017.xlsx</t>
  </si>
  <si>
    <t>Executive Compensation</t>
  </si>
  <si>
    <t>Schedule G-3</t>
  </si>
  <si>
    <t>Workpaper Reference No(s).____________________</t>
  </si>
  <si>
    <t>Base Period</t>
  </si>
  <si>
    <t>Unallocated</t>
  </si>
  <si>
    <t>1</t>
  </si>
  <si>
    <t>Includes 7 Officers</t>
  </si>
  <si>
    <t xml:space="preserve">Gross Payroll </t>
  </si>
  <si>
    <t xml:space="preserve">  Salary</t>
  </si>
  <si>
    <t xml:space="preserve">  Other Allowances and Compensation</t>
  </si>
  <si>
    <t xml:space="preserve">  Total Salary and Compensation</t>
  </si>
  <si>
    <t>FY16</t>
  </si>
  <si>
    <t>FY17</t>
  </si>
  <si>
    <t>Wtd Avg</t>
  </si>
  <si>
    <t xml:space="preserve">  Pensions</t>
  </si>
  <si>
    <t xml:space="preserve">  SERP</t>
  </si>
  <si>
    <t xml:space="preserve">  Other Benefits</t>
  </si>
  <si>
    <t xml:space="preserve">  Total Employee Benefits</t>
  </si>
  <si>
    <t xml:space="preserve">  FICA/FUTA/SUTA</t>
  </si>
  <si>
    <t xml:space="preserve">  Total Payroll Taxes</t>
  </si>
  <si>
    <t>Total Compensation</t>
  </si>
  <si>
    <t>NOTE:  This schedule contains confidential information, detail of these numbers are available upon request.</t>
  </si>
  <si>
    <t>Positions included on this schedule are: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</si>
  <si>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</si>
  <si>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</si>
  <si>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</si>
  <si>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</si>
  <si>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</si>
  <si>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</si>
  <si>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SVP, Human Resources (created in January 2017)</t>
  </si>
  <si>
    <t>These costs are total costs for Atmos Energy Corporation, a portion of which are allocated to Kentucky.</t>
  </si>
  <si>
    <t>*Wtd Avg is 9 mos of FY17 and 3 months of FY16</t>
  </si>
  <si>
    <t>Sources:</t>
  </si>
  <si>
    <t>G.3 -- Executive Compensation.xlsx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</si>
  <si>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</si>
  <si>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</si>
  <si>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</si>
  <si>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</si>
  <si>
    <t>Witness: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</si>
</sst>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0.0%"/>
    <numFmt numFmtId="165" formatCode="0.0000000%"/>
    <numFmt numFmtId="166" formatCode="_(&quot;$&quot;* #,##0_);_(&quot;$&quot;* \(#,##0\);_(&quot;$&quot;* &quot;-&quot;??_);_(@_)"/>
    <numFmt numFmtId="167" formatCode="mm/dd/yy_)"/>
    <numFmt numFmtId="168" formatCode="hh:mm:ss_)"/>
    <numFmt numFmtId="169" formatCode="0_);\(0\)"/>
    <numFmt numFmtId="170" formatCode="0.000%"/>
  </numFmts>
  <fonts count="12">
    <font>
      <sz val="12"/>
      <name val="Helvetica-Narrow"/>
      <family val="2"/>
    </font>
    <font>
      <sz val="12"/>
      <name val="Helvetica-Narrow"/>
      <family val="2"/>
    </font>
    <font>
      <sz val="12"/>
      <name val="Helvetica-Narrow"/>
    </font>
    <font>
      <b/>
      <sz val="12"/>
      <color indexed="14"/>
      <name val="Helvetica-Narrow"/>
    </font>
    <font>
      <u/>
      <sz val="12"/>
      <name val="Helvetica-Narrow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sz val="12"/>
      <color indexed="20"/>
      <name val="Helvetica-Narrow"/>
    </font>
    <font>
      <u val="double"/>
      <sz val="12"/>
      <name val="Helvetica-Narrow"/>
      <family val="2"/>
    </font>
    <font>
      <u/>
      <sz val="12"/>
      <name val="Helvetica Narrow"/>
      <family val="2"/>
    </font>
    <font>
      <sz val="12"/>
      <name val="Helvetica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37" fontId="0" fillId="0" borderId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7">
    <xf numFmtId="37" fontId="0" fillId="0" borderId="0" xfId="0"/>
    <xf numFmtId="37" fontId="0" fillId="0" borderId="0" xfId="0" applyFont="1" applyFill="1" applyAlignment="1" applyProtection="1">
      <alignment horizontal="centerContinuous"/>
    </xf>
    <xf numFmtId="37" fontId="0" fillId="0" borderId="0" xfId="0" applyFont="1" applyAlignment="1">
      <alignment horizontal="centerContinuous"/>
    </xf>
    <xf numFmtId="37" fontId="1" fillId="0" borderId="0" xfId="0" applyFont="1"/>
    <xf numFmtId="37" fontId="0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0" fillId="0" borderId="0" xfId="0" applyFont="1"/>
    <xf numFmtId="37" fontId="0" fillId="0" borderId="0" xfId="0" applyFont="1" applyAlignment="1" applyProtection="1">
      <alignment horizontal="left"/>
    </xf>
    <xf numFmtId="37" fontId="1" fillId="0" borderId="0" xfId="0" applyFont="1" applyAlignment="1">
      <alignment horizontal="right"/>
    </xf>
    <xf numFmtId="37" fontId="0" fillId="0" borderId="0" xfId="0" applyFont="1" applyAlignment="1" applyProtection="1">
      <alignment horizontal="right"/>
    </xf>
    <xf numFmtId="37" fontId="0" fillId="0" borderId="1" xfId="0" applyFont="1" applyBorder="1" applyAlignment="1" applyProtection="1">
      <alignment horizontal="left"/>
    </xf>
    <xf numFmtId="37" fontId="0" fillId="0" borderId="1" xfId="0" applyFont="1" applyBorder="1"/>
    <xf numFmtId="37" fontId="0" fillId="0" borderId="0" xfId="0" applyAlignment="1" applyProtection="1">
      <alignment horizontal="right"/>
    </xf>
    <xf numFmtId="37" fontId="3" fillId="0" borderId="0" xfId="0" applyFont="1" applyFill="1"/>
    <xf numFmtId="37" fontId="0" fillId="0" borderId="2" xfId="0" applyFont="1" applyBorder="1"/>
    <xf numFmtId="37" fontId="0" fillId="0" borderId="0" xfId="0" applyFont="1" applyBorder="1"/>
    <xf numFmtId="37" fontId="0" fillId="0" borderId="0" xfId="0" applyFont="1" applyBorder="1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0" fillId="0" borderId="0" xfId="0" quotePrefix="1" applyFont="1" applyAlignment="1">
      <alignment horizontal="center"/>
    </xf>
    <xf numFmtId="37" fontId="0" fillId="0" borderId="1" xfId="0" applyFont="1" applyBorder="1" applyAlignment="1" applyProtection="1">
      <alignment horizontal="center"/>
    </xf>
    <xf numFmtId="37" fontId="0" fillId="0" borderId="3" xfId="0" applyFont="1" applyBorder="1" applyAlignment="1" applyProtection="1">
      <alignment horizontal="center"/>
    </xf>
    <xf numFmtId="37" fontId="0" fillId="0" borderId="3" xfId="0" applyFont="1" applyBorder="1"/>
    <xf numFmtId="37" fontId="4" fillId="0" borderId="0" xfId="0" applyFont="1"/>
    <xf numFmtId="37" fontId="4" fillId="0" borderId="0" xfId="0" applyFont="1" applyAlignment="1" applyProtection="1">
      <alignment horizontal="left"/>
    </xf>
    <xf numFmtId="164" fontId="2" fillId="0" borderId="0" xfId="2" applyNumberFormat="1" applyFont="1" applyFill="1"/>
    <xf numFmtId="165" fontId="2" fillId="0" borderId="0" xfId="2" applyNumberFormat="1" applyFont="1" applyFill="1"/>
    <xf numFmtId="166" fontId="2" fillId="0" borderId="0" xfId="1" applyNumberFormat="1" applyFont="1" applyFill="1" applyBorder="1" applyProtection="1"/>
    <xf numFmtId="10" fontId="0" fillId="0" borderId="0" xfId="0" applyNumberFormat="1" applyFont="1" applyAlignment="1" applyProtection="1">
      <alignment horizontal="center"/>
    </xf>
    <xf numFmtId="37" fontId="2" fillId="0" borderId="0" xfId="0" applyNumberFormat="1" applyFont="1" applyFill="1" applyBorder="1" applyProtection="1"/>
    <xf numFmtId="10" fontId="0" fillId="0" borderId="0" xfId="0" applyNumberFormat="1" applyFont="1" applyProtection="1"/>
    <xf numFmtId="37" fontId="6" fillId="0" borderId="0" xfId="0" applyFont="1"/>
    <xf numFmtId="10" fontId="6" fillId="2" borderId="0" xfId="0" applyNumberFormat="1" applyFont="1" applyFill="1" applyAlignment="1" applyProtection="1">
      <alignment horizontal="center"/>
    </xf>
    <xf numFmtId="166" fontId="2" fillId="0" borderId="0" xfId="1" applyNumberFormat="1" applyFont="1" applyFill="1" applyProtection="1"/>
    <xf numFmtId="9" fontId="0" fillId="0" borderId="0" xfId="2" applyFont="1"/>
    <xf numFmtId="37" fontId="7" fillId="0" borderId="0" xfId="0" applyFont="1"/>
    <xf numFmtId="37" fontId="2" fillId="0" borderId="0" xfId="0" applyNumberFormat="1" applyFont="1" applyFill="1" applyProtection="1"/>
    <xf numFmtId="9" fontId="0" fillId="0" borderId="0" xfId="2" applyFont="1" applyFill="1"/>
    <xf numFmtId="10" fontId="0" fillId="0" borderId="0" xfId="0" applyNumberFormat="1" applyFont="1" applyFill="1" applyAlignment="1" applyProtection="1">
      <alignment horizontal="center"/>
    </xf>
    <xf numFmtId="37" fontId="0" fillId="0" borderId="0" xfId="0" applyFont="1" applyFill="1"/>
    <xf numFmtId="37" fontId="0" fillId="0" borderId="0" xfId="0" applyAlignment="1" applyProtection="1">
      <alignment horizontal="left"/>
    </xf>
    <xf numFmtId="37" fontId="2" fillId="0" borderId="1" xfId="0" applyNumberFormat="1" applyFont="1" applyFill="1" applyBorder="1" applyProtection="1"/>
    <xf numFmtId="10" fontId="0" fillId="0" borderId="0" xfId="0" applyNumberFormat="1" applyFont="1" applyAlignment="1" applyProtection="1">
      <alignment horizontal="left"/>
    </xf>
    <xf numFmtId="166" fontId="8" fillId="0" borderId="0" xfId="1" applyNumberFormat="1" applyFont="1" applyFill="1" applyProtection="1"/>
    <xf numFmtId="37" fontId="8" fillId="0" borderId="0" xfId="0" applyNumberFormat="1" applyFont="1" applyFill="1" applyProtection="1"/>
    <xf numFmtId="166" fontId="2" fillId="0" borderId="4" xfId="1" applyNumberFormat="1" applyFont="1" applyFill="1" applyBorder="1" applyProtection="1"/>
    <xf numFmtId="166" fontId="2" fillId="0" borderId="5" xfId="1" applyNumberFormat="1" applyFont="1" applyFill="1" applyBorder="1"/>
    <xf numFmtId="37" fontId="0" fillId="0" borderId="0" xfId="0" applyNumberFormat="1" applyFont="1" applyProtection="1"/>
    <xf numFmtId="37" fontId="0" fillId="0" borderId="0" xfId="0" applyNumberFormat="1" applyFont="1" applyFill="1" applyProtection="1"/>
    <xf numFmtId="37" fontId="0" fillId="0" borderId="0" xfId="0" quotePrefix="1" applyFont="1" applyFill="1"/>
    <xf numFmtId="37" fontId="0" fillId="0" borderId="0" xfId="0" applyFont="1" applyFill="1" applyAlignment="1" applyProtection="1">
      <alignment horizontal="centerContinuous"/>
      <protection locked="0"/>
    </xf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left"/>
      <protection locked="0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3" xfId="0" applyFont="1" applyFill="1" applyBorder="1" applyAlignment="1" applyProtection="1">
      <alignment horizontal="right"/>
    </xf>
    <xf numFmtId="37" fontId="4" fillId="0" borderId="0" xfId="0" applyFont="1" applyFill="1" applyAlignment="1" applyProtection="1">
      <alignment horizontal="center"/>
      <protection locked="0"/>
    </xf>
    <xf numFmtId="37" fontId="0" fillId="0" borderId="0" xfId="0" applyFont="1" applyFill="1" applyProtection="1">
      <protection locked="0"/>
    </xf>
    <xf numFmtId="37" fontId="0" fillId="0" borderId="0" xfId="0" applyFont="1" applyFill="1" applyAlignment="1" applyProtection="1">
      <alignment horizontal="center"/>
    </xf>
    <xf numFmtId="37" fontId="0" fillId="0" borderId="1" xfId="0" applyFont="1" applyFill="1" applyBorder="1" applyAlignment="1" applyProtection="1">
      <alignment horizontal="left"/>
      <protection locked="0"/>
    </xf>
    <xf numFmtId="169" fontId="0" fillId="0" borderId="1" xfId="0" applyNumberFormat="1" applyFont="1" applyFill="1" applyBorder="1" applyAlignment="1" applyProtection="1">
      <alignment horizontal="center"/>
      <protection locked="0"/>
    </xf>
    <xf numFmtId="37" fontId="0" fillId="0" borderId="1" xfId="0" applyFont="1" applyFill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0" fontId="0" fillId="0" borderId="0" xfId="0" applyNumberFormat="1" applyFont="1" applyFill="1" applyProtection="1"/>
    <xf numFmtId="37" fontId="0" fillId="0" borderId="1" xfId="0" applyNumberFormat="1" applyFont="1" applyFill="1" applyBorder="1" applyProtection="1">
      <protection locked="0"/>
    </xf>
    <xf numFmtId="37" fontId="9" fillId="0" borderId="0" xfId="0" applyNumberFormat="1" applyFont="1" applyFill="1" applyProtection="1"/>
    <xf numFmtId="170" fontId="9" fillId="0" borderId="0" xfId="0" applyNumberFormat="1" applyFont="1" applyFill="1" applyProtection="1"/>
    <xf numFmtId="37" fontId="0" fillId="0" borderId="2" xfId="0" applyNumberFormat="1" applyFont="1" applyFill="1" applyBorder="1"/>
    <xf numFmtId="37" fontId="0" fillId="0" borderId="3" xfId="0" applyNumberFormat="1" applyFont="1" applyFill="1" applyBorder="1"/>
    <xf numFmtId="10" fontId="0" fillId="0" borderId="0" xfId="2" applyNumberFormat="1" applyFont="1" applyFill="1"/>
    <xf numFmtId="37" fontId="4" fillId="0" borderId="0" xfId="0" applyFont="1" applyFill="1" applyAlignment="1" applyProtection="1">
      <alignment horizontal="left"/>
    </xf>
    <xf numFmtId="37" fontId="9" fillId="0" borderId="0" xfId="0" applyFont="1" applyFill="1" applyProtection="1"/>
    <xf numFmtId="37" fontId="0" fillId="0" borderId="0" xfId="0" applyFont="1" applyFill="1" applyProtection="1"/>
    <xf numFmtId="170" fontId="0" fillId="0" borderId="0" xfId="0" applyNumberFormat="1" applyFont="1" applyFill="1" applyProtection="1"/>
    <xf numFmtId="37" fontId="8" fillId="0" borderId="0" xfId="0" applyFont="1" applyAlignment="1" applyProtection="1">
      <alignment horizontal="centerContinuous"/>
    </xf>
    <xf numFmtId="37" fontId="0" fillId="0" borderId="3" xfId="0" applyBorder="1" applyAlignment="1" applyProtection="1">
      <alignment horizontal="right"/>
    </xf>
    <xf numFmtId="37" fontId="7" fillId="0" borderId="0" xfId="0" applyFont="1" applyBorder="1"/>
    <xf numFmtId="37" fontId="3" fillId="0" borderId="0" xfId="0" applyFont="1"/>
    <xf numFmtId="166" fontId="0" fillId="0" borderId="0" xfId="1" applyNumberFormat="1" applyFont="1" applyFill="1" applyProtection="1"/>
    <xf numFmtId="10" fontId="0" fillId="0" borderId="0" xfId="2" applyNumberFormat="1" applyFont="1"/>
    <xf numFmtId="37" fontId="0" fillId="0" borderId="1" xfId="0" applyNumberFormat="1" applyFont="1" applyFill="1" applyBorder="1" applyProtection="1"/>
    <xf numFmtId="10" fontId="6" fillId="0" borderId="0" xfId="2" applyNumberFormat="1" applyFont="1"/>
    <xf numFmtId="166" fontId="0" fillId="0" borderId="2" xfId="1" applyNumberFormat="1" applyFont="1" applyFill="1" applyBorder="1" applyProtection="1"/>
    <xf numFmtId="37" fontId="0" fillId="0" borderId="0" xfId="0" applyNumberFormat="1" applyFont="1" applyFill="1" applyBorder="1" applyProtection="1"/>
    <xf numFmtId="166" fontId="0" fillId="0" borderId="5" xfId="1" applyNumberFormat="1" applyFont="1" applyFill="1" applyBorder="1" applyProtection="1"/>
    <xf numFmtId="37" fontId="0" fillId="0" borderId="0" xfId="0" applyNumberFormat="1" applyFont="1" applyFill="1" applyAlignment="1" applyProtection="1">
      <alignment horizontal="left"/>
    </xf>
    <xf numFmtId="37" fontId="10" fillId="0" borderId="0" xfId="0" applyFont="1"/>
    <xf numFmtId="37" fontId="11" fillId="0" borderId="0" xfId="0" applyFont="1"/>
    <xf numFmtId="37" fontId="1" fillId="0" borderId="0" xfId="0" quotePrefix="1" applyFont="1" applyFill="1"/>
    <xf numFmtId="37" fontId="0" fillId="0" borderId="0" xfId="0" applyFill="1"/>
    <xf numFmtId="37" fontId="1" fillId="0" borderId="0" xfId="0" applyFont="1" applyFill="1"/>
    <xf numFmtId="37" fontId="0" fillId="0" borderId="0" xfId="0" quotePrefix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view="pageBreakPreview" zoomScale="60" zoomScaleNormal="90" workbookViewId="0"/>
  </sheetViews>
  <sheetFormatPr defaultColWidth="8.44140625" defaultRowHeight="15"/>
  <cols>
    <col min="1" max="1" width="7.5546875" style="3" customWidth="1"/>
    <col min="2" max="2" width="33.77734375" style="3" customWidth="1"/>
    <col min="3" max="3" width="7.33203125" style="3" customWidth="1"/>
    <col min="4" max="4" width="12" style="3" bestFit="1" customWidth="1"/>
    <col min="5" max="5" width="2.109375" style="3" customWidth="1"/>
    <col min="6" max="6" width="12.44140625" style="3" customWidth="1"/>
    <col min="7" max="7" width="2" style="3" customWidth="1"/>
    <col min="8" max="8" width="13.5546875" style="3" customWidth="1"/>
    <col min="9" max="9" width="2.6640625" style="3" customWidth="1"/>
    <col min="10" max="10" width="10.88671875" style="3" customWidth="1"/>
    <col min="11" max="11" width="3.33203125" style="3" customWidth="1"/>
    <col min="12" max="12" width="14.44140625" style="3" customWidth="1"/>
    <col min="13" max="13" width="18.6640625" style="3" customWidth="1"/>
    <col min="14" max="16" width="8.44140625" style="3"/>
    <col min="17" max="17" width="9.44140625" style="3" bestFit="1" customWidth="1"/>
    <col min="18" max="18" width="8.44140625" style="3"/>
    <col min="19" max="19" width="9.44140625" style="3" bestFit="1" customWidth="1"/>
    <col min="20" max="16384" width="8.44140625" style="3"/>
  </cols>
  <sheetData>
    <row r="1" spans="1:13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5" t="s">
        <v>118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5" t="s">
        <v>119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3">
      <c r="A7" s="7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2</v>
      </c>
    </row>
    <row r="8" spans="1:13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9" t="s">
        <v>4</v>
      </c>
    </row>
    <row r="9" spans="1:13">
      <c r="A9" s="10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 t="s">
        <v>120</v>
      </c>
    </row>
    <row r="10" spans="1:13" ht="15.75">
      <c r="A10" s="13"/>
      <c r="B10" s="6"/>
      <c r="C10" s="6"/>
      <c r="D10" s="6"/>
      <c r="E10" s="6"/>
      <c r="F10" s="6"/>
      <c r="G10" s="6"/>
      <c r="H10" s="6"/>
      <c r="I10" s="6"/>
      <c r="J10" s="6"/>
      <c r="K10" s="6"/>
      <c r="L10" s="14"/>
    </row>
    <row r="11" spans="1:13">
      <c r="A11" s="6"/>
      <c r="B11" s="6"/>
      <c r="C11" s="6"/>
      <c r="D11" s="15"/>
      <c r="E11" s="15"/>
      <c r="F11" s="15"/>
      <c r="G11" s="15"/>
      <c r="H11" s="16"/>
      <c r="I11" s="15"/>
      <c r="J11" s="15"/>
      <c r="K11" s="15"/>
      <c r="L11" s="15"/>
    </row>
    <row r="12" spans="1:13">
      <c r="A12" s="6"/>
      <c r="B12" s="6"/>
      <c r="C12" s="6"/>
      <c r="D12" s="16" t="s">
        <v>6</v>
      </c>
      <c r="E12" s="15"/>
      <c r="F12" s="15"/>
      <c r="G12" s="15"/>
      <c r="H12" s="16" t="s">
        <v>7</v>
      </c>
      <c r="I12" s="15"/>
      <c r="J12" s="15"/>
      <c r="K12" s="15"/>
      <c r="L12" s="16" t="s">
        <v>8</v>
      </c>
    </row>
    <row r="13" spans="1:13">
      <c r="A13" s="17" t="s">
        <v>9</v>
      </c>
      <c r="B13" s="6"/>
      <c r="C13" s="18" t="s">
        <v>10</v>
      </c>
      <c r="D13" s="16" t="s">
        <v>11</v>
      </c>
      <c r="E13" s="15"/>
      <c r="F13" s="15"/>
      <c r="G13" s="15"/>
      <c r="H13" s="16" t="s">
        <v>12</v>
      </c>
      <c r="I13" s="15"/>
      <c r="J13" s="15"/>
      <c r="K13" s="15"/>
      <c r="L13" s="16" t="s">
        <v>13</v>
      </c>
    </row>
    <row r="14" spans="1:13">
      <c r="A14" s="19" t="s">
        <v>14</v>
      </c>
      <c r="B14" s="19" t="s">
        <v>15</v>
      </c>
      <c r="C14" s="20" t="s">
        <v>16</v>
      </c>
      <c r="D14" s="20" t="s">
        <v>17</v>
      </c>
      <c r="E14" s="21"/>
      <c r="F14" s="20" t="s">
        <v>12</v>
      </c>
      <c r="G14" s="21"/>
      <c r="H14" s="20" t="s">
        <v>17</v>
      </c>
      <c r="I14" s="21"/>
      <c r="J14" s="20" t="s">
        <v>18</v>
      </c>
      <c r="K14" s="21"/>
      <c r="L14" s="20" t="s">
        <v>19</v>
      </c>
      <c r="M14" s="22"/>
    </row>
    <row r="15" spans="1:13">
      <c r="A15" s="6"/>
      <c r="B15" s="6"/>
      <c r="C15" s="6"/>
      <c r="D15" s="17"/>
      <c r="E15" s="6"/>
      <c r="F15" s="17"/>
      <c r="G15" s="6"/>
      <c r="H15" s="17"/>
      <c r="I15" s="7"/>
      <c r="J15" s="17"/>
      <c r="K15" s="7"/>
      <c r="L15" s="17"/>
    </row>
    <row r="16" spans="1:13">
      <c r="A16" s="17">
        <v>1</v>
      </c>
      <c r="B16" s="23" t="s">
        <v>20</v>
      </c>
      <c r="C16" s="23"/>
      <c r="D16" s="24"/>
      <c r="E16" s="6"/>
      <c r="F16" s="6"/>
      <c r="G16" s="6"/>
      <c r="H16" s="6"/>
      <c r="I16" s="6"/>
      <c r="J16" s="6"/>
      <c r="K16" s="6"/>
      <c r="L16" s="25"/>
    </row>
    <row r="17" spans="1:14">
      <c r="A17" s="17">
        <v>2</v>
      </c>
      <c r="B17" s="7" t="s">
        <v>21</v>
      </c>
      <c r="C17" s="7"/>
      <c r="D17" s="26">
        <f>G.2!M26</f>
        <v>12204317.516526738</v>
      </c>
      <c r="E17" s="6"/>
      <c r="F17" s="27" t="s">
        <v>22</v>
      </c>
      <c r="G17" s="6"/>
      <c r="H17" s="26">
        <f>+D17</f>
        <v>12204317.516526738</v>
      </c>
      <c r="I17" s="6"/>
      <c r="J17" s="26">
        <f>L17-H17</f>
        <v>452803.12338918447</v>
      </c>
      <c r="K17" s="6"/>
      <c r="L17" s="26">
        <f>G.2!O26</f>
        <v>12657120.639915923</v>
      </c>
    </row>
    <row r="18" spans="1:14">
      <c r="A18" s="17">
        <v>3</v>
      </c>
      <c r="B18" s="6"/>
      <c r="C18" s="6"/>
      <c r="D18" s="28"/>
      <c r="E18" s="6"/>
      <c r="F18" s="29"/>
      <c r="G18" s="6"/>
      <c r="H18" s="28"/>
      <c r="I18" s="6"/>
      <c r="J18" s="28"/>
      <c r="K18" s="6"/>
      <c r="L18" s="28"/>
      <c r="N18" s="30"/>
    </row>
    <row r="19" spans="1:14">
      <c r="A19" s="17">
        <v>4</v>
      </c>
      <c r="B19" s="23" t="s">
        <v>23</v>
      </c>
      <c r="C19" s="30"/>
      <c r="D19" s="28"/>
      <c r="E19" s="6"/>
      <c r="F19" s="29"/>
      <c r="G19" s="6"/>
      <c r="H19" s="28"/>
      <c r="I19" s="6"/>
      <c r="J19" s="28"/>
      <c r="K19" s="6"/>
      <c r="L19" s="28"/>
    </row>
    <row r="20" spans="1:14">
      <c r="A20" s="17">
        <v>5</v>
      </c>
      <c r="B20" s="7" t="s">
        <v>24</v>
      </c>
      <c r="C20" s="31">
        <v>4.0896108491550703E-2</v>
      </c>
      <c r="D20" s="32">
        <f>D$17*C20</f>
        <v>499109.09322121012</v>
      </c>
      <c r="E20" s="33"/>
      <c r="F20" s="27" t="s">
        <v>22</v>
      </c>
      <c r="G20" s="6"/>
      <c r="H20" s="32">
        <f t="shared" ref="H20:H25" si="0">D20</f>
        <v>499109.09322121012</v>
      </c>
      <c r="I20" s="6"/>
      <c r="J20" s="32">
        <f t="shared" ref="J20:J25" si="1">L20-H20</f>
        <v>18517.885659437103</v>
      </c>
      <c r="K20" s="6"/>
      <c r="L20" s="32">
        <f>L$17*C20</f>
        <v>517626.97888064722</v>
      </c>
      <c r="N20" s="34"/>
    </row>
    <row r="21" spans="1:14">
      <c r="A21" s="17">
        <v>6</v>
      </c>
      <c r="B21" s="7" t="s">
        <v>25</v>
      </c>
      <c r="C21" s="31">
        <v>5.0053147070198381E-2</v>
      </c>
      <c r="D21" s="35">
        <f>D$17*C21-41304</f>
        <v>569560.4995461111</v>
      </c>
      <c r="E21" s="33"/>
      <c r="F21" s="27" t="s">
        <v>22</v>
      </c>
      <c r="G21" s="6"/>
      <c r="H21" s="35">
        <f t="shared" si="0"/>
        <v>569560.4995461111</v>
      </c>
      <c r="I21" s="6"/>
      <c r="J21" s="35">
        <f t="shared" si="1"/>
        <v>-194655.77867115592</v>
      </c>
      <c r="K21" s="6"/>
      <c r="L21" s="35">
        <f>L$17*C21-258624</f>
        <v>374904.72087495518</v>
      </c>
      <c r="M21" s="30"/>
      <c r="N21" s="34"/>
    </row>
    <row r="22" spans="1:14">
      <c r="A22" s="17">
        <v>7</v>
      </c>
      <c r="B22" s="7" t="s">
        <v>26</v>
      </c>
      <c r="C22" s="31">
        <v>0.20103711248017939</v>
      </c>
      <c r="D22" s="35">
        <f>D$17*C22</f>
        <v>2453520.7533138096</v>
      </c>
      <c r="E22" s="36"/>
      <c r="F22" s="37" t="s">
        <v>22</v>
      </c>
      <c r="G22" s="38"/>
      <c r="H22" s="35">
        <f t="shared" si="0"/>
        <v>2453520.7533138096</v>
      </c>
      <c r="I22" s="38"/>
      <c r="J22" s="35">
        <f t="shared" si="1"/>
        <v>91030.232448167633</v>
      </c>
      <c r="K22" s="38"/>
      <c r="L22" s="35">
        <f>L$17*C22</f>
        <v>2544550.9857619773</v>
      </c>
    </row>
    <row r="23" spans="1:14">
      <c r="A23" s="17">
        <v>8</v>
      </c>
      <c r="B23" s="39" t="s">
        <v>27</v>
      </c>
      <c r="C23" s="31">
        <v>7.558385014074652E-2</v>
      </c>
      <c r="D23" s="35">
        <f>D$17*C23</f>
        <v>922449.30623924476</v>
      </c>
      <c r="E23" s="33"/>
      <c r="F23" s="27" t="s">
        <v>22</v>
      </c>
      <c r="G23" s="6"/>
      <c r="H23" s="35">
        <f t="shared" si="0"/>
        <v>922449.30623924476</v>
      </c>
      <c r="I23" s="6"/>
      <c r="J23" s="35">
        <f t="shared" si="1"/>
        <v>34224.603421510081</v>
      </c>
      <c r="K23" s="6"/>
      <c r="L23" s="35">
        <f>L$17*C23</f>
        <v>956673.90966075484</v>
      </c>
    </row>
    <row r="24" spans="1:14">
      <c r="A24" s="17">
        <v>9</v>
      </c>
      <c r="B24" s="7"/>
      <c r="C24" s="7"/>
      <c r="D24" s="40"/>
      <c r="E24" s="6"/>
      <c r="F24" s="27" t="s">
        <v>22</v>
      </c>
      <c r="G24" s="6"/>
      <c r="H24" s="40">
        <f t="shared" si="0"/>
        <v>0</v>
      </c>
      <c r="I24" s="6"/>
      <c r="J24" s="40">
        <f t="shared" si="1"/>
        <v>0</v>
      </c>
      <c r="K24" s="6"/>
      <c r="L24" s="40"/>
      <c r="N24" s="30"/>
    </row>
    <row r="25" spans="1:14">
      <c r="A25" s="17">
        <v>10</v>
      </c>
      <c r="B25" s="7" t="s">
        <v>28</v>
      </c>
      <c r="C25" s="7"/>
      <c r="D25" s="32">
        <f>G.2!M35</f>
        <v>4444639.6770484177</v>
      </c>
      <c r="E25" s="33"/>
      <c r="F25" s="29" t="s">
        <v>29</v>
      </c>
      <c r="G25" s="6"/>
      <c r="H25" s="32">
        <f t="shared" si="0"/>
        <v>4444639.6770484177</v>
      </c>
      <c r="I25" s="6"/>
      <c r="J25" s="32">
        <f t="shared" si="1"/>
        <v>-50882.585039107129</v>
      </c>
      <c r="K25" s="6"/>
      <c r="L25" s="32">
        <f>G.2!O35</f>
        <v>4393757.0920093106</v>
      </c>
    </row>
    <row r="26" spans="1:14">
      <c r="A26" s="17">
        <v>11</v>
      </c>
      <c r="B26" s="6"/>
      <c r="C26" s="6"/>
      <c r="D26" s="35"/>
      <c r="E26" s="6"/>
      <c r="F26" s="41" t="s">
        <v>29</v>
      </c>
      <c r="G26" s="6"/>
      <c r="H26" s="35" t="s">
        <v>29</v>
      </c>
      <c r="I26" s="6"/>
      <c r="J26" s="35"/>
      <c r="K26" s="6"/>
      <c r="L26" s="35"/>
    </row>
    <row r="27" spans="1:14">
      <c r="A27" s="17">
        <v>12</v>
      </c>
      <c r="B27" s="23" t="s">
        <v>30</v>
      </c>
      <c r="C27" s="23"/>
      <c r="D27" s="35"/>
      <c r="E27" s="6"/>
      <c r="F27" s="41" t="s">
        <v>29</v>
      </c>
      <c r="G27" s="6"/>
      <c r="H27" s="35" t="s">
        <v>29</v>
      </c>
      <c r="I27" s="6"/>
      <c r="J27" s="35"/>
      <c r="K27" s="6"/>
      <c r="L27" s="35" t="s">
        <v>31</v>
      </c>
    </row>
    <row r="28" spans="1:14">
      <c r="A28" s="17">
        <v>13</v>
      </c>
      <c r="B28" s="7" t="s">
        <v>32</v>
      </c>
      <c r="C28" s="7"/>
      <c r="D28" s="32">
        <v>875680.53405200446</v>
      </c>
      <c r="E28" s="6"/>
      <c r="F28" s="27" t="s">
        <v>22</v>
      </c>
      <c r="G28" s="6"/>
      <c r="H28" s="42">
        <f>D28</f>
        <v>875680.53405200446</v>
      </c>
      <c r="I28" s="6"/>
      <c r="J28" s="32">
        <f>L28-H28</f>
        <v>62236.972061269102</v>
      </c>
      <c r="K28" s="6"/>
      <c r="L28" s="32">
        <v>937917.50611327356</v>
      </c>
    </row>
    <row r="29" spans="1:14">
      <c r="A29" s="17">
        <v>14</v>
      </c>
      <c r="B29" s="7" t="s">
        <v>33</v>
      </c>
      <c r="C29" s="7"/>
      <c r="D29" s="32">
        <v>15729.559706758293</v>
      </c>
      <c r="E29" s="6"/>
      <c r="F29" s="27" t="s">
        <v>22</v>
      </c>
      <c r="G29" s="6"/>
      <c r="H29" s="43">
        <f>D29</f>
        <v>15729.559706758293</v>
      </c>
      <c r="I29" s="6"/>
      <c r="J29" s="35">
        <f>L29-H29</f>
        <v>1203.2234872247936</v>
      </c>
      <c r="K29" s="6"/>
      <c r="L29" s="32">
        <v>16932.783193983087</v>
      </c>
    </row>
    <row r="30" spans="1:14">
      <c r="A30" s="17">
        <v>15</v>
      </c>
      <c r="B30" s="7" t="s">
        <v>34</v>
      </c>
      <c r="C30" s="7"/>
      <c r="D30" s="32">
        <v>11537.915929784765</v>
      </c>
      <c r="E30" s="6"/>
      <c r="F30" s="27" t="s">
        <v>22</v>
      </c>
      <c r="G30" s="6"/>
      <c r="H30" s="43">
        <f>D30</f>
        <v>11537.915929784765</v>
      </c>
      <c r="I30" s="6"/>
      <c r="J30" s="35">
        <f>L30-H30</f>
        <v>864.02087833160476</v>
      </c>
      <c r="K30" s="6"/>
      <c r="L30" s="32">
        <v>12401.93680811637</v>
      </c>
    </row>
    <row r="31" spans="1:14">
      <c r="A31" s="17">
        <v>16</v>
      </c>
      <c r="B31" s="7" t="s">
        <v>35</v>
      </c>
      <c r="C31" s="7"/>
      <c r="D31" s="44">
        <f>SUM(D28:D30)</f>
        <v>902948.00968854746</v>
      </c>
      <c r="E31" s="6"/>
      <c r="F31" s="29"/>
      <c r="G31" s="6"/>
      <c r="H31" s="44">
        <f>D31</f>
        <v>902948.00968854746</v>
      </c>
      <c r="I31" s="6"/>
      <c r="J31" s="44">
        <f>L31-H31</f>
        <v>64304.216426825617</v>
      </c>
      <c r="K31" s="6"/>
      <c r="L31" s="44">
        <f>SUM(L28:L30)</f>
        <v>967252.22611537308</v>
      </c>
    </row>
    <row r="32" spans="1:14">
      <c r="A32" s="17">
        <v>17</v>
      </c>
      <c r="B32" s="6"/>
      <c r="C32" s="6"/>
      <c r="D32" s="35"/>
      <c r="E32" s="6"/>
      <c r="F32" s="41" t="s">
        <v>29</v>
      </c>
      <c r="G32" s="6"/>
      <c r="H32" s="35" t="s">
        <v>29</v>
      </c>
      <c r="I32" s="6"/>
      <c r="J32" s="35"/>
      <c r="K32" s="6"/>
      <c r="L32" s="35" t="s">
        <v>29</v>
      </c>
    </row>
    <row r="33" spans="1:13" ht="15.75" thickBot="1">
      <c r="A33" s="17">
        <v>18</v>
      </c>
      <c r="B33" s="7" t="s">
        <v>36</v>
      </c>
      <c r="C33" s="7"/>
      <c r="D33" s="45">
        <f>D17+D25+D31</f>
        <v>17551905.203263704</v>
      </c>
      <c r="E33" s="6"/>
      <c r="F33" s="29"/>
      <c r="G33" s="6"/>
      <c r="H33" s="45">
        <f>D33</f>
        <v>17551905.203263704</v>
      </c>
      <c r="I33" s="6"/>
      <c r="J33" s="45">
        <f>J17+J25+J31</f>
        <v>466224.75477690296</v>
      </c>
      <c r="K33" s="6"/>
      <c r="L33" s="45">
        <f>H33+J33</f>
        <v>18018129.958040606</v>
      </c>
    </row>
    <row r="34" spans="1:13" ht="15.75" thickTop="1">
      <c r="A34" s="6"/>
      <c r="B34" s="6"/>
      <c r="C34" s="6"/>
      <c r="D34" s="35"/>
      <c r="E34" s="6"/>
      <c r="F34" s="46"/>
      <c r="G34" s="6"/>
      <c r="H34" s="46"/>
      <c r="I34" s="6"/>
      <c r="J34" s="46"/>
      <c r="K34" s="6"/>
      <c r="L34" s="35"/>
    </row>
    <row r="35" spans="1:13">
      <c r="A35" s="6"/>
      <c r="B35" s="6"/>
      <c r="C35" s="6"/>
      <c r="D35" s="47"/>
      <c r="E35" s="6"/>
      <c r="F35" s="6"/>
      <c r="G35" s="6"/>
      <c r="H35" s="6"/>
      <c r="I35" s="6"/>
      <c r="J35" s="46"/>
      <c r="K35" s="6"/>
      <c r="L35" s="35"/>
    </row>
    <row r="36" spans="1:13">
      <c r="A36" s="6"/>
      <c r="B36" s="6"/>
      <c r="C36" s="6"/>
      <c r="D36" s="46"/>
      <c r="E36" s="6"/>
      <c r="F36" s="6"/>
      <c r="G36" s="6"/>
      <c r="H36" s="6"/>
      <c r="I36" s="6"/>
      <c r="J36" s="46"/>
      <c r="K36" s="6"/>
      <c r="L36" s="46"/>
    </row>
    <row r="37" spans="1:13">
      <c r="A37" s="6"/>
      <c r="B37" s="6"/>
      <c r="C37" s="6"/>
      <c r="D37" s="46"/>
      <c r="E37" s="6"/>
      <c r="F37" s="6"/>
      <c r="G37" s="6"/>
      <c r="H37" s="6"/>
      <c r="I37" s="6"/>
      <c r="J37" s="46"/>
      <c r="K37" s="6"/>
      <c r="L37" s="46"/>
    </row>
    <row r="38" spans="1:13">
      <c r="A38" s="6"/>
      <c r="B38" s="6" t="s">
        <v>37</v>
      </c>
      <c r="C38" s="6"/>
      <c r="D38" s="6"/>
      <c r="E38" s="6"/>
      <c r="F38" s="30"/>
      <c r="G38" s="6"/>
      <c r="H38" s="6"/>
      <c r="I38" s="6"/>
      <c r="J38" s="6"/>
      <c r="K38" s="6"/>
      <c r="L38" s="6"/>
    </row>
    <row r="39" spans="1:13">
      <c r="A39" s="6" t="s">
        <v>29</v>
      </c>
      <c r="B39" s="48" t="s">
        <v>38</v>
      </c>
      <c r="C39" s="6"/>
      <c r="D39" s="6"/>
      <c r="E39" s="6"/>
      <c r="F39" s="30"/>
      <c r="G39" s="6"/>
      <c r="H39" s="6"/>
      <c r="I39" s="6"/>
      <c r="J39" s="6"/>
      <c r="K39" s="6"/>
      <c r="L39" s="6"/>
    </row>
    <row r="40" spans="1:13">
      <c r="A40" s="6"/>
      <c r="B40" s="6"/>
      <c r="C40" s="6"/>
      <c r="D40" s="6"/>
      <c r="E40" s="6"/>
      <c r="F40" s="30"/>
      <c r="G40" s="6"/>
      <c r="H40" s="6"/>
      <c r="I40" s="6"/>
      <c r="J40" s="6"/>
      <c r="K40" s="6"/>
      <c r="L40" s="6"/>
    </row>
    <row r="41" spans="1:13">
      <c r="A41" s="6"/>
      <c r="B41" s="6"/>
      <c r="C41" s="6"/>
    </row>
    <row r="42" spans="1:13">
      <c r="A42" s="6"/>
      <c r="B42" s="6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>
      <c r="A43" s="6"/>
      <c r="B43" s="6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ageMargins left="0.5" right="0.5" top="0.75" bottom="0.5" header="0.5" footer="0.5"/>
  <pageSetup scale="87" orientation="landscape" verticalDpi="300" r:id="rId1"/>
  <headerFooter alignWithMargins="0">
    <oddHeader>&amp;R&amp;9CASE NO. 2017-00349
FR 16(8)(g)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view="pageBreakPreview" topLeftCell="A2" zoomScale="60" zoomScaleNormal="80" workbookViewId="0">
      <pane xSplit="2" ySplit="12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ColWidth="7.109375" defaultRowHeight="15"/>
  <cols>
    <col min="1" max="1" width="5.109375" style="38" customWidth="1"/>
    <col min="2" max="2" width="26.88671875" style="38" customWidth="1"/>
    <col min="3" max="15" width="11.33203125" style="38" customWidth="1"/>
    <col min="16" max="16" width="2.109375" style="38" customWidth="1"/>
    <col min="17" max="17" width="6.5546875" style="38" customWidth="1"/>
    <col min="18" max="18" width="7.109375" style="38"/>
    <col min="19" max="19" width="7.88671875" style="38" customWidth="1"/>
    <col min="20" max="21" width="10.44140625" style="38" bestFit="1" customWidth="1"/>
    <col min="22" max="16384" width="7.109375" style="38"/>
  </cols>
  <sheetData>
    <row r="1" spans="1:16">
      <c r="A1" s="49" t="s">
        <v>116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>
      <c r="A2" s="49" t="s">
        <v>117</v>
      </c>
      <c r="B2" s="51"/>
      <c r="C2" s="50"/>
      <c r="D2" s="50"/>
      <c r="E2" s="50"/>
      <c r="F2" s="50"/>
      <c r="G2" s="50"/>
      <c r="H2" s="50"/>
      <c r="I2" s="50"/>
      <c r="J2" s="50"/>
      <c r="K2" s="49"/>
      <c r="L2" s="50"/>
      <c r="M2" s="50"/>
      <c r="N2" s="50"/>
      <c r="O2" s="50"/>
    </row>
    <row r="3" spans="1:16">
      <c r="A3" s="49" t="s">
        <v>39</v>
      </c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>
      <c r="A4" s="1" t="s">
        <v>118</v>
      </c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>
      <c r="A5" s="1" t="s">
        <v>119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6">
      <c r="A6" s="1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6">
      <c r="A7" s="53" t="s">
        <v>40</v>
      </c>
      <c r="O7" s="54" t="s">
        <v>2</v>
      </c>
    </row>
    <row r="8" spans="1:16">
      <c r="A8" s="53" t="s">
        <v>41</v>
      </c>
      <c r="O8" s="55" t="s">
        <v>42</v>
      </c>
    </row>
    <row r="9" spans="1:16">
      <c r="A9" s="56" t="s">
        <v>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 t="s">
        <v>120</v>
      </c>
      <c r="P9" s="57"/>
    </row>
    <row r="10" spans="1:16">
      <c r="G10" s="59" t="s">
        <v>43</v>
      </c>
    </row>
    <row r="11" spans="1:16">
      <c r="A11" s="60" t="s">
        <v>9</v>
      </c>
      <c r="M11" s="61" t="s">
        <v>44</v>
      </c>
      <c r="O11" s="61" t="s">
        <v>45</v>
      </c>
    </row>
    <row r="12" spans="1:16">
      <c r="A12" s="62" t="s">
        <v>46</v>
      </c>
      <c r="B12" s="62" t="s">
        <v>15</v>
      </c>
      <c r="C12" s="63">
        <v>2012</v>
      </c>
      <c r="D12" s="64" t="s">
        <v>47</v>
      </c>
      <c r="E12" s="63">
        <v>2013</v>
      </c>
      <c r="F12" s="64" t="s">
        <v>47</v>
      </c>
      <c r="G12" s="63">
        <v>2014</v>
      </c>
      <c r="H12" s="64" t="s">
        <v>47</v>
      </c>
      <c r="I12" s="63">
        <v>2015</v>
      </c>
      <c r="J12" s="64" t="s">
        <v>47</v>
      </c>
      <c r="K12" s="63">
        <v>2016</v>
      </c>
      <c r="L12" s="64" t="s">
        <v>47</v>
      </c>
      <c r="M12" s="64" t="s">
        <v>48</v>
      </c>
      <c r="N12" s="64" t="s">
        <v>47</v>
      </c>
      <c r="O12" s="64" t="s">
        <v>48</v>
      </c>
      <c r="P12" s="57"/>
    </row>
    <row r="14" spans="1:16">
      <c r="A14" s="65">
        <f t="shared" ref="A14:A50" si="0">+A13+1</f>
        <v>1</v>
      </c>
    </row>
    <row r="15" spans="1:16">
      <c r="A15" s="65">
        <f t="shared" si="0"/>
        <v>2</v>
      </c>
      <c r="C15" s="60"/>
      <c r="E15" s="60"/>
      <c r="F15" s="60"/>
      <c r="G15" s="60"/>
      <c r="I15" s="60"/>
      <c r="K15" s="60"/>
      <c r="M15" s="60"/>
      <c r="O15" s="60"/>
    </row>
    <row r="16" spans="1:16">
      <c r="A16" s="65">
        <f t="shared" si="0"/>
        <v>3</v>
      </c>
      <c r="B16" s="66" t="s">
        <v>49</v>
      </c>
      <c r="C16" s="67"/>
      <c r="E16" s="67"/>
      <c r="F16" s="67"/>
      <c r="G16" s="67"/>
      <c r="I16" s="67"/>
      <c r="K16" s="67"/>
      <c r="M16" s="67"/>
      <c r="O16" s="67"/>
    </row>
    <row r="17" spans="1:19">
      <c r="A17" s="65">
        <f t="shared" si="0"/>
        <v>4</v>
      </c>
      <c r="B17" s="55" t="s">
        <v>50</v>
      </c>
      <c r="C17" s="67">
        <v>437473</v>
      </c>
      <c r="D17" s="68">
        <f>ROUND((E17-C17)/C17,4)</f>
        <v>-6.0900000000000003E-2</v>
      </c>
      <c r="E17" s="67">
        <v>410825.02</v>
      </c>
      <c r="F17" s="68">
        <f>ROUND((G17-E17)/E17,4)</f>
        <v>-1.6000000000000001E-3</v>
      </c>
      <c r="G17" s="67">
        <v>410170.87</v>
      </c>
      <c r="H17" s="68">
        <f>ROUND((I17-G17)/G17,4)</f>
        <v>-1.6000000000000001E-3</v>
      </c>
      <c r="I17" s="67">
        <v>409514.33200000058</v>
      </c>
      <c r="J17" s="68">
        <f>ROUND((O17-I17)/I17,4)</f>
        <v>0.10730000000000001</v>
      </c>
      <c r="K17" s="67">
        <v>417832.19999999827</v>
      </c>
      <c r="L17" s="68">
        <f>ROUND((M17-K17)/K17,4)</f>
        <v>8.5199999999999998E-2</v>
      </c>
      <c r="M17" s="67">
        <f>M49*52*40</f>
        <v>453440</v>
      </c>
      <c r="N17" s="68">
        <f>ROUND((O17-M17)/M17,4)</f>
        <v>0</v>
      </c>
      <c r="O17" s="67">
        <f>O49*52*40</f>
        <v>453440</v>
      </c>
    </row>
    <row r="18" spans="1:19">
      <c r="A18" s="65">
        <f t="shared" si="0"/>
        <v>5</v>
      </c>
      <c r="B18" s="55" t="s">
        <v>51</v>
      </c>
      <c r="C18" s="69">
        <v>18161</v>
      </c>
      <c r="D18" s="68">
        <f>ROUND((E18-C18)/C18,4)</f>
        <v>1.72E-2</v>
      </c>
      <c r="E18" s="69">
        <v>18473.259999999998</v>
      </c>
      <c r="F18" s="68">
        <f>ROUND((G18-E18)/E18,4)</f>
        <v>0.15010000000000001</v>
      </c>
      <c r="G18" s="69">
        <v>21245.75</v>
      </c>
      <c r="H18" s="68">
        <f>ROUND((I18-G18)/G18,4)</f>
        <v>6.6199999999999995E-2</v>
      </c>
      <c r="I18" s="69">
        <v>22652.999999999996</v>
      </c>
      <c r="J18" s="68">
        <f>ROUND((O18-I18)/I18,4)</f>
        <v>0.1328</v>
      </c>
      <c r="K18" s="69">
        <v>24168.75</v>
      </c>
      <c r="L18" s="68">
        <f>ROUND((M18-K18)/K18,4)</f>
        <v>6.1800000000000001E-2</v>
      </c>
      <c r="M18" s="69">
        <f>($I$18+$K$18)/($I$17+$K$17)*M17</f>
        <v>25661.380689754351</v>
      </c>
      <c r="N18" s="68">
        <f>ROUND((O18-M18)/M18,4)</f>
        <v>0</v>
      </c>
      <c r="O18" s="69">
        <f>($I$18+$K$18)/($I$17+$K$17)*O17</f>
        <v>25661.380689754351</v>
      </c>
    </row>
    <row r="19" spans="1:19">
      <c r="A19" s="65">
        <f t="shared" si="0"/>
        <v>6</v>
      </c>
      <c r="B19" s="55" t="s">
        <v>52</v>
      </c>
      <c r="C19" s="70">
        <f>(C17+C18)</f>
        <v>455634</v>
      </c>
      <c r="D19" s="68">
        <f>ROUND((E19-C19)/C19,4)</f>
        <v>-5.7799999999999997E-2</v>
      </c>
      <c r="E19" s="70">
        <f>(E17+E18)</f>
        <v>429298.28</v>
      </c>
      <c r="F19" s="68">
        <f>ROUND((G19-E19)/E19,4)</f>
        <v>4.8999999999999998E-3</v>
      </c>
      <c r="G19" s="70">
        <f>(G17+G18)</f>
        <v>431416.62</v>
      </c>
      <c r="H19" s="68">
        <f>ROUND((I19-G19)/G19,4)</f>
        <v>1.6999999999999999E-3</v>
      </c>
      <c r="I19" s="70">
        <f>(I17+I18)</f>
        <v>432167.33200000058</v>
      </c>
      <c r="J19" s="68">
        <f>ROUND((O19-I19)/I19,4)</f>
        <v>0.1086</v>
      </c>
      <c r="K19" s="70">
        <f>(K17+K18)</f>
        <v>442000.94999999827</v>
      </c>
      <c r="L19" s="68">
        <f>ROUND((M19-K19)/K19,4)</f>
        <v>8.3900000000000002E-2</v>
      </c>
      <c r="M19" s="70">
        <f>(M17+M18)</f>
        <v>479101.38068975433</v>
      </c>
      <c r="N19" s="68">
        <f>ROUND((O19-M19)/M19,4)</f>
        <v>0</v>
      </c>
      <c r="O19" s="70">
        <f>(O17+O18)</f>
        <v>479101.38068975433</v>
      </c>
    </row>
    <row r="20" spans="1:19">
      <c r="A20" s="65">
        <f t="shared" si="0"/>
        <v>7</v>
      </c>
      <c r="B20" s="55" t="s">
        <v>53</v>
      </c>
    </row>
    <row r="21" spans="1:19">
      <c r="A21" s="65">
        <f t="shared" si="0"/>
        <v>8</v>
      </c>
      <c r="B21" s="55" t="s">
        <v>54</v>
      </c>
      <c r="C21" s="71">
        <f>ROUND((C18/C17),5)</f>
        <v>4.1509999999999998E-2</v>
      </c>
      <c r="E21" s="71">
        <f>ROUND((E18/E17),5)</f>
        <v>4.4970000000000003E-2</v>
      </c>
      <c r="G21" s="71">
        <f>ROUND((G18/G17),5)</f>
        <v>5.1799999999999999E-2</v>
      </c>
      <c r="I21" s="71">
        <f>ROUND((I18/I17),5)</f>
        <v>5.5320000000000001E-2</v>
      </c>
      <c r="K21" s="71">
        <f>ROUND((K18/K17),5)</f>
        <v>5.7840000000000003E-2</v>
      </c>
      <c r="M21" s="71">
        <f>ROUND((M18/M17),5)</f>
        <v>5.6590000000000001E-2</v>
      </c>
      <c r="O21" s="71">
        <f>ROUND((O18/O17),5)</f>
        <v>5.6590000000000001E-2</v>
      </c>
    </row>
    <row r="22" spans="1:19">
      <c r="A22" s="65">
        <f t="shared" si="0"/>
        <v>9</v>
      </c>
      <c r="C22" s="67"/>
      <c r="E22" s="67"/>
      <c r="G22" s="67"/>
      <c r="I22" s="67"/>
      <c r="K22" s="67"/>
      <c r="M22" s="67"/>
      <c r="O22" s="67"/>
    </row>
    <row r="23" spans="1:19">
      <c r="A23" s="65">
        <f t="shared" si="0"/>
        <v>10</v>
      </c>
      <c r="B23" s="66" t="s">
        <v>55</v>
      </c>
      <c r="C23" s="67"/>
      <c r="E23" s="67"/>
      <c r="G23" s="67"/>
      <c r="I23" s="67"/>
      <c r="K23" s="67"/>
      <c r="M23" s="67"/>
      <c r="O23" s="67"/>
    </row>
    <row r="24" spans="1:19">
      <c r="A24" s="65">
        <f t="shared" si="0"/>
        <v>11</v>
      </c>
      <c r="B24" s="55" t="s">
        <v>56</v>
      </c>
      <c r="C24" s="67">
        <v>9862636</v>
      </c>
      <c r="D24" s="68">
        <f>ROUND((E24-C24)/C24,4)</f>
        <v>6.1100000000000002E-2</v>
      </c>
      <c r="E24" s="67">
        <v>10464861.35</v>
      </c>
      <c r="F24" s="68">
        <f>ROUND((G24-E24)/E24,4)</f>
        <v>1.29E-2</v>
      </c>
      <c r="G24" s="67">
        <v>10599619.02</v>
      </c>
      <c r="H24" s="68">
        <f>ROUND((I24-G24)/G24,4)</f>
        <v>3.5400000000000001E-2</v>
      </c>
      <c r="I24" s="67">
        <v>10974506.419999918</v>
      </c>
      <c r="J24" s="68">
        <f>ROUND((O24-I24)/I24,4)</f>
        <v>5.8900000000000001E-2</v>
      </c>
      <c r="K24" s="67">
        <v>11761378.790000012</v>
      </c>
      <c r="L24" s="68">
        <f>ROUND((M24-K24)/K24,4)</f>
        <v>-4.3099999999999999E-2</v>
      </c>
      <c r="M24" s="72">
        <f>M26-M25</f>
        <v>11254150.376277549</v>
      </c>
      <c r="N24" s="68">
        <f>ROUND((O24-M24)/M24,4)</f>
        <v>3.2599999999999997E-2</v>
      </c>
      <c r="O24" s="72">
        <f>O26-O25</f>
        <v>11620882.173126006</v>
      </c>
    </row>
    <row r="25" spans="1:19">
      <c r="A25" s="65">
        <f t="shared" si="0"/>
        <v>12</v>
      </c>
      <c r="B25" s="55" t="s">
        <v>57</v>
      </c>
      <c r="C25" s="69">
        <v>585480</v>
      </c>
      <c r="D25" s="68">
        <f>ROUND((E25-C25)/C25,4)</f>
        <v>0.12330000000000001</v>
      </c>
      <c r="E25" s="69">
        <v>657641.64</v>
      </c>
      <c r="F25" s="68">
        <f>ROUND((G25-E25)/E25,4)</f>
        <v>0.15989999999999999</v>
      </c>
      <c r="G25" s="69">
        <v>762823.65</v>
      </c>
      <c r="H25" s="68">
        <f>ROUND((I25-G25)/G25,4)</f>
        <v>9.9099999999999994E-2</v>
      </c>
      <c r="I25" s="69">
        <v>838414.80999999994</v>
      </c>
      <c r="J25" s="68">
        <f>ROUND((O25-I25)/I25,4)</f>
        <v>0.2359</v>
      </c>
      <c r="K25" s="69">
        <v>932823.32999999973</v>
      </c>
      <c r="L25" s="68">
        <f>ROUND((M25-K25)/K25,4)</f>
        <v>1.8599999999999998E-2</v>
      </c>
      <c r="M25" s="73">
        <f>AVERAGE(I28,K28)*M26</f>
        <v>950167.14024918934</v>
      </c>
      <c r="N25" s="68">
        <f>ROUND((O25-M25)/M25,4)</f>
        <v>9.06E-2</v>
      </c>
      <c r="O25" s="73">
        <f>AVERAGE(K28,M28)*O26</f>
        <v>1036238.4667899166</v>
      </c>
    </row>
    <row r="26" spans="1:19">
      <c r="A26" s="65">
        <f t="shared" si="0"/>
        <v>13</v>
      </c>
      <c r="B26" s="55" t="s">
        <v>58</v>
      </c>
      <c r="C26" s="70">
        <f>(C24+C25)</f>
        <v>10448116</v>
      </c>
      <c r="D26" s="68">
        <f>ROUND((E26-C26)/C26,4)</f>
        <v>6.4500000000000002E-2</v>
      </c>
      <c r="E26" s="70">
        <f>(E24+E25)</f>
        <v>11122502.99</v>
      </c>
      <c r="F26" s="68">
        <f>ROUND((G26-E26)/E26,4)</f>
        <v>2.1600000000000001E-2</v>
      </c>
      <c r="G26" s="70">
        <f>(G24+G25)</f>
        <v>11362442.67</v>
      </c>
      <c r="H26" s="68">
        <f>ROUND((I26-G26)/G26,4)</f>
        <v>3.9600000000000003E-2</v>
      </c>
      <c r="I26" s="70">
        <f>(I24+I25)</f>
        <v>11812921.229999918</v>
      </c>
      <c r="J26" s="68">
        <f>ROUND((O26-I26)/I26,4)</f>
        <v>7.1499999999999994E-2</v>
      </c>
      <c r="K26" s="70">
        <f>(K24+K25)</f>
        <v>12694202.120000012</v>
      </c>
      <c r="L26" s="68">
        <f>ROUND((M26-K26)/K26,4)</f>
        <v>-3.8600000000000002E-2</v>
      </c>
      <c r="M26" s="72">
        <v>12204317.516526738</v>
      </c>
      <c r="N26" s="68">
        <f>ROUND((O26-M26)/M26,4)</f>
        <v>3.7100000000000001E-2</v>
      </c>
      <c r="O26" s="72">
        <v>12657120.639915923</v>
      </c>
      <c r="R26" s="74"/>
      <c r="S26" s="74"/>
    </row>
    <row r="27" spans="1:19">
      <c r="A27" s="65">
        <f t="shared" si="0"/>
        <v>14</v>
      </c>
      <c r="B27" s="55" t="s">
        <v>59</v>
      </c>
    </row>
    <row r="28" spans="1:19">
      <c r="A28" s="65">
        <f t="shared" si="0"/>
        <v>15</v>
      </c>
      <c r="B28" s="55" t="s">
        <v>60</v>
      </c>
      <c r="C28" s="71">
        <f>ROUND((C25/C24),5)</f>
        <v>5.9360000000000003E-2</v>
      </c>
      <c r="E28" s="71">
        <f>ROUND((E25/E24),5)</f>
        <v>6.2839999999999993E-2</v>
      </c>
      <c r="G28" s="71">
        <f>ROUND((G25/G24),5)</f>
        <v>7.1970000000000006E-2</v>
      </c>
      <c r="I28" s="71">
        <f>ROUND((I25/I24),5)</f>
        <v>7.6399999999999996E-2</v>
      </c>
      <c r="K28" s="71">
        <f>ROUND((K25/K24),5)</f>
        <v>7.9310000000000005E-2</v>
      </c>
      <c r="M28" s="71">
        <f>ROUND((M25/M24),5)</f>
        <v>8.4430000000000005E-2</v>
      </c>
      <c r="O28" s="71">
        <f>ROUND((O25/O24),5)</f>
        <v>8.9169999999999999E-2</v>
      </c>
    </row>
    <row r="29" spans="1:19">
      <c r="A29" s="65">
        <f t="shared" si="0"/>
        <v>16</v>
      </c>
      <c r="C29" s="67"/>
      <c r="E29" s="67"/>
      <c r="G29" s="67"/>
      <c r="I29" s="67"/>
      <c r="K29" s="67"/>
      <c r="M29" s="67"/>
      <c r="O29" s="67"/>
    </row>
    <row r="30" spans="1:19">
      <c r="A30" s="65">
        <f t="shared" si="0"/>
        <v>17</v>
      </c>
      <c r="B30" s="55" t="s">
        <v>61</v>
      </c>
      <c r="C30" s="67">
        <v>4728247</v>
      </c>
      <c r="D30" s="68">
        <f>ROUND((E30-C30)/C30,4)</f>
        <v>7.7399999999999997E-2</v>
      </c>
      <c r="E30" s="67">
        <v>5094063.0600000005</v>
      </c>
      <c r="F30" s="68">
        <f>ROUND((G30-E30)/E30,4)</f>
        <v>-1.84E-2</v>
      </c>
      <c r="G30" s="67">
        <v>5000231.1099999994</v>
      </c>
      <c r="H30" s="68">
        <f>ROUND((I30-G30)/G30,4)</f>
        <v>1.61E-2</v>
      </c>
      <c r="I30" s="67">
        <v>5080811.6300000008</v>
      </c>
      <c r="J30" s="68">
        <f>ROUND((O30-I30)/I30,4)</f>
        <v>-1.2800000000000001E-2</v>
      </c>
      <c r="K30" s="67">
        <v>5185743.3400000017</v>
      </c>
      <c r="L30" s="68">
        <f>ROUND((M30-K30)/K30,4)</f>
        <v>-3.8100000000000002E-2</v>
      </c>
      <c r="M30" s="67">
        <v>4988281.5248999996</v>
      </c>
      <c r="N30" s="68">
        <f>ROUND((O30-M30)/M30,4)</f>
        <v>5.4999999999999997E-3</v>
      </c>
      <c r="O30" s="67">
        <v>5015768.4274629997</v>
      </c>
    </row>
    <row r="31" spans="1:19">
      <c r="A31" s="65">
        <f t="shared" si="0"/>
        <v>18</v>
      </c>
      <c r="B31" s="55" t="s">
        <v>62</v>
      </c>
    </row>
    <row r="32" spans="1:19">
      <c r="A32" s="65">
        <f t="shared" si="0"/>
        <v>19</v>
      </c>
      <c r="B32" s="55" t="s">
        <v>63</v>
      </c>
      <c r="C32" s="71">
        <f>ROUND((C30/C26),5)</f>
        <v>0.45255000000000001</v>
      </c>
      <c r="E32" s="71">
        <f>ROUND((E30/E26),5)</f>
        <v>0.45800000000000002</v>
      </c>
      <c r="G32" s="71">
        <f>ROUND((G30/G26),5)</f>
        <v>0.44007000000000002</v>
      </c>
      <c r="I32" s="71">
        <f>ROUND((I30/I26),5)</f>
        <v>0.43010999999999999</v>
      </c>
      <c r="K32" s="71">
        <f>ROUND((K30/K26),5)</f>
        <v>0.40850999999999998</v>
      </c>
      <c r="M32" s="71">
        <f>ROUND((M30/M26),5)</f>
        <v>0.40872999999999998</v>
      </c>
      <c r="O32" s="71">
        <f>ROUND((O30/O26),5)</f>
        <v>0.39628000000000002</v>
      </c>
    </row>
    <row r="33" spans="1:16">
      <c r="A33" s="65">
        <f t="shared" si="0"/>
        <v>20</v>
      </c>
    </row>
    <row r="34" spans="1:16">
      <c r="A34" s="65">
        <f t="shared" si="0"/>
        <v>21</v>
      </c>
      <c r="B34" s="66" t="s">
        <v>23</v>
      </c>
      <c r="C34" s="67"/>
      <c r="E34" s="67"/>
      <c r="G34" s="67"/>
      <c r="I34" s="67"/>
      <c r="K34" s="67"/>
      <c r="M34" s="67"/>
      <c r="O34" s="67"/>
    </row>
    <row r="35" spans="1:16">
      <c r="A35" s="65">
        <f t="shared" si="0"/>
        <v>22</v>
      </c>
      <c r="B35" s="55" t="s">
        <v>64</v>
      </c>
      <c r="C35" s="47">
        <v>4453878</v>
      </c>
      <c r="D35" s="68">
        <f>ROUND((E35-C35)/C35,4)</f>
        <v>0.36120000000000002</v>
      </c>
      <c r="E35" s="47">
        <v>6062525.1250055488</v>
      </c>
      <c r="F35" s="68">
        <f>ROUND((G35-E35)/E35,4)</f>
        <v>1.4200000000000001E-2</v>
      </c>
      <c r="G35" s="47">
        <v>6148915.5516105723</v>
      </c>
      <c r="H35" s="68">
        <f>ROUND((I35-G35)/G35,4)</f>
        <v>-0.14269999999999999</v>
      </c>
      <c r="I35" s="47">
        <v>5271507.9448322468</v>
      </c>
      <c r="J35" s="68">
        <f>ROUND((O35-I35)/I35,4)</f>
        <v>-0.16650000000000001</v>
      </c>
      <c r="K35" s="47">
        <v>4546845.1048137397</v>
      </c>
      <c r="L35" s="68">
        <f>ROUND((M35-K35)/K35,4)</f>
        <v>-2.2499999999999999E-2</v>
      </c>
      <c r="M35" s="47">
        <f>M36/M32</f>
        <v>4444639.6770484177</v>
      </c>
      <c r="N35" s="68">
        <f>ROUND((O35-M35)/M35,4)</f>
        <v>-1.14E-2</v>
      </c>
      <c r="O35" s="47">
        <f>O36/O32</f>
        <v>4393757.0920093106</v>
      </c>
      <c r="P35" s="47"/>
    </row>
    <row r="36" spans="1:16">
      <c r="A36" s="65">
        <f t="shared" si="0"/>
        <v>23</v>
      </c>
      <c r="B36" s="55" t="s">
        <v>65</v>
      </c>
      <c r="C36" s="67">
        <v>2157841</v>
      </c>
      <c r="D36" s="68">
        <f>ROUND((E36-C36)/C36,4)</f>
        <v>0.3775</v>
      </c>
      <c r="E36" s="67">
        <v>2972341.1200000118</v>
      </c>
      <c r="F36" s="68">
        <f>ROUND((G36-E36)/E36,4)</f>
        <v>-5.5399999999999998E-2</v>
      </c>
      <c r="G36" s="67">
        <v>2807745.5500000049</v>
      </c>
      <c r="H36" s="68">
        <f>ROUND((I36-G36)/G36,4)</f>
        <v>-0.184</v>
      </c>
      <c r="I36" s="67">
        <v>2291156.16</v>
      </c>
      <c r="J36" s="68">
        <f>ROUND((O36-I36)/I36,4)</f>
        <v>-0.24010000000000001</v>
      </c>
      <c r="K36" s="67">
        <v>1929817.6199999994</v>
      </c>
      <c r="L36" s="68">
        <f>ROUND((M36-K36)/K36,4)</f>
        <v>-5.8599999999999999E-2</v>
      </c>
      <c r="M36" s="67">
        <v>1816657.5751999998</v>
      </c>
      <c r="N36" s="68">
        <f>ROUND((O36-M36)/M36,4)</f>
        <v>-4.1599999999999998E-2</v>
      </c>
      <c r="O36" s="67">
        <v>1741158.0604214496</v>
      </c>
      <c r="P36" s="47"/>
    </row>
    <row r="37" spans="1:16">
      <c r="A37" s="65">
        <f t="shared" si="0"/>
        <v>24</v>
      </c>
      <c r="B37" s="55" t="s">
        <v>66</v>
      </c>
    </row>
    <row r="38" spans="1:16">
      <c r="A38" s="65">
        <f t="shared" si="0"/>
        <v>25</v>
      </c>
      <c r="B38" s="53" t="s">
        <v>67</v>
      </c>
      <c r="C38" s="74"/>
      <c r="E38" s="74"/>
      <c r="G38" s="74"/>
      <c r="I38" s="74"/>
      <c r="K38" s="74"/>
    </row>
    <row r="39" spans="1:16">
      <c r="A39" s="65">
        <f t="shared" si="0"/>
        <v>26</v>
      </c>
      <c r="B39" s="55" t="s">
        <v>68</v>
      </c>
      <c r="C39" s="71">
        <f>ROUND((C36/C35),5)</f>
        <v>0.48448999999999998</v>
      </c>
      <c r="E39" s="71">
        <f>ROUND((E36/E35),5)</f>
        <v>0.49027999999999999</v>
      </c>
      <c r="G39" s="71">
        <f>ROUND((G36/G35),5)</f>
        <v>0.45662000000000003</v>
      </c>
      <c r="I39" s="71">
        <f>ROUND((I36/I35),5)</f>
        <v>0.43463000000000002</v>
      </c>
      <c r="K39" s="71">
        <f>ROUND((K36/K35),5)</f>
        <v>0.42442999999999997</v>
      </c>
      <c r="M39" s="71">
        <f>ROUND((M36/M35),5)</f>
        <v>0.40872999999999998</v>
      </c>
      <c r="O39" s="71">
        <f>ROUND((O36/O35),5)</f>
        <v>0.39628000000000002</v>
      </c>
    </row>
    <row r="40" spans="1:16">
      <c r="A40" s="65">
        <f t="shared" si="0"/>
        <v>27</v>
      </c>
    </row>
    <row r="41" spans="1:16">
      <c r="A41" s="65">
        <f t="shared" si="0"/>
        <v>28</v>
      </c>
      <c r="B41" s="75" t="s">
        <v>30</v>
      </c>
    </row>
    <row r="42" spans="1:16">
      <c r="A42" s="65">
        <f t="shared" si="0"/>
        <v>29</v>
      </c>
      <c r="B42" s="55" t="s">
        <v>35</v>
      </c>
      <c r="C42" s="47">
        <v>889257</v>
      </c>
      <c r="D42" s="68">
        <f>ROUND((E42-C42)/C42,4)</f>
        <v>-5.21E-2</v>
      </c>
      <c r="E42" s="47">
        <v>842967.71</v>
      </c>
      <c r="F42" s="68">
        <f>ROUND((G42-E42)/E42,4)</f>
        <v>0.3266</v>
      </c>
      <c r="G42" s="47">
        <v>1118267.5799999991</v>
      </c>
      <c r="H42" s="68">
        <f>ROUND((I42-G42)/G42,4)</f>
        <v>-0.1988</v>
      </c>
      <c r="I42" s="47">
        <v>895950.11999999988</v>
      </c>
      <c r="J42" s="68">
        <f>ROUND((O42-I42)/I42,4)</f>
        <v>7.9600000000000004E-2</v>
      </c>
      <c r="K42" s="47">
        <v>991045.14</v>
      </c>
      <c r="L42" s="68">
        <f>ROUND((M42-K42)/K42,4)</f>
        <v>-8.8900000000000007E-2</v>
      </c>
      <c r="M42" s="47">
        <f>M43/M32</f>
        <v>902948.00968854746</v>
      </c>
      <c r="N42" s="68">
        <f>ROUND((O42-M42)/M42,4)</f>
        <v>7.1199999999999999E-2</v>
      </c>
      <c r="O42" s="47">
        <f>O43/O32</f>
        <v>967252.22611537296</v>
      </c>
      <c r="P42" s="47"/>
    </row>
    <row r="43" spans="1:16">
      <c r="A43" s="65">
        <f t="shared" si="0"/>
        <v>30</v>
      </c>
      <c r="B43" s="55" t="s">
        <v>69</v>
      </c>
      <c r="C43" s="67">
        <v>338313</v>
      </c>
      <c r="D43" s="68">
        <f>ROUND((E43-C43)/C43,4)</f>
        <v>-9.7000000000000003E-3</v>
      </c>
      <c r="E43" s="67">
        <v>335033.08</v>
      </c>
      <c r="F43" s="68">
        <f>ROUND((G43-E43)/E43,4)</f>
        <v>8.0000000000000004E-4</v>
      </c>
      <c r="G43" s="67">
        <v>335294.49000000005</v>
      </c>
      <c r="H43" s="68">
        <f>ROUND((I43-G43)/G43,4)</f>
        <v>4.1200000000000001E-2</v>
      </c>
      <c r="I43" s="67">
        <v>349096.97</v>
      </c>
      <c r="J43" s="68">
        <f>ROUND((O43-I43)/I43,4)</f>
        <v>9.8000000000000004E-2</v>
      </c>
      <c r="K43" s="67">
        <v>377117.52</v>
      </c>
      <c r="L43" s="68">
        <f>ROUND((M43-K43)/K43,4)</f>
        <v>-2.1399999999999999E-2</v>
      </c>
      <c r="M43" s="47">
        <v>369061.94</v>
      </c>
      <c r="N43" s="68">
        <f>ROUND((O43-M43)/M43,4)</f>
        <v>3.8600000000000002E-2</v>
      </c>
      <c r="O43" s="47">
        <v>383302.71216500003</v>
      </c>
      <c r="P43" s="47"/>
    </row>
    <row r="44" spans="1:16">
      <c r="A44" s="65">
        <f t="shared" si="0"/>
        <v>31</v>
      </c>
      <c r="B44" s="55" t="s">
        <v>70</v>
      </c>
    </row>
    <row r="45" spans="1:16">
      <c r="A45" s="65">
        <f t="shared" si="0"/>
        <v>32</v>
      </c>
      <c r="B45" s="55" t="s">
        <v>71</v>
      </c>
    </row>
    <row r="46" spans="1:16">
      <c r="A46" s="65">
        <f t="shared" si="0"/>
        <v>33</v>
      </c>
      <c r="B46" s="53" t="s">
        <v>72</v>
      </c>
      <c r="C46" s="71">
        <f>ROUND((C43/C42),5)</f>
        <v>0.38044</v>
      </c>
      <c r="E46" s="71">
        <f>ROUND((E43/E42),5)</f>
        <v>0.39744000000000002</v>
      </c>
      <c r="F46" s="71"/>
      <c r="G46" s="71">
        <f>ROUND((G43/G42),5)</f>
        <v>0.29982999999999999</v>
      </c>
      <c r="I46" s="71">
        <f>ROUND((I43/I42),5)</f>
        <v>0.38963999999999999</v>
      </c>
      <c r="K46" s="71">
        <f>ROUND((K43/K42),5)</f>
        <v>0.38052999999999998</v>
      </c>
      <c r="M46" s="71">
        <f>ROUND((M43/M42),5)</f>
        <v>0.40872999999999998</v>
      </c>
      <c r="O46" s="71">
        <f>ROUND((O43/O42),5)</f>
        <v>0.39628000000000002</v>
      </c>
    </row>
    <row r="47" spans="1:16">
      <c r="A47" s="65">
        <f t="shared" si="0"/>
        <v>34</v>
      </c>
    </row>
    <row r="48" spans="1:16">
      <c r="A48" s="65">
        <f t="shared" si="0"/>
        <v>35</v>
      </c>
      <c r="B48" s="66" t="s">
        <v>73</v>
      </c>
    </row>
    <row r="49" spans="1:19">
      <c r="A49" s="65">
        <f t="shared" si="0"/>
        <v>36</v>
      </c>
      <c r="B49" s="55" t="s">
        <v>74</v>
      </c>
      <c r="C49" s="38">
        <v>209</v>
      </c>
      <c r="D49" s="68">
        <f>ROUND((E49-C49)/C49,4)</f>
        <v>9.5999999999999992E-3</v>
      </c>
      <c r="E49" s="38">
        <v>211</v>
      </c>
      <c r="F49" s="76">
        <f>ROUND((G49-E49)/E49,4)</f>
        <v>1.9E-2</v>
      </c>
      <c r="G49" s="38">
        <v>215</v>
      </c>
      <c r="H49" s="68">
        <f>ROUND((I49-G49)/G49,4)</f>
        <v>-1.8599999999999998E-2</v>
      </c>
      <c r="I49" s="38">
        <v>211</v>
      </c>
      <c r="J49" s="68">
        <f>ROUND((K49-I49)/I49,4)</f>
        <v>1.9E-2</v>
      </c>
      <c r="K49" s="38">
        <v>215</v>
      </c>
      <c r="L49" s="68">
        <f>ROUND((M49-K49)/K49,4)</f>
        <v>1.4E-2</v>
      </c>
      <c r="M49" s="77">
        <f>M50</f>
        <v>218</v>
      </c>
      <c r="N49" s="68">
        <f>ROUND((O49-M49)/M49,4)</f>
        <v>0</v>
      </c>
      <c r="O49" s="77">
        <f>O50</f>
        <v>218</v>
      </c>
    </row>
    <row r="50" spans="1:19">
      <c r="A50" s="65">
        <f t="shared" si="0"/>
        <v>37</v>
      </c>
      <c r="B50" s="55" t="s">
        <v>75</v>
      </c>
      <c r="C50" s="76">
        <v>209</v>
      </c>
      <c r="D50" s="68">
        <f>ROUND((E50-C50)/C50,4)</f>
        <v>1.9099999999999999E-2</v>
      </c>
      <c r="E50" s="76">
        <v>213</v>
      </c>
      <c r="F50" s="76">
        <f>ROUND((G50-E50)/E50,4)</f>
        <v>2.35E-2</v>
      </c>
      <c r="G50" s="76">
        <v>218</v>
      </c>
      <c r="H50" s="68">
        <f>ROUND((I50-G50)/G50,4)</f>
        <v>-2.29E-2</v>
      </c>
      <c r="I50" s="76">
        <v>213</v>
      </c>
      <c r="J50" s="68">
        <f>ROUND((K50-I50)/I50,4)</f>
        <v>2.35E-2</v>
      </c>
      <c r="K50" s="76">
        <v>218</v>
      </c>
      <c r="L50" s="68">
        <f>ROUND((M50-K50)/K50,4)</f>
        <v>0</v>
      </c>
      <c r="M50" s="77">
        <v>218</v>
      </c>
      <c r="N50" s="68">
        <f>ROUND((O50-M50)/M50,4)</f>
        <v>0</v>
      </c>
      <c r="O50" s="77">
        <v>218</v>
      </c>
    </row>
    <row r="52" spans="1:19">
      <c r="R52" s="47"/>
    </row>
    <row r="53" spans="1:19">
      <c r="R53" s="47"/>
    </row>
    <row r="54" spans="1:19">
      <c r="B54" s="48" t="s">
        <v>76</v>
      </c>
    </row>
    <row r="55" spans="1:19">
      <c r="B55" s="48" t="s">
        <v>77</v>
      </c>
    </row>
    <row r="58" spans="1:19">
      <c r="B58" s="38" t="s">
        <v>78</v>
      </c>
      <c r="R58" s="47"/>
      <c r="S58" s="47"/>
    </row>
    <row r="59" spans="1:19">
      <c r="B59" s="48" t="s">
        <v>79</v>
      </c>
      <c r="R59" s="47"/>
      <c r="S59" s="47"/>
    </row>
    <row r="60" spans="1:19">
      <c r="B60" s="38" t="s">
        <v>80</v>
      </c>
    </row>
    <row r="61" spans="1:19">
      <c r="B61" s="38" t="s">
        <v>81</v>
      </c>
    </row>
    <row r="67" spans="1:15">
      <c r="A67" s="60"/>
    </row>
    <row r="68" spans="1:15">
      <c r="A68" s="60"/>
      <c r="B68" s="60"/>
      <c r="G68" s="78"/>
      <c r="I68" s="78"/>
      <c r="K68" s="78"/>
      <c r="M68" s="78"/>
      <c r="O68" s="78"/>
    </row>
    <row r="69" spans="1:15">
      <c r="G69" s="67"/>
    </row>
    <row r="70" spans="1:15">
      <c r="A70" s="60"/>
    </row>
    <row r="71" spans="1:15">
      <c r="A71" s="60"/>
    </row>
    <row r="95" spans="7:17">
      <c r="G95" s="67"/>
      <c r="I95" s="67"/>
      <c r="K95" s="67"/>
      <c r="M95" s="67"/>
      <c r="O95" s="67"/>
      <c r="Q95" s="67"/>
    </row>
    <row r="96" spans="7:17">
      <c r="G96" s="67"/>
      <c r="I96" s="67"/>
      <c r="K96" s="67"/>
      <c r="M96" s="67"/>
      <c r="O96" s="67"/>
      <c r="Q96" s="67"/>
    </row>
    <row r="97" spans="7:17">
      <c r="G97" s="67"/>
      <c r="I97" s="67"/>
      <c r="K97" s="67"/>
      <c r="M97" s="67"/>
      <c r="O97" s="67"/>
      <c r="Q97" s="67"/>
    </row>
    <row r="98" spans="7:17">
      <c r="G98" s="67"/>
      <c r="I98" s="67"/>
      <c r="K98" s="67"/>
      <c r="M98" s="67"/>
      <c r="O98" s="67"/>
      <c r="Q98" s="67"/>
    </row>
    <row r="99" spans="7:17">
      <c r="G99" s="67"/>
      <c r="I99" s="67"/>
      <c r="K99" s="67"/>
      <c r="M99" s="67"/>
      <c r="O99" s="67"/>
      <c r="Q99" s="67"/>
    </row>
  </sheetData>
  <pageMargins left="0.5" right="0.5" top="0.75" bottom="0.5" header="0.5" footer="0.5"/>
  <pageSetup scale="58" orientation="landscape" verticalDpi="300" r:id="rId1"/>
  <headerFooter alignWithMargins="0">
    <oddHeader>&amp;R&amp;9CASE NO. 2017-00349
FR 16(8)(g)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view="pageBreakPreview" zoomScale="60" zoomScaleNormal="90" workbookViewId="0">
      <selection activeCell="B53" sqref="B53"/>
    </sheetView>
  </sheetViews>
  <sheetFormatPr defaultColWidth="8.44140625" defaultRowHeight="15"/>
  <cols>
    <col min="1" max="1" width="7.5546875" style="3" customWidth="1"/>
    <col min="2" max="2" width="3.33203125" style="3" customWidth="1"/>
    <col min="3" max="3" width="47.44140625" style="3" customWidth="1"/>
    <col min="4" max="4" width="3" style="3" customWidth="1"/>
    <col min="5" max="5" width="7.33203125" style="3" customWidth="1"/>
    <col min="6" max="7" width="9.88671875" style="3" customWidth="1"/>
    <col min="8" max="8" width="14.88671875" style="3" bestFit="1" customWidth="1"/>
    <col min="9" max="9" width="6" style="3" bestFit="1" customWidth="1"/>
    <col min="10" max="10" width="11.88671875" style="3" customWidth="1"/>
    <col min="11" max="11" width="3.77734375" style="3" customWidth="1"/>
    <col min="12" max="12" width="15.77734375" style="3" customWidth="1"/>
    <col min="13" max="14" width="9.33203125" style="3" customWidth="1"/>
    <col min="15" max="15" width="8.6640625" style="3" customWidth="1"/>
    <col min="16" max="16" width="8" style="3" customWidth="1"/>
    <col min="17" max="17" width="10.77734375" style="3" customWidth="1"/>
    <col min="18" max="18" width="10.21875" style="3" customWidth="1"/>
    <col min="19" max="16384" width="8.44140625" style="3"/>
  </cols>
  <sheetData>
    <row r="1" spans="1:16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/>
      <c r="P1"/>
    </row>
    <row r="2" spans="1:16">
      <c r="A2" s="1" t="s">
        <v>117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/>
      <c r="P2"/>
    </row>
    <row r="3" spans="1:16">
      <c r="A3" s="4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/>
      <c r="P3"/>
    </row>
    <row r="4" spans="1:16">
      <c r="A4" s="4" t="s">
        <v>118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/>
      <c r="P4"/>
    </row>
    <row r="5" spans="1:16">
      <c r="A5" s="4" t="s">
        <v>119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/>
      <c r="P5"/>
    </row>
    <row r="6" spans="1:16">
      <c r="A6" s="7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/>
      <c r="P6"/>
    </row>
    <row r="7" spans="1:16">
      <c r="A7" s="7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2</v>
      </c>
      <c r="M7" s="6"/>
      <c r="N7" s="6"/>
      <c r="O7"/>
      <c r="P7"/>
    </row>
    <row r="8" spans="1:16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9" t="s">
        <v>83</v>
      </c>
      <c r="M8" s="6"/>
      <c r="N8" s="6"/>
      <c r="O8"/>
      <c r="P8"/>
    </row>
    <row r="9" spans="1:16">
      <c r="A9" s="10" t="s">
        <v>84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80" t="s">
        <v>120</v>
      </c>
      <c r="M9" s="15"/>
      <c r="N9" s="81"/>
      <c r="O9"/>
      <c r="P9"/>
    </row>
    <row r="10" spans="1:16" ht="15.75">
      <c r="A10" s="6"/>
      <c r="B10" s="6"/>
      <c r="C10" s="82"/>
      <c r="D10" s="6"/>
      <c r="E10" s="6"/>
      <c r="F10" s="6"/>
      <c r="G10" s="6"/>
      <c r="H10" s="6"/>
      <c r="I10" s="6"/>
      <c r="J10" s="6"/>
      <c r="K10" s="6"/>
      <c r="L10" s="6"/>
      <c r="M10" s="15"/>
      <c r="N10" s="15"/>
      <c r="O10"/>
      <c r="P10"/>
    </row>
    <row r="11" spans="1:16">
      <c r="A11" s="6"/>
      <c r="B11" s="6"/>
      <c r="C11" s="6"/>
      <c r="D11" s="6"/>
      <c r="E11" s="6"/>
      <c r="F11" s="6"/>
      <c r="G11" s="6"/>
      <c r="H11" s="16" t="s">
        <v>85</v>
      </c>
      <c r="I11" s="15"/>
      <c r="J11" s="15"/>
      <c r="K11" s="15"/>
      <c r="L11" s="16" t="s">
        <v>8</v>
      </c>
      <c r="M11" s="15"/>
      <c r="N11" s="15"/>
      <c r="O11"/>
      <c r="P11"/>
    </row>
    <row r="12" spans="1:16">
      <c r="A12" s="17" t="s">
        <v>9</v>
      </c>
      <c r="B12" s="6"/>
      <c r="C12" s="6"/>
      <c r="D12" s="18"/>
      <c r="E12" s="18" t="s">
        <v>10</v>
      </c>
      <c r="F12" s="18"/>
      <c r="G12" s="18"/>
      <c r="H12" s="16" t="s">
        <v>11</v>
      </c>
      <c r="I12" s="15"/>
      <c r="J12" s="15"/>
      <c r="K12" s="15"/>
      <c r="L12" s="16" t="s">
        <v>11</v>
      </c>
      <c r="M12" s="6"/>
      <c r="N12" s="6"/>
      <c r="O12"/>
      <c r="P12"/>
    </row>
    <row r="13" spans="1:16">
      <c r="A13" s="19" t="s">
        <v>14</v>
      </c>
      <c r="B13" s="6"/>
      <c r="C13" s="19" t="s">
        <v>15</v>
      </c>
      <c r="D13" s="16"/>
      <c r="E13" s="20" t="s">
        <v>16</v>
      </c>
      <c r="F13" s="16"/>
      <c r="G13" s="16"/>
      <c r="H13" s="19" t="s">
        <v>86</v>
      </c>
      <c r="I13" s="6"/>
      <c r="J13" s="19" t="s">
        <v>18</v>
      </c>
      <c r="K13" s="6"/>
      <c r="L13" s="19" t="s">
        <v>86</v>
      </c>
      <c r="M13" s="6"/>
      <c r="N13" s="6"/>
      <c r="O13"/>
      <c r="P13"/>
    </row>
    <row r="14" spans="1:16">
      <c r="A14" s="6"/>
      <c r="B14" s="6"/>
      <c r="C14" s="6"/>
      <c r="D14" s="6"/>
      <c r="E14" s="6"/>
      <c r="F14" s="6"/>
      <c r="G14" s="6"/>
      <c r="H14" s="17"/>
      <c r="I14" s="6"/>
      <c r="J14" s="17"/>
      <c r="K14" s="7"/>
      <c r="L14" s="17"/>
      <c r="M14" s="6"/>
      <c r="N14" s="6"/>
      <c r="O14"/>
      <c r="P14"/>
    </row>
    <row r="15" spans="1:16">
      <c r="A15" s="17" t="s">
        <v>87</v>
      </c>
      <c r="B15" s="6"/>
      <c r="C15" s="23" t="s">
        <v>88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/>
      <c r="P15"/>
    </row>
    <row r="16" spans="1:16">
      <c r="A16" s="17">
        <f>A15+1</f>
        <v>2</v>
      </c>
      <c r="B16" s="6"/>
      <c r="C16" s="6"/>
      <c r="D16" s="6"/>
      <c r="E16" s="6"/>
      <c r="F16" s="6"/>
      <c r="G16" s="6"/>
      <c r="H16" s="38"/>
      <c r="I16" s="6"/>
      <c r="J16" s="6"/>
      <c r="K16" s="6"/>
      <c r="L16" s="38"/>
      <c r="M16" s="6"/>
      <c r="N16" s="6"/>
      <c r="O16"/>
      <c r="P16"/>
    </row>
    <row r="17" spans="1:17">
      <c r="A17" s="17">
        <f t="shared" ref="A17:A32" si="0">A16+1</f>
        <v>3</v>
      </c>
      <c r="B17" s="6"/>
      <c r="C17" s="23" t="s">
        <v>89</v>
      </c>
      <c r="D17" s="6"/>
      <c r="E17" s="6"/>
      <c r="F17" s="6"/>
      <c r="G17" s="6"/>
      <c r="H17" s="36"/>
      <c r="I17" s="6"/>
      <c r="J17" s="6"/>
      <c r="K17" s="6"/>
      <c r="L17" s="38"/>
      <c r="M17" s="6"/>
      <c r="N17" s="6"/>
      <c r="O17"/>
      <c r="P17"/>
    </row>
    <row r="18" spans="1:17">
      <c r="A18" s="17">
        <f t="shared" si="0"/>
        <v>4</v>
      </c>
      <c r="B18" s="6"/>
      <c r="C18" s="7" t="s">
        <v>90</v>
      </c>
      <c r="D18" s="6"/>
      <c r="E18" s="6"/>
      <c r="F18" s="6"/>
      <c r="G18" s="6"/>
      <c r="H18" s="83">
        <v>2988233.1100000003</v>
      </c>
      <c r="I18" s="38"/>
      <c r="J18" s="83">
        <f>L18-H18</f>
        <v>119529.32440000027</v>
      </c>
      <c r="K18" s="38"/>
      <c r="L18" s="83">
        <f>H18*1.04</f>
        <v>3107762.4344000006</v>
      </c>
      <c r="M18" s="84"/>
      <c r="N18" s="84"/>
      <c r="O18"/>
      <c r="P18" s="30"/>
      <c r="Q18" s="30"/>
    </row>
    <row r="19" spans="1:17">
      <c r="A19" s="17">
        <f t="shared" si="0"/>
        <v>5</v>
      </c>
      <c r="B19" s="6"/>
      <c r="C19" s="7" t="s">
        <v>91</v>
      </c>
      <c r="D19" s="6"/>
      <c r="E19" s="6"/>
      <c r="F19" s="6"/>
      <c r="G19" s="6"/>
      <c r="H19" s="47">
        <v>7179963.5133100003</v>
      </c>
      <c r="I19" s="38"/>
      <c r="J19" s="85">
        <f>L19-H19</f>
        <v>287198.5405323999</v>
      </c>
      <c r="K19" s="38"/>
      <c r="L19" s="83">
        <f>H19*1.04</f>
        <v>7467162.0538424002</v>
      </c>
      <c r="M19" s="7"/>
      <c r="N19" s="7"/>
      <c r="O19"/>
      <c r="P19" s="86"/>
      <c r="Q19" s="86"/>
    </row>
    <row r="20" spans="1:17">
      <c r="A20" s="17">
        <f t="shared" si="0"/>
        <v>6</v>
      </c>
      <c r="B20" s="6"/>
      <c r="C20" s="7" t="s">
        <v>92</v>
      </c>
      <c r="D20" s="6"/>
      <c r="E20" s="6"/>
      <c r="F20" s="6"/>
      <c r="G20" s="6"/>
      <c r="H20" s="87">
        <f>SUM(H18:H19)</f>
        <v>10168196.62331</v>
      </c>
      <c r="I20" s="38"/>
      <c r="J20" s="83">
        <f>SUM(J18:J19)</f>
        <v>406727.86493240017</v>
      </c>
      <c r="K20" s="38"/>
      <c r="L20" s="87">
        <f>SUM(L18:L19)</f>
        <v>10574924.488242401</v>
      </c>
      <c r="M20" s="6"/>
      <c r="O20"/>
      <c r="P20" s="86"/>
      <c r="Q20" s="86"/>
    </row>
    <row r="21" spans="1:17">
      <c r="A21" s="17">
        <f t="shared" si="0"/>
        <v>7</v>
      </c>
      <c r="B21" s="6"/>
      <c r="C21" s="6"/>
      <c r="D21" s="6"/>
      <c r="E21" s="6"/>
      <c r="F21" s="6"/>
      <c r="G21" s="6"/>
      <c r="H21" s="47"/>
      <c r="I21" s="38"/>
      <c r="J21" s="47"/>
      <c r="K21" s="38"/>
      <c r="L21" s="47"/>
      <c r="M21" s="6"/>
      <c r="O21"/>
      <c r="P21" s="86"/>
      <c r="Q21" s="86"/>
    </row>
    <row r="22" spans="1:17">
      <c r="A22" s="17">
        <f t="shared" si="0"/>
        <v>8</v>
      </c>
      <c r="B22" s="6"/>
      <c r="C22" s="23" t="s">
        <v>23</v>
      </c>
      <c r="D22" s="30"/>
      <c r="E22" s="6" t="s">
        <v>93</v>
      </c>
      <c r="F22" s="6" t="s">
        <v>94</v>
      </c>
      <c r="G22" s="6" t="s">
        <v>95</v>
      </c>
      <c r="H22" s="38"/>
      <c r="I22" s="38"/>
      <c r="J22" s="38"/>
      <c r="K22" s="38"/>
      <c r="L22" s="38"/>
      <c r="M22" s="6"/>
    </row>
    <row r="23" spans="1:17">
      <c r="A23" s="17">
        <f t="shared" si="0"/>
        <v>9</v>
      </c>
      <c r="B23" s="6"/>
      <c r="C23" s="7" t="s">
        <v>96</v>
      </c>
      <c r="D23" s="86"/>
      <c r="E23" s="84">
        <v>7.3999999999999996E-2</v>
      </c>
      <c r="F23" s="84">
        <v>0.06</v>
      </c>
      <c r="G23" s="84">
        <v>6.3500000000000001E-2</v>
      </c>
      <c r="H23" s="83">
        <f>H$18*G23</f>
        <v>189752.80248500002</v>
      </c>
      <c r="I23" s="38"/>
      <c r="J23" s="83">
        <f>L23-H23</f>
        <v>7590.112099400023</v>
      </c>
      <c r="K23" s="38"/>
      <c r="L23" s="83">
        <f>L$18*G23</f>
        <v>197342.91458440004</v>
      </c>
      <c r="M23" s="6"/>
      <c r="P23" s="86"/>
      <c r="Q23" s="86"/>
    </row>
    <row r="24" spans="1:17">
      <c r="A24" s="17">
        <f t="shared" si="0"/>
        <v>10</v>
      </c>
      <c r="B24" s="6"/>
      <c r="C24" s="7" t="s">
        <v>97</v>
      </c>
      <c r="D24" s="86"/>
      <c r="E24" s="84"/>
      <c r="F24" s="84"/>
      <c r="G24" s="84"/>
      <c r="H24" s="83">
        <v>4157744.0100000002</v>
      </c>
      <c r="I24" s="38"/>
      <c r="J24" s="88">
        <f>L24-H24</f>
        <v>166309.76040000049</v>
      </c>
      <c r="K24" s="38"/>
      <c r="L24" s="83">
        <f>H24*1.04</f>
        <v>4324053.7704000007</v>
      </c>
      <c r="M24" s="6"/>
      <c r="P24" s="86"/>
      <c r="Q24" s="86"/>
    </row>
    <row r="25" spans="1:17">
      <c r="A25" s="17">
        <f t="shared" si="0"/>
        <v>11</v>
      </c>
      <c r="B25" s="6"/>
      <c r="C25" s="7" t="s">
        <v>98</v>
      </c>
      <c r="D25" s="86"/>
      <c r="E25" s="84">
        <v>0.27700000000000002</v>
      </c>
      <c r="F25" s="84">
        <v>0.27999999999999997</v>
      </c>
      <c r="G25" s="84">
        <v>0.27925</v>
      </c>
      <c r="H25" s="85">
        <f>H$18*G25</f>
        <v>834464.09596750012</v>
      </c>
      <c r="I25" s="38"/>
      <c r="J25" s="85">
        <f>L25-H25</f>
        <v>33378.563838700065</v>
      </c>
      <c r="K25" s="38"/>
      <c r="L25" s="85">
        <f>L$18*G25</f>
        <v>867842.65980620019</v>
      </c>
      <c r="M25" s="6"/>
      <c r="P25" s="86"/>
    </row>
    <row r="26" spans="1:17">
      <c r="A26" s="17">
        <f t="shared" si="0"/>
        <v>12</v>
      </c>
      <c r="B26" s="6"/>
      <c r="C26" s="7" t="s">
        <v>99</v>
      </c>
      <c r="D26" s="6"/>
      <c r="E26" s="6"/>
      <c r="F26" s="6"/>
      <c r="G26" s="6"/>
      <c r="H26" s="83">
        <f>SUM(H23:H25)</f>
        <v>5181960.9084525006</v>
      </c>
      <c r="I26" s="38"/>
      <c r="J26" s="83">
        <f>SUM(J23:J25)</f>
        <v>207278.43633810058</v>
      </c>
      <c r="K26" s="38"/>
      <c r="L26" s="83">
        <f>SUM(L23:L25)</f>
        <v>5389239.3447906012</v>
      </c>
      <c r="M26" s="6"/>
      <c r="O26"/>
      <c r="P26"/>
    </row>
    <row r="27" spans="1:17">
      <c r="A27" s="17">
        <f t="shared" si="0"/>
        <v>13</v>
      </c>
      <c r="B27" s="6"/>
      <c r="C27" s="6"/>
      <c r="D27" s="6"/>
      <c r="E27" s="6"/>
      <c r="F27" s="6"/>
      <c r="G27" s="6"/>
      <c r="H27" s="38"/>
      <c r="I27" s="38"/>
      <c r="J27" s="38"/>
      <c r="K27" s="38"/>
      <c r="L27" s="38"/>
      <c r="M27" s="6"/>
      <c r="O27"/>
      <c r="P27"/>
    </row>
    <row r="28" spans="1:17">
      <c r="A28" s="17">
        <f t="shared" si="0"/>
        <v>14</v>
      </c>
      <c r="B28" s="6"/>
      <c r="C28" s="23" t="s">
        <v>30</v>
      </c>
      <c r="D28" s="6"/>
      <c r="E28" s="6"/>
      <c r="F28" s="6"/>
      <c r="G28" s="6"/>
      <c r="H28" s="47"/>
      <c r="I28" s="74"/>
      <c r="J28" s="47"/>
      <c r="K28" s="38"/>
      <c r="L28" s="47" t="s">
        <v>29</v>
      </c>
      <c r="M28" s="6"/>
      <c r="N28" s="86"/>
      <c r="O28"/>
      <c r="P28"/>
    </row>
    <row r="29" spans="1:17">
      <c r="A29" s="17">
        <f t="shared" si="0"/>
        <v>15</v>
      </c>
      <c r="B29" s="6"/>
      <c r="C29" s="7" t="s">
        <v>100</v>
      </c>
      <c r="D29" s="6"/>
      <c r="E29" s="6"/>
      <c r="F29" s="6"/>
      <c r="G29" s="6"/>
      <c r="H29" s="83">
        <v>254050.24</v>
      </c>
      <c r="I29" s="74"/>
      <c r="J29" s="83">
        <f>L29-H29</f>
        <v>10162.00959999999</v>
      </c>
      <c r="K29" s="38"/>
      <c r="L29" s="83">
        <v>264212.24959999998</v>
      </c>
      <c r="M29" s="6"/>
      <c r="N29" s="86"/>
      <c r="O29"/>
      <c r="P29"/>
    </row>
    <row r="30" spans="1:17">
      <c r="A30" s="17">
        <f t="shared" si="0"/>
        <v>16</v>
      </c>
      <c r="B30" s="6"/>
      <c r="C30" s="7" t="s">
        <v>101</v>
      </c>
      <c r="D30" s="6"/>
      <c r="E30" s="6"/>
      <c r="F30" s="6"/>
      <c r="G30" s="6"/>
      <c r="H30" s="87">
        <f>SUM(H29:H29)</f>
        <v>254050.24</v>
      </c>
      <c r="I30" s="6"/>
      <c r="J30" s="83">
        <f>SUM(J29:J29)</f>
        <v>10162.00959999999</v>
      </c>
      <c r="K30" s="6"/>
      <c r="L30" s="87">
        <f>SUM(L29:L29)</f>
        <v>264212.24959999998</v>
      </c>
      <c r="M30" s="6"/>
      <c r="N30" s="6"/>
      <c r="O30"/>
      <c r="P30"/>
    </row>
    <row r="31" spans="1:17">
      <c r="A31" s="17">
        <f t="shared" si="0"/>
        <v>17</v>
      </c>
      <c r="B31" s="6"/>
      <c r="C31" s="6"/>
      <c r="D31" s="6"/>
      <c r="E31" s="6"/>
      <c r="F31" s="6"/>
      <c r="G31" s="6"/>
      <c r="H31" s="47"/>
      <c r="I31" s="6"/>
      <c r="J31" s="47"/>
      <c r="K31" s="6"/>
      <c r="L31" s="47" t="s">
        <v>29</v>
      </c>
      <c r="M31" s="6"/>
      <c r="N31" s="6"/>
      <c r="O31"/>
      <c r="P31"/>
    </row>
    <row r="32" spans="1:17" ht="15.75" thickBot="1">
      <c r="A32" s="17">
        <f t="shared" si="0"/>
        <v>18</v>
      </c>
      <c r="B32" s="6"/>
      <c r="C32" s="7" t="s">
        <v>102</v>
      </c>
      <c r="D32" s="6"/>
      <c r="E32" s="6"/>
      <c r="F32" s="6"/>
      <c r="G32" s="6"/>
      <c r="H32" s="89">
        <f>(+H20+H26+H30)</f>
        <v>15604207.7717625</v>
      </c>
      <c r="I32" s="6"/>
      <c r="J32" s="89">
        <f>(+J20+J26+J30)</f>
        <v>624168.31087050075</v>
      </c>
      <c r="K32" s="6"/>
      <c r="L32" s="89">
        <f>(+L20+L26+L30)</f>
        <v>16228376.082633004</v>
      </c>
      <c r="M32" s="6"/>
      <c r="N32" s="6"/>
      <c r="O32"/>
      <c r="P32"/>
    </row>
    <row r="33" spans="1:16" ht="15.75" thickTop="1">
      <c r="A33" s="6"/>
      <c r="B33" s="6"/>
      <c r="C33" s="6"/>
      <c r="D33" s="6"/>
      <c r="E33" s="6"/>
      <c r="F33" s="6"/>
      <c r="G33" s="6"/>
      <c r="H33" s="46"/>
      <c r="I33" s="6"/>
      <c r="J33" s="46"/>
      <c r="K33" s="6"/>
      <c r="L33" s="90" t="s">
        <v>29</v>
      </c>
      <c r="M33" s="6"/>
      <c r="N33" s="6"/>
      <c r="O33"/>
      <c r="P33"/>
    </row>
    <row r="34" spans="1:16">
      <c r="A34" t="s">
        <v>103</v>
      </c>
      <c r="B34" s="7"/>
      <c r="C34" s="6"/>
      <c r="D34" s="6"/>
      <c r="E34" s="6"/>
      <c r="F34" s="6"/>
      <c r="G34" s="6"/>
      <c r="H34" s="46"/>
      <c r="I34" s="6"/>
      <c r="J34" s="46"/>
      <c r="K34" s="6"/>
      <c r="L34" s="46"/>
      <c r="M34" s="6"/>
      <c r="N34" s="6"/>
      <c r="O34"/>
      <c r="P34"/>
    </row>
    <row r="35" spans="1:16">
      <c r="B35" s="7"/>
      <c r="C35" s="6"/>
      <c r="D35" s="6"/>
      <c r="E35" s="6"/>
      <c r="F35" s="6"/>
      <c r="G35" s="6"/>
      <c r="H35" s="46"/>
      <c r="I35" s="6"/>
      <c r="J35" s="46"/>
      <c r="K35" s="6"/>
      <c r="L35" s="46"/>
      <c r="M35" s="6"/>
      <c r="N35" s="6"/>
      <c r="O35"/>
      <c r="P35"/>
    </row>
    <row r="36" spans="1:16">
      <c r="A36" s="91" t="s">
        <v>104</v>
      </c>
      <c r="C36" s="7"/>
      <c r="D36" s="6"/>
      <c r="E36" s="30"/>
      <c r="F36" s="6"/>
      <c r="G36" s="6"/>
      <c r="H36" s="47"/>
      <c r="I36" s="6"/>
      <c r="J36" s="47"/>
      <c r="K36" s="6"/>
      <c r="L36" s="47"/>
      <c r="M36" s="6"/>
      <c r="N36" s="6"/>
      <c r="O36"/>
      <c r="P36"/>
    </row>
    <row r="37" spans="1:16">
      <c r="A37" s="6" t="s">
        <v>105</v>
      </c>
      <c r="C37" s="6"/>
      <c r="D37" s="6"/>
      <c r="E37" s="6"/>
      <c r="F37" s="6"/>
      <c r="G37" s="6"/>
      <c r="H37" s="46"/>
      <c r="I37" s="6"/>
      <c r="J37" s="46"/>
      <c r="K37" s="6"/>
      <c r="L37" s="46"/>
      <c r="M37" s="6"/>
      <c r="N37" s="6"/>
      <c r="O37"/>
      <c r="P37"/>
    </row>
    <row r="38" spans="1:16">
      <c r="A38" s="6" t="s">
        <v>106</v>
      </c>
      <c r="C38" s="6"/>
      <c r="D38" s="6"/>
      <c r="E38" s="6"/>
      <c r="F38" s="6"/>
      <c r="G38" s="6"/>
      <c r="H38" s="46"/>
      <c r="I38" s="6"/>
      <c r="J38" s="46"/>
      <c r="K38" s="6"/>
      <c r="L38" s="46"/>
      <c r="M38" s="6"/>
      <c r="N38" s="6"/>
      <c r="O38"/>
      <c r="P38"/>
    </row>
    <row r="39" spans="1:16">
      <c r="A39" s="6" t="s">
        <v>107</v>
      </c>
      <c r="C39" s="6"/>
      <c r="D39" s="6"/>
      <c r="E39" s="6"/>
      <c r="F39" s="6"/>
      <c r="G39" s="6"/>
      <c r="H39" s="6"/>
      <c r="I39" s="84"/>
      <c r="J39" s="6"/>
      <c r="K39" s="6"/>
      <c r="L39" s="6"/>
      <c r="M39" s="6"/>
      <c r="N39" s="6"/>
      <c r="O39"/>
      <c r="P39"/>
    </row>
    <row r="40" spans="1:16">
      <c r="A40" s="6" t="s">
        <v>108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/>
      <c r="P40"/>
    </row>
    <row r="41" spans="1:16">
      <c r="A41" s="6" t="s">
        <v>109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/>
      <c r="P41"/>
    </row>
    <row r="42" spans="1:16">
      <c r="A42" s="6" t="s">
        <v>110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/>
      <c r="P42"/>
    </row>
    <row r="43" spans="1:16">
      <c r="A43" s="3" t="s">
        <v>111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/>
      <c r="P43"/>
    </row>
    <row r="44" spans="1:16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/>
      <c r="P44"/>
    </row>
    <row r="45" spans="1:16">
      <c r="A45" s="92" t="s">
        <v>112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/>
      <c r="P45"/>
    </row>
    <row r="46" spans="1:16">
      <c r="A46" s="6" t="s">
        <v>113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>
      <c r="A48" t="s">
        <v>114</v>
      </c>
      <c r="B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>
      <c r="A49" s="93" t="s">
        <v>115</v>
      </c>
      <c r="B49" s="94"/>
      <c r="C49" s="95"/>
      <c r="D49" s="94"/>
      <c r="E49" s="94"/>
      <c r="F49" s="94"/>
      <c r="G49" s="94"/>
      <c r="H49" s="94"/>
      <c r="I49"/>
      <c r="J49"/>
      <c r="K49"/>
      <c r="L49" s="30"/>
      <c r="M49"/>
      <c r="N49"/>
      <c r="O49"/>
      <c r="P49"/>
    </row>
    <row r="50" spans="1:16">
      <c r="A50"/>
      <c r="B50"/>
      <c r="C50" s="96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</sheetData>
  <printOptions horizontalCentered="1"/>
  <pageMargins left="0.5" right="0.5" top="0.75" bottom="0.52" header="0.25" footer="0.25"/>
  <pageSetup scale="75" orientation="landscape" verticalDpi="300" r:id="rId1"/>
  <headerFooter alignWithMargins="0">
    <oddHeader>&amp;R&amp;9CASE NO. 2017-00349
FR 16(8)(g)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G.1</vt:lpstr>
      <vt:lpstr>G.2</vt:lpstr>
      <vt:lpstr>G.3</vt:lpstr>
      <vt:lpstr>G.1!Print_Area</vt:lpstr>
      <vt:lpstr>G.2!Print_Area</vt:lpstr>
      <vt:lpstr>G.3!Print_Area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2017-09-21T20:07:33Z</cp:lastPrinted>
  <dcterms:created xsi:type="dcterms:W3CDTF">2017-09-20T14:11:12Z</dcterms:created>
  <dcterms:modified xsi:type="dcterms:W3CDTF">2017-09-21T20:07:34Z</dcterms:modified>
</cp:coreProperties>
</file>