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MFR Attachments\"/>
    </mc:Choice>
  </mc:AlternateContent>
  <bookViews>
    <workbookView xWindow="0" yWindow="0" windowWidth="28800" windowHeight="12435"/>
  </bookViews>
  <sheets>
    <sheet name="Cover D" sheetId="1" r:id="rId1"/>
    <sheet name="D.1" sheetId="2" r:id="rId2"/>
    <sheet name="D.2.1" sheetId="3" r:id="rId3"/>
    <sheet name="D.2.2" sheetId="4" r:id="rId4"/>
    <sheet name="D.2.3" sheetId="5" r:id="rId5"/>
  </sheets>
  <externalReferences>
    <externalReference r:id="rId6"/>
  </externalReference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'Cover D'!$A$1:$C$23</definedName>
    <definedName name="_xlnm.Print_Area" localSheetId="1">D.1!$A$1:$P$172</definedName>
    <definedName name="_xlnm.Print_Area" localSheetId="2">D.2.1!$A$1:$D$72</definedName>
    <definedName name="_xlnm.Print_Area" localSheetId="3">D.2.2!$A$1:$D$45</definedName>
    <definedName name="_xlnm.Print_Area" localSheetId="4">D.2.3!$A$1:$D$23</definedName>
    <definedName name="_xlnm.Print_Titles" localSheetId="1">D.1!$1:$9</definedName>
    <definedName name="ROR">#REF!</definedName>
    <definedName name="stdrat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5" l="1"/>
  <c r="D15" i="5"/>
  <c r="D16" i="5" s="1"/>
  <c r="D8" i="5"/>
  <c r="D43" i="4"/>
  <c r="D42" i="4"/>
  <c r="D44" i="4" s="1"/>
  <c r="D45" i="4" s="1"/>
  <c r="D39" i="4"/>
  <c r="D40" i="4" s="1"/>
  <c r="D34" i="4"/>
  <c r="D35" i="4" s="1"/>
  <c r="D28" i="4"/>
  <c r="D29" i="4" s="1"/>
  <c r="D21" i="4"/>
  <c r="H144" i="2" s="1"/>
  <c r="D15" i="4"/>
  <c r="D16" i="4" s="1"/>
  <c r="D8" i="4"/>
  <c r="D67" i="3"/>
  <c r="D71" i="3"/>
  <c r="D56" i="3"/>
  <c r="D55" i="3"/>
  <c r="H27" i="2" s="1"/>
  <c r="D50" i="3"/>
  <c r="D45" i="3"/>
  <c r="D40" i="3"/>
  <c r="H24" i="2" s="1"/>
  <c r="D36" i="3"/>
  <c r="D35" i="3"/>
  <c r="D25" i="3"/>
  <c r="D20" i="3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D66" i="3"/>
  <c r="A14" i="3"/>
  <c r="A15" i="3" s="1"/>
  <c r="D15" i="3"/>
  <c r="A13" i="3"/>
  <c r="D9" i="3"/>
  <c r="P157" i="2"/>
  <c r="P156" i="2"/>
  <c r="D159" i="2"/>
  <c r="F148" i="2"/>
  <c r="D146" i="2"/>
  <c r="N144" i="2"/>
  <c r="N146" i="2" s="1"/>
  <c r="N148" i="2" s="1"/>
  <c r="L144" i="2"/>
  <c r="L146" i="2" s="1"/>
  <c r="J144" i="2"/>
  <c r="J146" i="2" s="1"/>
  <c r="F144" i="2"/>
  <c r="F146" i="2" s="1"/>
  <c r="D144" i="2"/>
  <c r="J142" i="2"/>
  <c r="P140" i="2"/>
  <c r="J140" i="2"/>
  <c r="H139" i="2"/>
  <c r="P139" i="2" s="1"/>
  <c r="F138" i="2"/>
  <c r="F142" i="2" s="1"/>
  <c r="L134" i="2"/>
  <c r="L141" i="2" s="1"/>
  <c r="P141" i="2" s="1"/>
  <c r="J134" i="2"/>
  <c r="H134" i="2"/>
  <c r="F134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N134" i="2"/>
  <c r="D142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D170" i="2"/>
  <c r="N36" i="2"/>
  <c r="L36" i="2"/>
  <c r="H36" i="2"/>
  <c r="F36" i="2"/>
  <c r="D36" i="2"/>
  <c r="L31" i="2"/>
  <c r="L38" i="2" s="1"/>
  <c r="N29" i="2"/>
  <c r="L29" i="2"/>
  <c r="J29" i="2"/>
  <c r="F29" i="2"/>
  <c r="D29" i="2"/>
  <c r="P27" i="2"/>
  <c r="P24" i="2"/>
  <c r="N21" i="2"/>
  <c r="N31" i="2" s="1"/>
  <c r="N38" i="2" s="1"/>
  <c r="L21" i="2"/>
  <c r="J21" i="2"/>
  <c r="J31" i="2" s="1"/>
  <c r="H21" i="2"/>
  <c r="D21" i="2"/>
  <c r="D31" i="2" s="1"/>
  <c r="D38" i="2" s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4" i="2" s="1"/>
  <c r="A138" i="2" s="1"/>
  <c r="A139" i="2" s="1"/>
  <c r="A140" i="2" s="1"/>
  <c r="A141" i="2" s="1"/>
  <c r="A142" i="2" s="1"/>
  <c r="A144" i="2" s="1"/>
  <c r="A146" i="2" s="1"/>
  <c r="A148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L40" i="2" l="1"/>
  <c r="L42" i="2" s="1"/>
  <c r="H26" i="2"/>
  <c r="P26" i="2" s="1"/>
  <c r="D51" i="3"/>
  <c r="N40" i="2"/>
  <c r="N42" i="2" s="1"/>
  <c r="D134" i="2"/>
  <c r="F15" i="2"/>
  <c r="D16" i="3"/>
  <c r="D26" i="3"/>
  <c r="F17" i="2"/>
  <c r="P17" i="2" s="1"/>
  <c r="D30" i="3"/>
  <c r="P134" i="2"/>
  <c r="F155" i="2"/>
  <c r="D41" i="3"/>
  <c r="H142" i="2"/>
  <c r="P142" i="2" s="1"/>
  <c r="H146" i="2"/>
  <c r="H148" i="2" s="1"/>
  <c r="D21" i="5"/>
  <c r="H168" i="2"/>
  <c r="L148" i="2"/>
  <c r="D68" i="3"/>
  <c r="F16" i="2"/>
  <c r="P16" i="2" s="1"/>
  <c r="D21" i="3"/>
  <c r="H25" i="2"/>
  <c r="P25" i="2" s="1"/>
  <c r="D46" i="3"/>
  <c r="N142" i="2"/>
  <c r="D70" i="3"/>
  <c r="D72" i="3" s="1"/>
  <c r="D22" i="4"/>
  <c r="P138" i="2"/>
  <c r="J148" i="2"/>
  <c r="D161" i="2"/>
  <c r="D60" i="3"/>
  <c r="J34" i="2" l="1"/>
  <c r="D61" i="3"/>
  <c r="F159" i="2"/>
  <c r="P155" i="2"/>
  <c r="H29" i="2"/>
  <c r="P144" i="2"/>
  <c r="F18" i="2"/>
  <c r="P18" i="2" s="1"/>
  <c r="D31" i="3"/>
  <c r="F21" i="2"/>
  <c r="P15" i="2"/>
  <c r="H170" i="2"/>
  <c r="H172" i="2" s="1"/>
  <c r="P168" i="2"/>
  <c r="F161" i="2" l="1"/>
  <c r="F163" i="2" s="1"/>
  <c r="P159" i="2"/>
  <c r="P146" i="2"/>
  <c r="P148" i="2" s="1"/>
  <c r="P172" i="2"/>
  <c r="P170" i="2"/>
  <c r="P21" i="2"/>
  <c r="F31" i="2"/>
  <c r="P29" i="2"/>
  <c r="H31" i="2"/>
  <c r="H38" i="2" s="1"/>
  <c r="J36" i="2"/>
  <c r="P34" i="2"/>
  <c r="H40" i="2" l="1"/>
  <c r="H42" i="2" s="1"/>
  <c r="P161" i="2"/>
  <c r="P163" i="2" s="1"/>
  <c r="P36" i="2"/>
  <c r="J38" i="2"/>
  <c r="P31" i="2"/>
  <c r="F38" i="2"/>
  <c r="F40" i="2" l="1"/>
  <c r="F42" i="2" s="1"/>
  <c r="P38" i="2"/>
  <c r="J42" i="2"/>
  <c r="J40" i="2"/>
  <c r="P40" i="2" l="1"/>
  <c r="P42" i="2" s="1"/>
</calcChain>
</file>

<file path=xl/sharedStrings.xml><?xml version="1.0" encoding="utf-8"?>
<sst xmlns="http://schemas.openxmlformats.org/spreadsheetml/2006/main" count="396" uniqueCount="219">
  <si>
    <t>FR 16(8)(d)                 SCHEDULE D</t>
  </si>
  <si>
    <t>Operating Income Summary</t>
  </si>
  <si>
    <t>Schedule</t>
  </si>
  <si>
    <t>Pages</t>
  </si>
  <si>
    <t>Description</t>
  </si>
  <si>
    <t>D-1</t>
  </si>
  <si>
    <t>Summary of Utility Jurisdictional Adjustments to Operating Income by Account</t>
  </si>
  <si>
    <t>D-2.1</t>
  </si>
  <si>
    <t>Detailed Adjustments</t>
  </si>
  <si>
    <t>D-2.2</t>
  </si>
  <si>
    <t>D-2.3</t>
  </si>
  <si>
    <t>Summary of Utility Jurisdictional Adjustments to</t>
  </si>
  <si>
    <t>Operating Income by Major Accounts</t>
  </si>
  <si>
    <t>Data:___X____Base Period___X____Forecasted Period</t>
  </si>
  <si>
    <t>FR 16(8)(d)1</t>
  </si>
  <si>
    <t>Type of Filing:_______Original________Updated ____X____Revised</t>
  </si>
  <si>
    <t>Schedule D-1</t>
  </si>
  <si>
    <t>Workpaper Reference No(s).____________________</t>
  </si>
  <si>
    <t>Witness:  Waller, Martin</t>
  </si>
  <si>
    <t>Title of Adjustment</t>
  </si>
  <si>
    <t>Line</t>
  </si>
  <si>
    <t xml:space="preserve">Account No. </t>
  </si>
  <si>
    <t>Base</t>
  </si>
  <si>
    <t>Total</t>
  </si>
  <si>
    <t>No.</t>
  </si>
  <si>
    <t>&amp; Title</t>
  </si>
  <si>
    <t>Period</t>
  </si>
  <si>
    <t>ADJ 1</t>
  </si>
  <si>
    <t xml:space="preserve"> </t>
  </si>
  <si>
    <t>ADJ 2</t>
  </si>
  <si>
    <t>ADJ 3</t>
  </si>
  <si>
    <t>ADJ 4</t>
  </si>
  <si>
    <t>ADJ 5</t>
  </si>
  <si>
    <t>ADJUST.</t>
  </si>
  <si>
    <t>SALE of Gas</t>
  </si>
  <si>
    <t>1</t>
  </si>
  <si>
    <t>480 Gas Rev - Residential</t>
  </si>
  <si>
    <t>480 Gas Rev - Commericial</t>
  </si>
  <si>
    <t>480 Gas Rev - Industrial</t>
  </si>
  <si>
    <t>480 Gas Rev - Public Authority &amp; Other</t>
  </si>
  <si>
    <t xml:space="preserve">  Total SALE of Gas</t>
  </si>
  <si>
    <t>Other Operating Income</t>
  </si>
  <si>
    <t>Forfeited discounts</t>
  </si>
  <si>
    <t>488 MISC. Service Revenues</t>
  </si>
  <si>
    <t>489 Revenue From Transporting Gas to Others</t>
  </si>
  <si>
    <t>495 Other Gas Service Revenue</t>
  </si>
  <si>
    <t xml:space="preserve">  Total Other Operating Income</t>
  </si>
  <si>
    <t xml:space="preserve">  Total Operating Revenue</t>
  </si>
  <si>
    <t>Other Gas Supply Expenses - Operation</t>
  </si>
  <si>
    <t>803/804/812 Gas Purchase Costs</t>
  </si>
  <si>
    <t xml:space="preserve">  Total Other Gas Supply Expenses - Operation</t>
  </si>
  <si>
    <t xml:space="preserve">  Total Plant Revenue</t>
  </si>
  <si>
    <t>Blended Effective Tax Rate</t>
  </si>
  <si>
    <t>NET Operating Income Impact</t>
  </si>
  <si>
    <t>GRAND</t>
  </si>
  <si>
    <t xml:space="preserve">ACCOUNT No. </t>
  </si>
  <si>
    <t>814 Storage Supervision &amp; Engineering</t>
  </si>
  <si>
    <t>815 Maps and records</t>
  </si>
  <si>
    <t>816 Storage Wells Expense</t>
  </si>
  <si>
    <t>817 Storage Lines Expense</t>
  </si>
  <si>
    <t>818 Storage Compressor Station</t>
  </si>
  <si>
    <t>819 Storage Compressor Station Fuel</t>
  </si>
  <si>
    <t>820 Storage Measuring &amp; Regulating</t>
  </si>
  <si>
    <t>821 Storage Purification</t>
  </si>
  <si>
    <t>824 Storage Other Expense</t>
  </si>
  <si>
    <t>825 Storage Royalties</t>
  </si>
  <si>
    <t>831 Storage Maintenance Structure</t>
  </si>
  <si>
    <t>832 Storage Maintenance Res</t>
  </si>
  <si>
    <t>834 Storage Maintenance Compressor</t>
  </si>
  <si>
    <t>835 Storage Maintenance Meas/Reg</t>
  </si>
  <si>
    <t>836 Storage Maintenance Purification</t>
  </si>
  <si>
    <t>837 Maintenance of other equipment</t>
  </si>
  <si>
    <t>840 Other Storage Expense</t>
  </si>
  <si>
    <t>841 Storage Operation</t>
  </si>
  <si>
    <t>847 Storage Maintenance</t>
  </si>
  <si>
    <t>850 Trsm Supervision &amp; Engineering</t>
  </si>
  <si>
    <t>852 Communication system expenses</t>
  </si>
  <si>
    <t>855 Other Fuel &amp; Power Comp</t>
  </si>
  <si>
    <t>856 Trsm Mains Expense</t>
  </si>
  <si>
    <t>857 Trsm Measuring &amp; Regulating</t>
  </si>
  <si>
    <t>859 Trsm Other Exp</t>
  </si>
  <si>
    <t>860 Rents</t>
  </si>
  <si>
    <t>862 Trsm Structure &amp; Improvements</t>
  </si>
  <si>
    <t>863 Trsm Maint of Mains</t>
  </si>
  <si>
    <t>864 Trsm Maint Comp Sta Equip</t>
  </si>
  <si>
    <t>865 Trsm Maint Meas/Reg Sta</t>
  </si>
  <si>
    <t>867 Trsm Maint Other Eq</t>
  </si>
  <si>
    <t>870 Dist Supervision &amp; Engineering</t>
  </si>
  <si>
    <t>871 Dist Load Dispatching</t>
  </si>
  <si>
    <t>8711 Odorization</t>
  </si>
  <si>
    <t>872 Dist Comp Sta</t>
  </si>
  <si>
    <t>874 Dist Main/Ser Exp</t>
  </si>
  <si>
    <t>875 Dist Meas/Reg Sta-Gen</t>
  </si>
  <si>
    <t>876 Dist Meas/Reg Sta-Ind</t>
  </si>
  <si>
    <t>877 Dist Meas/Reg Sta-Cty.</t>
  </si>
  <si>
    <t>878 Dist Mtr/House Reg</t>
  </si>
  <si>
    <t>879 Dist Cust Install</t>
  </si>
  <si>
    <t>880 Dist Other Exp</t>
  </si>
  <si>
    <t>881 Dist Rents</t>
  </si>
  <si>
    <t>885 Dist Maint Super/Eng</t>
  </si>
  <si>
    <t>886 Dist Maint Struc/Improv</t>
  </si>
  <si>
    <t>887 Dist Maint of Mains</t>
  </si>
  <si>
    <t>889 Dist Maint Meas/Reg Sta-Gen</t>
  </si>
  <si>
    <t>890 Dist Maint Meas/Reg Sta-Ind</t>
  </si>
  <si>
    <t>891 Dist Maint Meas/Reg Sta-Cty</t>
  </si>
  <si>
    <t>892 Dist Maint of Ser</t>
  </si>
  <si>
    <t>893 Dist Maint Mtr/House Reg</t>
  </si>
  <si>
    <t>894 Dist Maint Other Eq</t>
  </si>
  <si>
    <t>895 Maintenance of Other Plant</t>
  </si>
  <si>
    <t>901 Cust Accts Supervision</t>
  </si>
  <si>
    <t>902 Cust Accts Mtr Exp</t>
  </si>
  <si>
    <t>903 Cust Accts Records/Collections</t>
  </si>
  <si>
    <t>904 Cust Accts Uncoll Accts</t>
  </si>
  <si>
    <t>907 Cust Accts Supervision</t>
  </si>
  <si>
    <t>908 Customer Assistance Expenses</t>
  </si>
  <si>
    <t>909 Cust Ser Supervision</t>
  </si>
  <si>
    <t>910 Cust Ser Assist Exp</t>
  </si>
  <si>
    <t>911 Cust Ser Info Adv Exp</t>
  </si>
  <si>
    <t>912 Demonstrating and Selling Expenses</t>
  </si>
  <si>
    <t>913 Advertising Expenses</t>
  </si>
  <si>
    <t>916 Sales Promo Demo/Selling</t>
  </si>
  <si>
    <t>920 Administrative and General Salaries</t>
  </si>
  <si>
    <t>921 Adm Gen Office Supply</t>
  </si>
  <si>
    <t>922 Administrative Expense Transferred</t>
  </si>
  <si>
    <t>923 Adm Gen Outside Services Emply</t>
  </si>
  <si>
    <t>924 Property insurance</t>
  </si>
  <si>
    <t>925 Adm Gen Injuries/Damages</t>
  </si>
  <si>
    <t>926 Adm Gen Empl Pen/Ben</t>
  </si>
  <si>
    <t>927 Adm Gen Franchise Req</t>
  </si>
  <si>
    <t>928 Adm Gen Reg Comm Exp</t>
  </si>
  <si>
    <t>929 Uniforms capitalized</t>
  </si>
  <si>
    <t>9301 Adm Gen Goodwill Adv</t>
  </si>
  <si>
    <t>9302 Adm Gen Gen Exp</t>
  </si>
  <si>
    <t>931 A&amp;G-Rents</t>
  </si>
  <si>
    <t>932 Adm Gen Maint Gen Plant</t>
  </si>
  <si>
    <t>Labor and Benefits</t>
  </si>
  <si>
    <t>Rent, Maintenance and Utilites</t>
  </si>
  <si>
    <t>Other O&amp;M</t>
  </si>
  <si>
    <t>Bad Debt</t>
  </si>
  <si>
    <t>Costs allocated from SSU and KY-MDS General Office</t>
  </si>
  <si>
    <t>403 DEPRECIATION Expense</t>
  </si>
  <si>
    <t>404 Amortization Expense</t>
  </si>
  <si>
    <t>406 AMORT. - Gas Plant AQUIST.</t>
  </si>
  <si>
    <t xml:space="preserve">  Total DEPRECIATION and Amortization</t>
  </si>
  <si>
    <t>408 Taxes, Other than Income</t>
  </si>
  <si>
    <t>Data Sources</t>
  </si>
  <si>
    <t>OM for KY-2017.xlsx</t>
  </si>
  <si>
    <t>Data:__X_____Base Period___X____Forecasted Period</t>
  </si>
  <si>
    <t>FR 16(8)(d)2.1</t>
  </si>
  <si>
    <t>Type of Filing:___X_____Original________Updated</t>
  </si>
  <si>
    <t>Schedule D-2.1</t>
  </si>
  <si>
    <t>LN</t>
  </si>
  <si>
    <t>NO</t>
  </si>
  <si>
    <t>Purpose and Description</t>
  </si>
  <si>
    <t>Amount</t>
  </si>
  <si>
    <t>ADJ1</t>
  </si>
  <si>
    <t xml:space="preserve">SALE of Gas-Residential - the purpose of this Adjustment is to reflect the normalization of volumes </t>
  </si>
  <si>
    <t>Forecasted</t>
  </si>
  <si>
    <t>due to warm weather in base period, and changes in gas costs between the periods</t>
  </si>
  <si>
    <t>Adjustment</t>
  </si>
  <si>
    <t xml:space="preserve">SALE of Gas-Commercial - the purpose of this Adjustment is to reflect the normalization of volumes </t>
  </si>
  <si>
    <t>SALE of Gas-Industrial - the purpose of this Adjustment is to reflect known and measurable changes,</t>
  </si>
  <si>
    <t>increases and reductions, shifts from base period to test year and changes in gas costs</t>
  </si>
  <si>
    <t>between the periods.</t>
  </si>
  <si>
    <t xml:space="preserve">SALE of Gas-Public Authority - The purpose of this Adjustment is to reflect the normalization of </t>
  </si>
  <si>
    <t>volumes due to warm weather in base period, and changes in gas costs between the periods</t>
  </si>
  <si>
    <t>SALE of Gas - Unbilled - no adjustment.</t>
  </si>
  <si>
    <t>ADJ2</t>
  </si>
  <si>
    <t xml:space="preserve">Forfeited discounts - the purpose of this adjustment is to reflect anticipated changes in the billed late </t>
  </si>
  <si>
    <t>payment fees from the base period to the test year.</t>
  </si>
  <si>
    <t xml:space="preserve">Misc Service Revenues - the purpose of this adjustment is to reflect modest reduction in service charge </t>
  </si>
  <si>
    <t>revenues for the base period.</t>
  </si>
  <si>
    <t xml:space="preserve">Revenue from Transportation  - the purpose of this Adjustment is to reflect known and measurable </t>
  </si>
  <si>
    <t xml:space="preserve">changes in demand for existing industries and account for migration to/from transportation service  </t>
  </si>
  <si>
    <t xml:space="preserve">Other gas service revenues - the purpose of this adjustment is to reflect pro forma adjustments for </t>
  </si>
  <si>
    <t>individual customers and special contract reformations</t>
  </si>
  <si>
    <t>ADJ3</t>
  </si>
  <si>
    <t>Gas Purchase Costs - The purpose of this Adjustment is to reflect the purchase quantities</t>
  </si>
  <si>
    <t>for sales service.  The Base Period includes Unbilled Gas Costs that will zero out by the end</t>
  </si>
  <si>
    <t>of the base period when replaced by actuals.  Gas Costs in the Base Period were lower due to</t>
  </si>
  <si>
    <t>lower usage associated with warmer than normal temperature</t>
  </si>
  <si>
    <t>Summary of Revenue Adjustments.</t>
  </si>
  <si>
    <t>Base Year Revenues</t>
  </si>
  <si>
    <t>Base Year Gas Costs</t>
  </si>
  <si>
    <t>Base Year Gross Profit</t>
  </si>
  <si>
    <t>Test Year Revenues</t>
  </si>
  <si>
    <t>Test Year Gas costs</t>
  </si>
  <si>
    <t>Test Year Gross Profit</t>
  </si>
  <si>
    <t>FR 16(8)(d)2.2</t>
  </si>
  <si>
    <t>Schedule D-2.2</t>
  </si>
  <si>
    <t>Workpaper Reference No(s).__________</t>
  </si>
  <si>
    <t>Labor and Benefits - The purpose of this adjustment is to account for forecasted labor and benefits expense</t>
  </si>
  <si>
    <t xml:space="preserve">Benefits are projected as a fixed benefit load percentage of labor expense plus an amount for workers’ comp </t>
  </si>
  <si>
    <t>insurance.  This adjustment pertains to labor and benefits for Kentucky operations.</t>
  </si>
  <si>
    <t>Rent, Maintenance and Utilities - The purpose of this adjustment is to account for forecasted rent, maintenance</t>
  </si>
  <si>
    <t xml:space="preserve">and utilities.  Unlike other O&amp;M categories that are likely to increase with normal inflation, our building rents are  </t>
  </si>
  <si>
    <t xml:space="preserve">driven by leases already in place and can therefore be projected with a high level of accuracy.  </t>
  </si>
  <si>
    <t xml:space="preserve"> This adjustment pertains to expenses for Kentucky operations.</t>
  </si>
  <si>
    <t xml:space="preserve">Other O&amp;M - The purpose of this adjustment is to account for projected changes in O&amp;M expenses other than </t>
  </si>
  <si>
    <t xml:space="preserve">labor, benefits, rent, and bad debt.  </t>
  </si>
  <si>
    <t>This adjustment pertains to expenses for Kentucky operations.</t>
  </si>
  <si>
    <t xml:space="preserve">Bad Debt - The purpose of this adjustment is to account for anticipated bad debt costs due to uncollectible </t>
  </si>
  <si>
    <t xml:space="preserve">accounts.  The projection is made by calculating 0.50% of residential, commercial and public authority  </t>
  </si>
  <si>
    <t>margins from the revenues projection.</t>
  </si>
  <si>
    <t xml:space="preserve">Costs allocated from Shared Services and Kentucky-Mid States General Office - The purpose of this </t>
  </si>
  <si>
    <t xml:space="preserve">adjustment is to account for the forecasted amount of expenses that are allocated to Kentucky from the   </t>
  </si>
  <si>
    <t>Shared Services Unit and Division General Office.</t>
  </si>
  <si>
    <t>Summary of O &amp; M adjustments.</t>
  </si>
  <si>
    <t>FR 16(8)(d)2.3</t>
  </si>
  <si>
    <t>Type of Filing:___X____Original________Updated ________Revised</t>
  </si>
  <si>
    <t>Schedule D-2.3</t>
  </si>
  <si>
    <t xml:space="preserve">Depreciation  Expense - The purpose of this adjustment is to reflect the change in </t>
  </si>
  <si>
    <t>depreciation expense due to the increased level of depreciable plant investment.</t>
  </si>
  <si>
    <t xml:space="preserve">Taxes Other - The purpose of this adjustment is to account for anticipated </t>
  </si>
  <si>
    <t>changes in Taxes, Other than Income Taxes</t>
  </si>
  <si>
    <t>Atmos Energy Corporation, Kentucky/Mid-States Division</t>
  </si>
  <si>
    <t>Kentucky Jurisdiction Case No. 2017-00349</t>
  </si>
  <si>
    <t>Base Period: Twelve Months Ended December 31, 2017</t>
  </si>
  <si>
    <t>Forecasted Test Period: Twelve Months Ended March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</si>
</sst>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3" formatCode="_(* #,##0.00_);_(* \(#,##0.00\);_(* &quot;-&quot;??_);_(@_)"/>
    <numFmt numFmtId="164" formatCode="mm/dd/yy_)"/>
    <numFmt numFmtId="165" formatCode="hh:mm:ss_)"/>
    <numFmt numFmtId="166" formatCode="_(* #,##0_);_(* \(#,##0\);_(* &quot;-&quot;??_);_(@_)"/>
    <numFmt numFmtId="167" formatCode="0.000_)"/>
    <numFmt numFmtId="168" formatCode="0.0%"/>
    <numFmt numFmtId="169" formatCode="#,##0.0_);\(#,##0.0\)"/>
  </numFmts>
  <fonts count="8">
    <font>
      <sz val="12"/>
      <name val="Helvetica-Narrow"/>
      <family val="2"/>
    </font>
    <font>
      <sz val="12"/>
      <name val="Helvetica-Narrow"/>
      <family val="2"/>
    </font>
    <font>
      <sz val="12"/>
      <name val="Helvetica-Narrow"/>
    </font>
    <font>
      <u val="double"/>
      <sz val="12"/>
      <name val="Helvetica-Narrow"/>
    </font>
    <font>
      <sz val="12"/>
      <name val="Times New Roman"/>
      <family val="1"/>
    </font>
    <font>
      <b/>
      <u/>
      <sz val="12"/>
      <name val="Helvetica-Narrow"/>
    </font>
    <font>
      <sz val="12"/>
      <color indexed="12"/>
      <name val="Helvetica-Narrow"/>
      <family val="2"/>
    </font>
    <font>
      <u/>
      <sz val="12"/>
      <name val="Helvetica-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37" fontId="0" fillId="0" borderId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6">
    <xf numFmtId="37" fontId="0" fillId="0" borderId="0" xfId="0"/>
    <xf numFmtId="37" fontId="0" fillId="0" borderId="0" xfId="0" applyAlignment="1">
      <alignment horizontal="center"/>
    </xf>
    <xf numFmtId="37" fontId="0" fillId="0" borderId="1" xfId="0" applyBorder="1" applyAlignment="1">
      <alignment horizontal="center"/>
    </xf>
    <xf numFmtId="37" fontId="0" fillId="0" borderId="0" xfId="0" applyAlignment="1">
      <alignment horizontal="center"/>
    </xf>
    <xf numFmtId="37" fontId="2" fillId="0" borderId="0" xfId="0" applyFont="1" applyFill="1" applyAlignment="1" applyProtection="1">
      <alignment horizontal="centerContinuous"/>
      <protection locked="0"/>
    </xf>
    <xf numFmtId="37" fontId="2" fillId="0" borderId="0" xfId="0" applyFont="1" applyAlignment="1">
      <alignment horizontal="centerContinuous"/>
    </xf>
    <xf numFmtId="37" fontId="2" fillId="0" borderId="0" xfId="0" applyFont="1"/>
    <xf numFmtId="164" fontId="2" fillId="0" borderId="0" xfId="0" applyNumberFormat="1" applyFont="1" applyAlignment="1" applyProtection="1">
      <alignment horizontal="centerContinuous"/>
    </xf>
    <xf numFmtId="37" fontId="2" fillId="0" borderId="0" xfId="0" applyFont="1" applyAlignment="1" applyProtection="1">
      <alignment horizontal="centerContinuous"/>
      <protection locked="0"/>
    </xf>
    <xf numFmtId="165" fontId="2" fillId="0" borderId="0" xfId="0" applyNumberFormat="1" applyFont="1" applyAlignment="1" applyProtection="1">
      <alignment horizontal="centerContinuous"/>
    </xf>
    <xf numFmtId="37" fontId="2" fillId="0" borderId="0" xfId="0" applyFont="1" applyBorder="1"/>
    <xf numFmtId="37" fontId="2" fillId="0" borderId="0" xfId="0" applyFont="1" applyAlignment="1" applyProtection="1">
      <alignment horizontal="left"/>
    </xf>
    <xf numFmtId="37" fontId="2" fillId="0" borderId="0" xfId="0" applyFont="1" applyBorder="1" applyAlignment="1" applyProtection="1">
      <alignment horizontal="left"/>
    </xf>
    <xf numFmtId="37" fontId="2" fillId="0" borderId="0" xfId="0" applyFont="1" applyBorder="1" applyAlignment="1">
      <alignment horizontal="right"/>
    </xf>
    <xf numFmtId="37" fontId="2" fillId="0" borderId="0" xfId="0" applyFont="1" applyBorder="1" applyAlignment="1" applyProtection="1">
      <alignment horizontal="right"/>
    </xf>
    <xf numFmtId="37" fontId="2" fillId="0" borderId="2" xfId="0" applyFont="1" applyBorder="1" applyAlignment="1" applyProtection="1">
      <alignment horizontal="left"/>
    </xf>
    <xf numFmtId="37" fontId="2" fillId="0" borderId="2" xfId="0" applyFont="1" applyBorder="1"/>
    <xf numFmtId="37" fontId="2" fillId="0" borderId="1" xfId="0" applyFont="1" applyBorder="1"/>
    <xf numFmtId="37" fontId="2" fillId="0" borderId="2" xfId="0" applyFont="1" applyFill="1" applyBorder="1" applyAlignment="1">
      <alignment horizontal="right"/>
    </xf>
    <xf numFmtId="37" fontId="2" fillId="0" borderId="0" xfId="0" applyFont="1" applyAlignment="1" applyProtection="1">
      <alignment horizontal="center"/>
    </xf>
    <xf numFmtId="37" fontId="2" fillId="0" borderId="0" xfId="0" applyFont="1" applyAlignment="1" applyProtection="1">
      <alignment horizontal="left"/>
      <protection locked="0"/>
    </xf>
    <xf numFmtId="37" fontId="2" fillId="0" borderId="3" xfId="0" applyFont="1" applyBorder="1" applyAlignment="1" applyProtection="1">
      <alignment horizontal="center"/>
    </xf>
    <xf numFmtId="37" fontId="2" fillId="0" borderId="3" xfId="0" applyFont="1" applyBorder="1"/>
    <xf numFmtId="37" fontId="2" fillId="0" borderId="3" xfId="0" applyFont="1" applyBorder="1" applyProtection="1">
      <protection locked="0"/>
    </xf>
    <xf numFmtId="37" fontId="2" fillId="0" borderId="3" xfId="0" applyFont="1" applyFill="1" applyBorder="1" applyAlignment="1" applyProtection="1">
      <alignment horizontal="center"/>
    </xf>
    <xf numFmtId="37" fontId="2" fillId="0" borderId="3" xfId="0" applyFont="1" applyFill="1" applyBorder="1" applyProtection="1">
      <protection locked="0"/>
    </xf>
    <xf numFmtId="37" fontId="2" fillId="0" borderId="2" xfId="0" applyFont="1" applyBorder="1" applyAlignment="1" applyProtection="1">
      <alignment horizontal="center"/>
    </xf>
    <xf numFmtId="37" fontId="2" fillId="0" borderId="2" xfId="0" applyFont="1" applyBorder="1" applyAlignment="1" applyProtection="1">
      <alignment horizontal="left"/>
      <protection locked="0"/>
    </xf>
    <xf numFmtId="37" fontId="2" fillId="0" borderId="2" xfId="0" applyFont="1" applyFill="1" applyBorder="1" applyAlignment="1" applyProtection="1">
      <alignment horizontal="center"/>
    </xf>
    <xf numFmtId="37" fontId="2" fillId="0" borderId="2" xfId="0" applyFont="1" applyFill="1" applyBorder="1" applyAlignment="1" applyProtection="1">
      <alignment horizontal="left"/>
    </xf>
    <xf numFmtId="37" fontId="2" fillId="0" borderId="0" xfId="0" applyNumberFormat="1" applyFont="1" applyFill="1" applyProtection="1"/>
    <xf numFmtId="37" fontId="2" fillId="0" borderId="0" xfId="0" applyFont="1" applyFill="1"/>
    <xf numFmtId="37" fontId="2" fillId="0" borderId="1" xfId="0" applyNumberFormat="1" applyFont="1" applyFill="1" applyBorder="1" applyProtection="1"/>
    <xf numFmtId="37" fontId="2" fillId="0" borderId="2" xfId="0" applyNumberFormat="1" applyFont="1" applyFill="1" applyBorder="1" applyProtection="1"/>
    <xf numFmtId="37" fontId="3" fillId="0" borderId="0" xfId="0" applyNumberFormat="1" applyFont="1" applyFill="1" applyProtection="1"/>
    <xf numFmtId="10" fontId="2" fillId="0" borderId="0" xfId="0" applyNumberFormat="1" applyFont="1" applyFill="1" applyProtection="1"/>
    <xf numFmtId="37" fontId="2" fillId="0" borderId="0" xfId="0" applyFont="1" applyFill="1" applyAlignment="1" applyProtection="1">
      <alignment horizontal="center"/>
    </xf>
    <xf numFmtId="37" fontId="2" fillId="0" borderId="3" xfId="0" applyFont="1" applyFill="1" applyBorder="1"/>
    <xf numFmtId="37" fontId="2" fillId="0" borderId="2" xfId="0" applyFont="1" applyFill="1" applyBorder="1"/>
    <xf numFmtId="0" fontId="2" fillId="0" borderId="0" xfId="0" applyNumberFormat="1" applyFont="1" applyAlignment="1" applyProtection="1">
      <alignment horizontal="left"/>
      <protection locked="0"/>
    </xf>
    <xf numFmtId="166" fontId="2" fillId="0" borderId="0" xfId="1" applyNumberFormat="1" applyFont="1" applyFill="1" applyProtection="1"/>
    <xf numFmtId="166" fontId="2" fillId="0" borderId="0" xfId="1" applyNumberFormat="1" applyFont="1" applyFill="1"/>
    <xf numFmtId="166" fontId="2" fillId="0" borderId="0" xfId="1" applyNumberFormat="1" applyFont="1" applyFill="1" applyProtection="1">
      <protection locked="0"/>
    </xf>
    <xf numFmtId="37" fontId="2" fillId="0" borderId="0" xfId="0" applyNumberFormat="1" applyFont="1" applyFill="1" applyProtection="1"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37" fontId="2" fillId="0" borderId="0" xfId="0" applyFont="1" applyFill="1" applyAlignment="1" applyProtection="1">
      <alignment horizontal="left"/>
      <protection locked="0"/>
    </xf>
    <xf numFmtId="0" fontId="2" fillId="0" borderId="0" xfId="0" quotePrefix="1" applyNumberFormat="1" applyFont="1" applyAlignment="1" applyProtection="1">
      <alignment horizontal="left"/>
      <protection locked="0"/>
    </xf>
    <xf numFmtId="166" fontId="2" fillId="0" borderId="1" xfId="1" applyNumberFormat="1" applyFont="1" applyFill="1" applyBorder="1" applyProtection="1"/>
    <xf numFmtId="37" fontId="2" fillId="0" borderId="0" xfId="0" applyFont="1" applyFill="1" applyAlignment="1" applyProtection="1">
      <alignment horizontal="left"/>
    </xf>
    <xf numFmtId="37" fontId="2" fillId="0" borderId="0" xfId="0" applyFont="1" applyProtection="1">
      <protection locked="0"/>
    </xf>
    <xf numFmtId="37" fontId="2" fillId="0" borderId="0" xfId="0" applyFont="1" applyFill="1" applyProtection="1">
      <protection locked="0"/>
    </xf>
    <xf numFmtId="167" fontId="2" fillId="0" borderId="0" xfId="0" applyNumberFormat="1" applyFont="1" applyFill="1" applyProtection="1"/>
    <xf numFmtId="167" fontId="2" fillId="0" borderId="0" xfId="0" applyNumberFormat="1" applyFont="1" applyFill="1" applyProtection="1">
      <protection locked="0"/>
    </xf>
    <xf numFmtId="37" fontId="2" fillId="0" borderId="2" xfId="0" applyNumberFormat="1" applyFont="1" applyFill="1" applyBorder="1" applyProtection="1">
      <protection locked="0"/>
    </xf>
    <xf numFmtId="37" fontId="3" fillId="0" borderId="0" xfId="0" applyNumberFormat="1" applyFont="1" applyFill="1" applyProtection="1">
      <protection locked="0"/>
    </xf>
    <xf numFmtId="10" fontId="2" fillId="0" borderId="0" xfId="0" applyNumberFormat="1" applyFont="1" applyFill="1" applyProtection="1">
      <protection locked="0"/>
    </xf>
    <xf numFmtId="37" fontId="3" fillId="0" borderId="0" xfId="0" applyFont="1" applyFill="1"/>
    <xf numFmtId="37" fontId="2" fillId="0" borderId="0" xfId="0" applyNumberFormat="1" applyFont="1" applyProtection="1">
      <protection locked="0"/>
    </xf>
    <xf numFmtId="37" fontId="3" fillId="0" borderId="0" xfId="0" applyNumberFormat="1" applyFont="1" applyProtection="1"/>
    <xf numFmtId="37" fontId="2" fillId="0" borderId="0" xfId="0" applyNumberFormat="1" applyFont="1" applyProtection="1"/>
    <xf numFmtId="167" fontId="2" fillId="0" borderId="0" xfId="0" applyNumberFormat="1" applyFont="1" applyProtection="1">
      <protection locked="0"/>
    </xf>
    <xf numFmtId="37" fontId="1" fillId="0" borderId="0" xfId="0" applyFont="1" applyFill="1" applyAlignment="1">
      <alignment horizontal="center"/>
    </xf>
    <xf numFmtId="37" fontId="1" fillId="0" borderId="0" xfId="0" applyFont="1" applyAlignment="1">
      <alignment horizontal="centerContinuous"/>
    </xf>
    <xf numFmtId="37" fontId="1" fillId="0" borderId="0" xfId="0" applyFont="1"/>
    <xf numFmtId="37" fontId="1" fillId="0" borderId="0" xfId="0" applyFont="1" applyAlignment="1" applyProtection="1">
      <alignment horizontal="centerContinuous"/>
      <protection locked="0"/>
    </xf>
    <xf numFmtId="37" fontId="1" fillId="0" borderId="0" xfId="0" applyFont="1" applyBorder="1"/>
    <xf numFmtId="37" fontId="1" fillId="0" borderId="0" xfId="0" applyFont="1" applyAlignment="1" applyProtection="1">
      <alignment horizontal="left"/>
    </xf>
    <xf numFmtId="37" fontId="1" fillId="0" borderId="0" xfId="0" applyFont="1" applyBorder="1" applyAlignment="1">
      <alignment horizontal="right"/>
    </xf>
    <xf numFmtId="37" fontId="2" fillId="0" borderId="0" xfId="0" applyFont="1" applyBorder="1" applyAlignment="1" applyProtection="1">
      <alignment horizontal="right"/>
      <protection locked="0"/>
    </xf>
    <xf numFmtId="37" fontId="1" fillId="0" borderId="1" xfId="0" applyFont="1" applyBorder="1"/>
    <xf numFmtId="37" fontId="1" fillId="0" borderId="3" xfId="0" applyFont="1" applyBorder="1"/>
    <xf numFmtId="37" fontId="1" fillId="0" borderId="4" xfId="0" applyFont="1" applyBorder="1"/>
    <xf numFmtId="37" fontId="1" fillId="0" borderId="2" xfId="0" applyFont="1" applyBorder="1" applyAlignment="1" applyProtection="1">
      <alignment horizontal="left"/>
      <protection locked="0"/>
    </xf>
    <xf numFmtId="37" fontId="1" fillId="0" borderId="2" xfId="0" applyFont="1" applyBorder="1"/>
    <xf numFmtId="37" fontId="1" fillId="0" borderId="2" xfId="0" applyFont="1" applyBorder="1" applyAlignment="1" applyProtection="1">
      <alignment horizontal="center"/>
    </xf>
    <xf numFmtId="37" fontId="1" fillId="0" borderId="0" xfId="0" applyFont="1" applyAlignment="1">
      <alignment horizontal="center"/>
    </xf>
    <xf numFmtId="37" fontId="5" fillId="0" borderId="0" xfId="0" applyFont="1" applyAlignment="1" applyProtection="1">
      <alignment horizontal="left"/>
    </xf>
    <xf numFmtId="37" fontId="1" fillId="0" borderId="0" xfId="0" applyFont="1" applyFill="1" applyAlignment="1" applyProtection="1">
      <alignment horizontal="left"/>
    </xf>
    <xf numFmtId="5" fontId="1" fillId="0" borderId="0" xfId="0" applyNumberFormat="1" applyFont="1" applyFill="1" applyProtection="1"/>
    <xf numFmtId="37" fontId="1" fillId="0" borderId="1" xfId="0" applyNumberFormat="1" applyFont="1" applyFill="1" applyBorder="1" applyProtection="1"/>
    <xf numFmtId="37" fontId="1" fillId="0" borderId="0" xfId="0" applyFont="1" applyFill="1"/>
    <xf numFmtId="168" fontId="1" fillId="0" borderId="0" xfId="0" applyNumberFormat="1" applyFont="1" applyFill="1" applyProtection="1"/>
    <xf numFmtId="168" fontId="1" fillId="0" borderId="0" xfId="2" applyNumberFormat="1" applyFont="1" applyFill="1" applyProtection="1"/>
    <xf numFmtId="37" fontId="5" fillId="0" borderId="0" xfId="0" applyFont="1" applyFill="1" applyAlignment="1" applyProtection="1">
      <alignment horizontal="left"/>
    </xf>
    <xf numFmtId="37" fontId="0" fillId="0" borderId="0" xfId="0" applyFont="1" applyFill="1"/>
    <xf numFmtId="5" fontId="1" fillId="0" borderId="0" xfId="0" applyNumberFormat="1" applyFont="1" applyProtection="1"/>
    <xf numFmtId="37" fontId="1" fillId="0" borderId="0" xfId="0" applyNumberFormat="1" applyFont="1" applyProtection="1"/>
    <xf numFmtId="168" fontId="1" fillId="0" borderId="0" xfId="0" applyNumberFormat="1" applyFont="1" applyProtection="1"/>
    <xf numFmtId="37" fontId="0" fillId="0" borderId="0" xfId="0" applyAlignment="1">
      <alignment horizontal="left" indent="1"/>
    </xf>
    <xf numFmtId="37" fontId="0" fillId="0" borderId="1" xfId="0" applyBorder="1"/>
    <xf numFmtId="169" fontId="1" fillId="0" borderId="0" xfId="0" applyNumberFormat="1" applyFont="1" applyProtection="1"/>
    <xf numFmtId="37" fontId="6" fillId="0" borderId="0" xfId="0" applyFont="1" applyProtection="1">
      <protection locked="0"/>
    </xf>
    <xf numFmtId="37" fontId="0" fillId="0" borderId="2" xfId="0" applyFont="1" applyBorder="1" applyAlignment="1" applyProtection="1">
      <alignment horizontal="left"/>
      <protection locked="0"/>
    </xf>
    <xf numFmtId="37" fontId="0" fillId="0" borderId="0" xfId="0" applyFont="1" applyFill="1" applyAlignment="1" applyProtection="1"/>
    <xf numFmtId="166" fontId="1" fillId="0" borderId="0" xfId="1" applyNumberFormat="1" applyFont="1" applyFill="1" applyProtection="1"/>
    <xf numFmtId="166" fontId="1" fillId="0" borderId="1" xfId="1" applyNumberFormat="1" applyFont="1" applyFill="1" applyBorder="1" applyProtection="1"/>
    <xf numFmtId="166" fontId="1" fillId="0" borderId="0" xfId="0" applyNumberFormat="1" applyFont="1" applyFill="1" applyProtection="1"/>
    <xf numFmtId="37" fontId="0" fillId="0" borderId="0" xfId="0" applyFont="1" applyFill="1" applyAlignment="1" applyProtection="1">
      <alignment horizontal="left"/>
    </xf>
    <xf numFmtId="166" fontId="1" fillId="0" borderId="1" xfId="0" applyNumberFormat="1" applyFont="1" applyFill="1" applyBorder="1" applyProtection="1"/>
    <xf numFmtId="37" fontId="1" fillId="0" borderId="0" xfId="0" applyNumberFormat="1" applyFont="1" applyFill="1" applyProtection="1"/>
    <xf numFmtId="5" fontId="1" fillId="0" borderId="4" xfId="0" applyNumberFormat="1" applyFont="1" applyFill="1" applyBorder="1" applyProtection="1"/>
    <xf numFmtId="37" fontId="0" fillId="0" borderId="0" xfId="0" applyFont="1" applyAlignment="1" applyProtection="1">
      <alignment horizontal="left"/>
    </xf>
    <xf numFmtId="37" fontId="7" fillId="0" borderId="0" xfId="0" applyFont="1"/>
    <xf numFmtId="166" fontId="1" fillId="0" borderId="0" xfId="1" applyNumberFormat="1" applyFont="1" applyProtection="1"/>
    <xf numFmtId="166" fontId="1" fillId="0" borderId="1" xfId="1" applyNumberFormat="1" applyFont="1" applyBorder="1" applyProtection="1"/>
    <xf numFmtId="37" fontId="2" fillId="0" borderId="1" xfId="0" applyFont="1" applyBorder="1" applyAlignment="1" applyProtection="1">
      <alignment horizontal="right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2017%20KY%20Rev%20Req%20Model%20-%20Clean%20with%20internal%20lin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ation"/>
      <sheetName val="Cover A"/>
      <sheetName val="A.1"/>
      <sheetName val="Cover B"/>
      <sheetName val="B.1 B"/>
      <sheetName val="B.1 F "/>
      <sheetName val="B.2 F"/>
      <sheetName val="B.2 B"/>
      <sheetName val="B.3 B"/>
      <sheetName val="B.3 F"/>
      <sheetName val="B.3.1 F"/>
      <sheetName val="B.4 B"/>
      <sheetName val="B.4 F"/>
      <sheetName val="B.4.1 B"/>
      <sheetName val="B.4.1 F"/>
      <sheetName val="B.4.2 B"/>
      <sheetName val="B.4.2 F"/>
      <sheetName val="B.5 B"/>
      <sheetName val="B.5 F"/>
      <sheetName val="B.6 B"/>
      <sheetName val="B.6 F"/>
      <sheetName val="WP B.4.1F"/>
      <sheetName val="WP B.4.1B"/>
      <sheetName val="WP B.5 B"/>
      <sheetName val="WP B.5 F"/>
      <sheetName val="WP B.6 B"/>
      <sheetName val="WP B.6 F"/>
      <sheetName val="Cover C"/>
      <sheetName val="C.1"/>
      <sheetName val="C.2"/>
      <sheetName val="C.2.1 B"/>
      <sheetName val="C.2.1 F"/>
      <sheetName val="C.2.2 B 09"/>
      <sheetName val="C.2.2 B 02"/>
      <sheetName val="C.2.2 B 12"/>
      <sheetName val="C.2.2 B 91"/>
      <sheetName val="C.2.2-F 09"/>
      <sheetName val="C.2.2-F 02"/>
      <sheetName val="C.2.2-F 12"/>
      <sheetName val="C.2.2-F 91"/>
      <sheetName val="C.2.3 B"/>
      <sheetName val="C.2.3 F"/>
      <sheetName val="Cover D"/>
      <sheetName val="D.1"/>
      <sheetName val="D.2.1"/>
      <sheetName val="D.2.2"/>
      <sheetName val="D.2.3"/>
      <sheetName val="Cover E"/>
      <sheetName val="E"/>
      <sheetName val="Cover F"/>
      <sheetName val="F.1"/>
      <sheetName val="F.2.1"/>
      <sheetName val="F.2.2"/>
      <sheetName val="F.2.3"/>
      <sheetName val="F.3"/>
      <sheetName val="F.4"/>
      <sheetName val="F.5"/>
      <sheetName val="F.6"/>
      <sheetName val="F.7"/>
      <sheetName val="F.8"/>
      <sheetName val="F.9"/>
      <sheetName val="F.10"/>
      <sheetName val="G.1"/>
      <sheetName val="G.2"/>
      <sheetName val="G.3"/>
      <sheetName val="H.1"/>
      <sheetName val="I.1"/>
      <sheetName val="I.2"/>
      <sheetName val="I.3"/>
      <sheetName val="J-1 Base"/>
      <sheetName val="J-2 B"/>
      <sheetName val="J-3 B"/>
      <sheetName val="J-4"/>
      <sheetName val="J.1"/>
      <sheetName val="J-1 F"/>
      <sheetName val="J-2 F"/>
      <sheetName val="J-3 F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view="pageBreakPreview" zoomScale="60" zoomScaleNormal="100" workbookViewId="0">
      <selection activeCell="L37" sqref="L37"/>
    </sheetView>
  </sheetViews>
  <sheetFormatPr defaultRowHeight="15"/>
  <cols>
    <col min="2" max="2" width="8.109375" customWidth="1"/>
    <col min="3" max="3" width="61.44140625" bestFit="1" customWidth="1"/>
  </cols>
  <sheetData>
    <row r="1" spans="1:3">
      <c r="A1" s="1" t="s">
        <v>215</v>
      </c>
      <c r="B1" s="1"/>
      <c r="C1" s="1"/>
    </row>
    <row r="2" spans="1:3">
      <c r="A2" s="1" t="s">
        <v>216</v>
      </c>
      <c r="B2" s="1"/>
      <c r="C2" s="1"/>
    </row>
    <row r="3" spans="1:3">
      <c r="A3" s="1" t="s">
        <v>217</v>
      </c>
      <c r="B3" s="1"/>
      <c r="C3" s="1"/>
    </row>
    <row r="4" spans="1:3">
      <c r="A4" s="1" t="s">
        <v>218</v>
      </c>
      <c r="B4" s="1"/>
      <c r="C4" s="1"/>
    </row>
    <row r="13" spans="1:3">
      <c r="A13" s="1" t="s">
        <v>0</v>
      </c>
      <c r="B13" s="1"/>
      <c r="C13" s="1"/>
    </row>
    <row r="15" spans="1:3">
      <c r="A15" s="1" t="s">
        <v>1</v>
      </c>
      <c r="B15" s="1"/>
      <c r="C15" s="1"/>
    </row>
    <row r="18" spans="1:3">
      <c r="A18" s="2" t="s">
        <v>2</v>
      </c>
      <c r="B18" s="2" t="s">
        <v>3</v>
      </c>
      <c r="C18" s="2" t="s">
        <v>4</v>
      </c>
    </row>
    <row r="20" spans="1:3">
      <c r="A20" t="s">
        <v>5</v>
      </c>
      <c r="B20" s="3">
        <v>4</v>
      </c>
      <c r="C20" t="s">
        <v>6</v>
      </c>
    </row>
    <row r="21" spans="1:3">
      <c r="A21" t="s">
        <v>7</v>
      </c>
      <c r="B21" s="3">
        <v>1</v>
      </c>
      <c r="C21" t="s">
        <v>8</v>
      </c>
    </row>
    <row r="22" spans="1:3">
      <c r="A22" t="s">
        <v>9</v>
      </c>
      <c r="B22" s="3">
        <v>1</v>
      </c>
      <c r="C22" t="s">
        <v>8</v>
      </c>
    </row>
    <row r="23" spans="1:3">
      <c r="A23" t="s">
        <v>10</v>
      </c>
      <c r="B23" s="3">
        <v>1</v>
      </c>
      <c r="C23" t="s">
        <v>8</v>
      </c>
    </row>
  </sheetData>
  <mergeCells count="6">
    <mergeCell ref="A1:C1"/>
    <mergeCell ref="A2:C2"/>
    <mergeCell ref="A3:C3"/>
    <mergeCell ref="A4:C4"/>
    <mergeCell ref="A13:C13"/>
    <mergeCell ref="A15:C15"/>
  </mergeCells>
  <pageMargins left="0.87" right="0.69" top="1" bottom="1" header="0.5" footer="0.5"/>
  <pageSetup scale="94" orientation="portrait" r:id="rId1"/>
  <headerFooter alignWithMargins="0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8"/>
  <sheetViews>
    <sheetView view="pageBreakPreview" zoomScale="60" zoomScaleNormal="85" workbookViewId="0">
      <pane ySplit="12" topLeftCell="A148" activePane="bottomLeft" state="frozen"/>
      <selection activeCell="L37" sqref="L37"/>
      <selection pane="bottomLeft" activeCell="L37" sqref="L37"/>
    </sheetView>
  </sheetViews>
  <sheetFormatPr defaultColWidth="7.109375" defaultRowHeight="15.75" customHeight="1"/>
  <cols>
    <col min="1" max="1" width="15.21875" style="6" customWidth="1"/>
    <col min="2" max="2" width="9.109375" style="6" customWidth="1"/>
    <col min="3" max="3" width="43.109375" style="6" customWidth="1"/>
    <col min="4" max="4" width="12.44140625" style="6" customWidth="1"/>
    <col min="5" max="5" width="1.44140625" style="6" customWidth="1"/>
    <col min="6" max="6" width="11.33203125" style="6" customWidth="1"/>
    <col min="7" max="7" width="1.44140625" style="6" customWidth="1"/>
    <col min="8" max="8" width="10.6640625" style="6" customWidth="1"/>
    <col min="9" max="9" width="1.44140625" style="6" customWidth="1"/>
    <col min="10" max="10" width="16" style="6" customWidth="1"/>
    <col min="11" max="11" width="1.44140625" style="6" customWidth="1"/>
    <col min="12" max="12" width="10" style="6" customWidth="1"/>
    <col min="13" max="13" width="1.44140625" style="6" customWidth="1"/>
    <col min="14" max="14" width="12" style="6" customWidth="1"/>
    <col min="15" max="15" width="1.44140625" style="6" customWidth="1"/>
    <col min="16" max="16" width="13.5546875" style="6" customWidth="1"/>
    <col min="17" max="17" width="6.6640625" style="6" customWidth="1"/>
    <col min="18" max="18" width="7.44140625" style="6" customWidth="1"/>
    <col min="19" max="19" width="9.5546875" style="6" customWidth="1"/>
    <col min="20" max="20" width="6.109375" style="6" customWidth="1"/>
    <col min="21" max="21" width="5.33203125" style="6" customWidth="1"/>
    <col min="22" max="22" width="7.44140625" style="6" customWidth="1"/>
    <col min="23" max="16384" width="7.109375" style="6"/>
  </cols>
  <sheetData>
    <row r="1" spans="1:16" ht="15.75" customHeight="1">
      <c r="A1" s="4" t="s">
        <v>215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.75" customHeight="1">
      <c r="A2" s="4" t="s">
        <v>216</v>
      </c>
      <c r="B2" s="5"/>
      <c r="C2" s="5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 customHeight="1">
      <c r="A3" s="8" t="s">
        <v>11</v>
      </c>
      <c r="B3" s="5"/>
      <c r="C3" s="5"/>
      <c r="D3" s="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.75" customHeight="1">
      <c r="A4" s="8" t="s">
        <v>12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.75" customHeight="1">
      <c r="A5" s="8" t="s">
        <v>218</v>
      </c>
      <c r="B5" s="5"/>
      <c r="C5" s="5"/>
      <c r="D5" s="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.75" customHeight="1">
      <c r="A6" s="8"/>
      <c r="B6" s="5"/>
      <c r="C6" s="5"/>
      <c r="D6" s="8"/>
      <c r="E6" s="5"/>
      <c r="F6" s="5"/>
      <c r="G6" s="5"/>
      <c r="H6" s="5"/>
      <c r="I6" s="5"/>
      <c r="J6" s="5"/>
      <c r="K6" s="5"/>
      <c r="M6" s="5"/>
      <c r="N6" s="10"/>
      <c r="O6" s="5"/>
      <c r="P6" s="10"/>
    </row>
    <row r="7" spans="1:16" ht="15.75" customHeight="1">
      <c r="A7" s="11" t="s">
        <v>13</v>
      </c>
      <c r="N7" s="12"/>
      <c r="P7" s="13" t="s">
        <v>14</v>
      </c>
    </row>
    <row r="8" spans="1:16" ht="15.75" customHeight="1">
      <c r="A8" s="11" t="s">
        <v>15</v>
      </c>
      <c r="P8" s="14" t="s">
        <v>16</v>
      </c>
    </row>
    <row r="9" spans="1:16" ht="15.75" customHeight="1">
      <c r="A9" s="15" t="s">
        <v>17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6"/>
      <c r="N9" s="16"/>
      <c r="O9" s="16"/>
      <c r="P9" s="18" t="s">
        <v>18</v>
      </c>
    </row>
    <row r="10" spans="1:16" ht="15.75" customHeight="1">
      <c r="H10" s="19" t="s">
        <v>19</v>
      </c>
    </row>
    <row r="11" spans="1:16" ht="15.75" customHeight="1">
      <c r="A11" s="19" t="s">
        <v>20</v>
      </c>
      <c r="B11" s="20" t="s">
        <v>21</v>
      </c>
      <c r="D11" s="19" t="s">
        <v>22</v>
      </c>
      <c r="F11" s="21" t="s">
        <v>7</v>
      </c>
      <c r="G11" s="22"/>
      <c r="H11" s="21" t="s">
        <v>7</v>
      </c>
      <c r="I11" s="23"/>
      <c r="J11" s="21" t="s">
        <v>7</v>
      </c>
      <c r="K11" s="22"/>
      <c r="L11" s="24" t="s">
        <v>9</v>
      </c>
      <c r="M11" s="25"/>
      <c r="N11" s="24" t="s">
        <v>9</v>
      </c>
      <c r="O11" s="22"/>
      <c r="P11" s="21" t="s">
        <v>23</v>
      </c>
    </row>
    <row r="12" spans="1:16" ht="15.75" customHeight="1">
      <c r="A12" s="26" t="s">
        <v>24</v>
      </c>
      <c r="B12" s="27" t="s">
        <v>25</v>
      </c>
      <c r="C12" s="16"/>
      <c r="D12" s="26" t="s">
        <v>26</v>
      </c>
      <c r="E12" s="16"/>
      <c r="F12" s="26" t="s">
        <v>27</v>
      </c>
      <c r="G12" s="15" t="s">
        <v>28</v>
      </c>
      <c r="H12" s="26" t="s">
        <v>29</v>
      </c>
      <c r="I12" s="15" t="s">
        <v>28</v>
      </c>
      <c r="J12" s="26" t="s">
        <v>30</v>
      </c>
      <c r="K12" s="15" t="s">
        <v>28</v>
      </c>
      <c r="L12" s="28" t="s">
        <v>31</v>
      </c>
      <c r="M12" s="29" t="s">
        <v>28</v>
      </c>
      <c r="N12" s="28" t="s">
        <v>32</v>
      </c>
      <c r="O12" s="16"/>
      <c r="P12" s="26" t="s">
        <v>33</v>
      </c>
    </row>
    <row r="14" spans="1:16" ht="15.75" customHeight="1">
      <c r="B14" s="11" t="s">
        <v>34</v>
      </c>
    </row>
    <row r="15" spans="1:16" ht="15.75" customHeight="1">
      <c r="A15" s="19" t="s">
        <v>35</v>
      </c>
      <c r="B15" s="11" t="s">
        <v>36</v>
      </c>
      <c r="D15" s="30">
        <v>92003987.593029201</v>
      </c>
      <c r="E15" s="31"/>
      <c r="F15" s="30">
        <f>D.2.1!D15</f>
        <v>6373931.8221630752</v>
      </c>
      <c r="G15" s="30"/>
      <c r="H15" s="30"/>
      <c r="I15" s="30"/>
      <c r="J15" s="30"/>
      <c r="K15" s="30"/>
      <c r="L15" s="30"/>
      <c r="M15" s="30"/>
      <c r="N15" s="30"/>
      <c r="O15" s="30"/>
      <c r="P15" s="30">
        <f>SUM(F15:O15)</f>
        <v>6373931.8221630752</v>
      </c>
    </row>
    <row r="16" spans="1:16" ht="15.75" customHeight="1">
      <c r="A16" s="19">
        <f>A15+1</f>
        <v>2</v>
      </c>
      <c r="B16" s="11" t="s">
        <v>37</v>
      </c>
      <c r="D16" s="30">
        <v>38443047.651499577</v>
      </c>
      <c r="E16" s="31"/>
      <c r="F16" s="30">
        <f>D.2.1!D20</f>
        <v>2194016.0857044533</v>
      </c>
      <c r="G16" s="30"/>
      <c r="H16" s="30"/>
      <c r="I16" s="30"/>
      <c r="J16" s="30"/>
      <c r="K16" s="30"/>
      <c r="L16" s="30"/>
      <c r="M16" s="30"/>
      <c r="N16" s="30"/>
      <c r="O16" s="30"/>
      <c r="P16" s="30">
        <f>SUM(F16:O16)</f>
        <v>2194016.0857044533</v>
      </c>
    </row>
    <row r="17" spans="1:16" ht="15.75" customHeight="1">
      <c r="A17" s="19">
        <f t="shared" ref="A17:A42" si="0">A16+1</f>
        <v>3</v>
      </c>
      <c r="B17" s="11" t="s">
        <v>38</v>
      </c>
      <c r="D17" s="30">
        <v>6816385.5647433177</v>
      </c>
      <c r="E17" s="31"/>
      <c r="F17" s="30">
        <f>D.2.1!D25</f>
        <v>-1529630.2253902424</v>
      </c>
      <c r="G17" s="30"/>
      <c r="H17" s="30"/>
      <c r="I17" s="30"/>
      <c r="J17" s="30"/>
      <c r="K17" s="30"/>
      <c r="L17" s="30"/>
      <c r="M17" s="30"/>
      <c r="N17" s="30"/>
      <c r="O17" s="30"/>
      <c r="P17" s="30">
        <f>SUM(F17:O17)</f>
        <v>-1529630.2253902424</v>
      </c>
    </row>
    <row r="18" spans="1:16" ht="15.75" customHeight="1">
      <c r="A18" s="19">
        <f t="shared" si="0"/>
        <v>4</v>
      </c>
      <c r="B18" s="11" t="s">
        <v>39</v>
      </c>
      <c r="D18" s="30">
        <v>6397243.3093471676</v>
      </c>
      <c r="E18" s="31"/>
      <c r="F18" s="30">
        <f>D.2.1!D30</f>
        <v>450129.07767787017</v>
      </c>
      <c r="G18" s="30"/>
      <c r="H18" s="30"/>
      <c r="I18" s="30"/>
      <c r="J18" s="30"/>
      <c r="K18" s="30"/>
      <c r="L18" s="30"/>
      <c r="M18" s="30"/>
      <c r="N18" s="30"/>
      <c r="O18" s="30"/>
      <c r="P18" s="30">
        <f>SUM(F18:O18)</f>
        <v>450129.07767787017</v>
      </c>
    </row>
    <row r="19" spans="1:16" ht="15.75" customHeight="1">
      <c r="A19" s="19">
        <f t="shared" si="0"/>
        <v>5</v>
      </c>
      <c r="B19" s="11"/>
      <c r="D19" s="32"/>
      <c r="E19" s="31"/>
      <c r="F19" s="33"/>
      <c r="G19" s="30"/>
      <c r="H19" s="33"/>
      <c r="I19" s="30"/>
      <c r="J19" s="33"/>
      <c r="K19" s="30"/>
      <c r="L19" s="33"/>
      <c r="M19" s="30"/>
      <c r="N19" s="33"/>
      <c r="O19" s="30"/>
      <c r="P19" s="33"/>
    </row>
    <row r="20" spans="1:16" ht="15.75" customHeight="1">
      <c r="A20" s="19">
        <f t="shared" si="0"/>
        <v>6</v>
      </c>
      <c r="D20" s="30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5.75" customHeight="1">
      <c r="A21" s="19">
        <f t="shared" si="0"/>
        <v>7</v>
      </c>
      <c r="B21" s="11" t="s">
        <v>40</v>
      </c>
      <c r="D21" s="30">
        <f>SUM(D15:D19)</f>
        <v>143660664.11861926</v>
      </c>
      <c r="E21" s="31"/>
      <c r="F21" s="30">
        <f>SUM(F15:F19)</f>
        <v>7488446.7601551563</v>
      </c>
      <c r="G21" s="30"/>
      <c r="H21" s="30">
        <f>SUM(H15:H19)</f>
        <v>0</v>
      </c>
      <c r="I21" s="30"/>
      <c r="J21" s="30">
        <f>SUM(J15:J19)</f>
        <v>0</v>
      </c>
      <c r="K21" s="30"/>
      <c r="L21" s="30">
        <f>SUM(L15:L19)</f>
        <v>0</v>
      </c>
      <c r="M21" s="30"/>
      <c r="N21" s="30">
        <f>SUM(N15:N19)</f>
        <v>0</v>
      </c>
      <c r="O21" s="30"/>
      <c r="P21" s="30">
        <f>SUM(F21:O21)</f>
        <v>7488446.7601551563</v>
      </c>
    </row>
    <row r="22" spans="1:16" ht="15.75" customHeight="1">
      <c r="A22" s="19">
        <f t="shared" si="0"/>
        <v>8</v>
      </c>
      <c r="D22" s="30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5.75" customHeight="1">
      <c r="A23" s="19">
        <f t="shared" si="0"/>
        <v>9</v>
      </c>
      <c r="B23" s="11" t="s">
        <v>41</v>
      </c>
      <c r="D23" s="30"/>
      <c r="E23" s="31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5.75" customHeight="1">
      <c r="A24" s="19">
        <f t="shared" si="0"/>
        <v>10</v>
      </c>
      <c r="B24" s="11" t="s">
        <v>42</v>
      </c>
      <c r="D24" s="30">
        <v>1231451.7485199214</v>
      </c>
      <c r="E24" s="31"/>
      <c r="F24" s="30"/>
      <c r="G24" s="30"/>
      <c r="H24" s="30">
        <f>D.2.1!D40</f>
        <v>66512.43117774534</v>
      </c>
      <c r="I24" s="30"/>
      <c r="J24" s="30"/>
      <c r="K24" s="30"/>
      <c r="L24" s="30"/>
      <c r="M24" s="30"/>
      <c r="N24" s="30"/>
      <c r="O24" s="30"/>
      <c r="P24" s="30">
        <f>SUM(F24:O24)</f>
        <v>66512.43117774534</v>
      </c>
    </row>
    <row r="25" spans="1:16" ht="15.75" customHeight="1">
      <c r="A25" s="19">
        <f t="shared" si="0"/>
        <v>11</v>
      </c>
      <c r="B25" s="11" t="s">
        <v>43</v>
      </c>
      <c r="D25" s="30">
        <v>805992</v>
      </c>
      <c r="E25" s="31"/>
      <c r="F25" s="30"/>
      <c r="G25" s="30"/>
      <c r="H25" s="30">
        <f>D.2.1!D45</f>
        <v>62</v>
      </c>
      <c r="I25" s="30"/>
      <c r="J25" s="30"/>
      <c r="K25" s="30"/>
      <c r="L25" s="30"/>
      <c r="M25" s="30"/>
      <c r="N25" s="30"/>
      <c r="O25" s="30"/>
      <c r="P25" s="30">
        <f>SUM(F25:O25)</f>
        <v>62</v>
      </c>
    </row>
    <row r="26" spans="1:16" ht="15.75" customHeight="1">
      <c r="A26" s="19">
        <f t="shared" si="0"/>
        <v>12</v>
      </c>
      <c r="B26" s="11" t="s">
        <v>44</v>
      </c>
      <c r="D26" s="30">
        <v>15830893.886251401</v>
      </c>
      <c r="E26" s="31"/>
      <c r="F26" s="30"/>
      <c r="G26" s="30"/>
      <c r="H26" s="30">
        <f>D.2.1!D50</f>
        <v>-628806.69358575717</v>
      </c>
      <c r="I26" s="30"/>
      <c r="J26" s="30"/>
      <c r="K26" s="30"/>
      <c r="L26" s="30"/>
      <c r="M26" s="30"/>
      <c r="N26" s="30"/>
      <c r="O26" s="30"/>
      <c r="P26" s="30">
        <f>SUM(F26:O26)</f>
        <v>-628806.69358575717</v>
      </c>
    </row>
    <row r="27" spans="1:16" ht="15.75" customHeight="1">
      <c r="A27" s="19">
        <f t="shared" si="0"/>
        <v>13</v>
      </c>
      <c r="B27" s="11" t="s">
        <v>45</v>
      </c>
      <c r="D27" s="32">
        <v>1173474.0575652353</v>
      </c>
      <c r="E27" s="31"/>
      <c r="F27" s="33"/>
      <c r="G27" s="30"/>
      <c r="H27" s="33">
        <f>D.2.1!D55</f>
        <v>1100585.6027177174</v>
      </c>
      <c r="I27" s="30"/>
      <c r="J27" s="33"/>
      <c r="K27" s="30"/>
      <c r="L27" s="33"/>
      <c r="M27" s="30"/>
      <c r="N27" s="33"/>
      <c r="O27" s="30"/>
      <c r="P27" s="33">
        <f>SUM(F27:O27)</f>
        <v>1100585.6027177174</v>
      </c>
    </row>
    <row r="28" spans="1:16" ht="15.75" customHeight="1">
      <c r="A28" s="19">
        <f t="shared" si="0"/>
        <v>14</v>
      </c>
      <c r="D28" s="30"/>
      <c r="E28" s="3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5.75" customHeight="1">
      <c r="A29" s="19">
        <f t="shared" si="0"/>
        <v>15</v>
      </c>
      <c r="B29" s="11" t="s">
        <v>46</v>
      </c>
      <c r="D29" s="33">
        <f>SUM(D24:D27)</f>
        <v>19041811.692336556</v>
      </c>
      <c r="E29" s="31"/>
      <c r="F29" s="33">
        <f>SUM(F25:F27)</f>
        <v>0</v>
      </c>
      <c r="G29" s="30"/>
      <c r="H29" s="33">
        <f>SUM(H24:H27)</f>
        <v>538353.34030970559</v>
      </c>
      <c r="I29" s="30"/>
      <c r="J29" s="33">
        <f>SUM(J25:J27)</f>
        <v>0</v>
      </c>
      <c r="K29" s="31"/>
      <c r="L29" s="33">
        <f>SUM(L25:L27)</f>
        <v>0</v>
      </c>
      <c r="M29" s="30"/>
      <c r="N29" s="33">
        <f>SUM(N25:N27)</f>
        <v>0</v>
      </c>
      <c r="O29" s="30"/>
      <c r="P29" s="33">
        <f>SUM(F29:O29)</f>
        <v>538353.34030970559</v>
      </c>
    </row>
    <row r="30" spans="1:16" ht="15.75" customHeight="1">
      <c r="A30" s="19">
        <f t="shared" si="0"/>
        <v>16</v>
      </c>
      <c r="D30" s="30"/>
      <c r="E30" s="31"/>
      <c r="F30" s="30"/>
      <c r="G30" s="30"/>
      <c r="H30" s="30"/>
      <c r="I30" s="30"/>
      <c r="J30" s="30"/>
      <c r="K30" s="31"/>
      <c r="L30" s="30"/>
      <c r="M30" s="30"/>
      <c r="N30" s="30"/>
      <c r="O30" s="30"/>
      <c r="P30" s="30"/>
    </row>
    <row r="31" spans="1:16" ht="15.75" customHeight="1">
      <c r="A31" s="19">
        <f t="shared" si="0"/>
        <v>17</v>
      </c>
      <c r="B31" s="11" t="s">
        <v>47</v>
      </c>
      <c r="D31" s="34">
        <f>D21+D29</f>
        <v>162702475.81095582</v>
      </c>
      <c r="E31" s="31"/>
      <c r="F31" s="34">
        <f>F21+F29</f>
        <v>7488446.7601551563</v>
      </c>
      <c r="G31" s="30"/>
      <c r="H31" s="34">
        <f>H21+H29</f>
        <v>538353.34030970559</v>
      </c>
      <c r="I31" s="30"/>
      <c r="J31" s="34">
        <f>J21+J29</f>
        <v>0</v>
      </c>
      <c r="K31" s="31"/>
      <c r="L31" s="34">
        <f>L21+L29</f>
        <v>0</v>
      </c>
      <c r="M31" s="30"/>
      <c r="N31" s="34">
        <f>N21+N29</f>
        <v>0</v>
      </c>
      <c r="O31" s="30"/>
      <c r="P31" s="34">
        <f>SUM(F31:O31)</f>
        <v>8026800.1004648618</v>
      </c>
    </row>
    <row r="32" spans="1:16" ht="15.75" customHeight="1">
      <c r="A32" s="19">
        <f t="shared" si="0"/>
        <v>18</v>
      </c>
      <c r="D32" s="30"/>
      <c r="E32" s="3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20" ht="15.75" customHeight="1">
      <c r="A33" s="19">
        <f t="shared" si="0"/>
        <v>19</v>
      </c>
      <c r="B33" s="11" t="s">
        <v>48</v>
      </c>
      <c r="D33" s="30"/>
      <c r="E33" s="3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20" ht="15.75" customHeight="1">
      <c r="A34" s="19">
        <f t="shared" si="0"/>
        <v>20</v>
      </c>
      <c r="B34" s="11" t="s">
        <v>49</v>
      </c>
      <c r="D34" s="33">
        <v>65546014.381216273</v>
      </c>
      <c r="E34" s="31"/>
      <c r="F34" s="33"/>
      <c r="G34" s="30"/>
      <c r="H34" s="33"/>
      <c r="I34" s="30"/>
      <c r="J34" s="33">
        <f>D.2.1!D60</f>
        <v>13163102.86159277</v>
      </c>
      <c r="K34" s="30"/>
      <c r="L34" s="33"/>
      <c r="M34" s="30"/>
      <c r="N34" s="33"/>
      <c r="O34" s="30"/>
      <c r="P34" s="33">
        <f>SUM(F34:O34)</f>
        <v>13163102.86159277</v>
      </c>
    </row>
    <row r="35" spans="1:20" ht="15.75" customHeight="1">
      <c r="A35" s="19">
        <f t="shared" si="0"/>
        <v>21</v>
      </c>
      <c r="D35" s="30"/>
      <c r="E35" s="31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20" ht="15.75" customHeight="1">
      <c r="A36" s="19">
        <f t="shared" si="0"/>
        <v>22</v>
      </c>
      <c r="B36" s="11" t="s">
        <v>50</v>
      </c>
      <c r="D36" s="33">
        <f>SUM(D34:D34)</f>
        <v>65546014.381216273</v>
      </c>
      <c r="E36" s="31"/>
      <c r="F36" s="33">
        <f>SUM(F34:F34)</f>
        <v>0</v>
      </c>
      <c r="G36" s="30"/>
      <c r="H36" s="33">
        <f>SUM(H34:H34)</f>
        <v>0</v>
      </c>
      <c r="I36" s="30"/>
      <c r="J36" s="33">
        <f>SUM(J34:J34)</f>
        <v>13163102.86159277</v>
      </c>
      <c r="K36" s="30"/>
      <c r="L36" s="33">
        <f>SUM(L34:L34)</f>
        <v>0</v>
      </c>
      <c r="M36" s="31"/>
      <c r="N36" s="33">
        <f>SUM(N34:N34)</f>
        <v>0</v>
      </c>
      <c r="O36" s="30"/>
      <c r="P36" s="33">
        <f>SUM(F36:O36)</f>
        <v>13163102.86159277</v>
      </c>
    </row>
    <row r="37" spans="1:20" ht="15.75" customHeight="1">
      <c r="A37" s="19">
        <f t="shared" si="0"/>
        <v>23</v>
      </c>
      <c r="D37" s="30"/>
      <c r="E37" s="31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20" ht="15.75" customHeight="1">
      <c r="A38" s="19">
        <f t="shared" si="0"/>
        <v>24</v>
      </c>
      <c r="B38" s="11" t="s">
        <v>51</v>
      </c>
      <c r="D38" s="34">
        <f>D31-D36</f>
        <v>97156461.42973955</v>
      </c>
      <c r="E38" s="31"/>
      <c r="F38" s="34">
        <f>F31-F36</f>
        <v>7488446.7601551563</v>
      </c>
      <c r="G38" s="30"/>
      <c r="H38" s="34">
        <f>H31-H36</f>
        <v>538353.34030970559</v>
      </c>
      <c r="I38" s="30"/>
      <c r="J38" s="34">
        <f>J31-J36</f>
        <v>-13163102.86159277</v>
      </c>
      <c r="K38" s="30"/>
      <c r="L38" s="34">
        <f>L31-L36</f>
        <v>0</v>
      </c>
      <c r="M38" s="31"/>
      <c r="N38" s="34">
        <f>N31-N36</f>
        <v>0</v>
      </c>
      <c r="O38" s="30"/>
      <c r="P38" s="34">
        <f>SUM(F38:O38)</f>
        <v>-5136302.7611279078</v>
      </c>
    </row>
    <row r="39" spans="1:20" ht="15.75" customHeight="1">
      <c r="A39" s="19">
        <f t="shared" si="0"/>
        <v>25</v>
      </c>
      <c r="D39" s="30"/>
      <c r="E39" s="31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20" ht="15.75" customHeight="1">
      <c r="A40" s="19">
        <f t="shared" si="0"/>
        <v>26</v>
      </c>
      <c r="B40" s="11" t="s">
        <v>52</v>
      </c>
      <c r="D40" s="35">
        <v>0.38900000000000001</v>
      </c>
      <c r="E40" s="31"/>
      <c r="F40" s="34">
        <f>F38*$D$40</f>
        <v>2913005.7897003558</v>
      </c>
      <c r="G40" s="30"/>
      <c r="H40" s="34">
        <f>H38*$D$40</f>
        <v>209419.44938047547</v>
      </c>
      <c r="I40" s="30"/>
      <c r="J40" s="34">
        <f>J38*$D$40</f>
        <v>-5120447.013159588</v>
      </c>
      <c r="K40" s="30"/>
      <c r="L40" s="34">
        <f>L38*$D$40</f>
        <v>0</v>
      </c>
      <c r="M40" s="30"/>
      <c r="N40" s="34">
        <f>N38*$D$40</f>
        <v>0</v>
      </c>
      <c r="O40" s="30"/>
      <c r="P40" s="34">
        <f>P38*$D$40</f>
        <v>-1998021.7740787561</v>
      </c>
    </row>
    <row r="41" spans="1:20" ht="15.75" customHeight="1">
      <c r="A41" s="19">
        <f t="shared" si="0"/>
        <v>27</v>
      </c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20" ht="15.75" customHeight="1">
      <c r="A42" s="19">
        <f t="shared" si="0"/>
        <v>28</v>
      </c>
      <c r="B42" s="11" t="s">
        <v>53</v>
      </c>
      <c r="D42" s="30"/>
      <c r="E42" s="31"/>
      <c r="F42" s="34">
        <f>F38-F40</f>
        <v>4575440.9704548009</v>
      </c>
      <c r="G42" s="30"/>
      <c r="H42" s="34">
        <f>H38-H40</f>
        <v>328933.89092923014</v>
      </c>
      <c r="I42" s="30"/>
      <c r="J42" s="34">
        <f>J38-J40</f>
        <v>-8042655.8484331816</v>
      </c>
      <c r="K42" s="30"/>
      <c r="L42" s="34">
        <f>L38-L40</f>
        <v>0</v>
      </c>
      <c r="M42" s="30"/>
      <c r="N42" s="34">
        <f>N38-N40</f>
        <v>0</v>
      </c>
      <c r="O42" s="30"/>
      <c r="P42" s="34">
        <f>P38-P40</f>
        <v>-3138280.9870491517</v>
      </c>
    </row>
    <row r="43" spans="1:20" ht="15.75" customHeight="1">
      <c r="A43" s="19"/>
      <c r="B43" s="11"/>
      <c r="D43" s="30"/>
      <c r="E43" s="31"/>
      <c r="F43" s="34"/>
      <c r="G43" s="30"/>
      <c r="H43" s="34"/>
      <c r="I43" s="30"/>
      <c r="J43" s="34"/>
      <c r="K43" s="30"/>
      <c r="L43" s="34"/>
      <c r="M43" s="30"/>
      <c r="N43" s="34"/>
      <c r="O43" s="30"/>
      <c r="P43" s="34"/>
    </row>
    <row r="44" spans="1:20" ht="15.75" customHeight="1">
      <c r="D44" s="31"/>
      <c r="E44" s="31"/>
      <c r="F44" s="31"/>
      <c r="G44" s="31"/>
      <c r="H44" s="36" t="s">
        <v>19</v>
      </c>
      <c r="I44" s="31"/>
      <c r="J44" s="31"/>
      <c r="K44" s="31"/>
      <c r="L44" s="31"/>
      <c r="M44" s="31"/>
      <c r="N44" s="31"/>
      <c r="O44" s="31"/>
      <c r="P44" s="36" t="s">
        <v>54</v>
      </c>
    </row>
    <row r="45" spans="1:20" ht="15.75" customHeight="1">
      <c r="A45" s="19" t="s">
        <v>20</v>
      </c>
      <c r="B45" s="20" t="s">
        <v>55</v>
      </c>
      <c r="D45" s="36" t="s">
        <v>22</v>
      </c>
      <c r="E45" s="31"/>
      <c r="F45" s="24" t="s">
        <v>9</v>
      </c>
      <c r="G45" s="37"/>
      <c r="H45" s="24" t="s">
        <v>9</v>
      </c>
      <c r="I45" s="25"/>
      <c r="J45" s="24" t="s">
        <v>9</v>
      </c>
      <c r="K45" s="25"/>
      <c r="L45" s="24" t="s">
        <v>9</v>
      </c>
      <c r="M45" s="25"/>
      <c r="N45" s="24" t="s">
        <v>9</v>
      </c>
      <c r="O45" s="25"/>
      <c r="P45" s="36" t="s">
        <v>23</v>
      </c>
    </row>
    <row r="46" spans="1:20" ht="15.75" customHeight="1">
      <c r="A46" s="26" t="s">
        <v>24</v>
      </c>
      <c r="B46" s="27" t="s">
        <v>25</v>
      </c>
      <c r="C46" s="16"/>
      <c r="D46" s="28" t="s">
        <v>26</v>
      </c>
      <c r="E46" s="38"/>
      <c r="F46" s="28" t="s">
        <v>27</v>
      </c>
      <c r="G46" s="29" t="s">
        <v>28</v>
      </c>
      <c r="H46" s="28" t="s">
        <v>29</v>
      </c>
      <c r="I46" s="29" t="s">
        <v>28</v>
      </c>
      <c r="J46" s="28" t="s">
        <v>30</v>
      </c>
      <c r="K46" s="29" t="s">
        <v>28</v>
      </c>
      <c r="L46" s="28" t="s">
        <v>31</v>
      </c>
      <c r="M46" s="29" t="s">
        <v>28</v>
      </c>
      <c r="N46" s="28" t="s">
        <v>32</v>
      </c>
      <c r="O46" s="29" t="s">
        <v>28</v>
      </c>
      <c r="P46" s="28" t="s">
        <v>33</v>
      </c>
    </row>
    <row r="47" spans="1:20" ht="15.75" customHeight="1"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20" ht="15.75" customHeight="1">
      <c r="A48" s="19">
        <f>A42+1</f>
        <v>29</v>
      </c>
      <c r="B48" s="39">
        <v>7590</v>
      </c>
      <c r="C48" s="6" t="s">
        <v>56</v>
      </c>
      <c r="D48" s="40">
        <v>0</v>
      </c>
      <c r="E48" s="40"/>
      <c r="F48" s="40">
        <v>0</v>
      </c>
      <c r="G48" s="41"/>
      <c r="H48" s="40">
        <v>0</v>
      </c>
      <c r="I48" s="40"/>
      <c r="J48" s="40">
        <v>0</v>
      </c>
      <c r="K48" s="40"/>
      <c r="L48" s="40">
        <v>0</v>
      </c>
      <c r="M48" s="40"/>
      <c r="N48" s="40">
        <v>0</v>
      </c>
      <c r="O48" s="42"/>
      <c r="P48" s="40">
        <f t="shared" ref="P48:P93" si="1">SUM(F48:O48)</f>
        <v>0</v>
      </c>
      <c r="T48" s="39"/>
    </row>
    <row r="49" spans="1:21" ht="15.75" customHeight="1">
      <c r="A49" s="19">
        <f t="shared" ref="A49:A93" si="2">A48+1</f>
        <v>30</v>
      </c>
      <c r="B49" s="39">
        <v>8140</v>
      </c>
      <c r="C49" s="6" t="s">
        <v>56</v>
      </c>
      <c r="D49" s="40">
        <v>0</v>
      </c>
      <c r="E49" s="40"/>
      <c r="F49" s="40">
        <v>0</v>
      </c>
      <c r="G49" s="41"/>
      <c r="H49" s="40">
        <v>0</v>
      </c>
      <c r="I49" s="40"/>
      <c r="J49" s="40">
        <v>0</v>
      </c>
      <c r="K49" s="40"/>
      <c r="L49" s="40">
        <v>0</v>
      </c>
      <c r="M49" s="40"/>
      <c r="N49" s="40"/>
      <c r="O49" s="42"/>
      <c r="P49" s="40">
        <f t="shared" si="1"/>
        <v>0</v>
      </c>
      <c r="T49" s="39"/>
    </row>
    <row r="50" spans="1:21" ht="15.75" customHeight="1">
      <c r="A50" s="19">
        <f t="shared" si="2"/>
        <v>31</v>
      </c>
      <c r="B50" s="39">
        <v>8150</v>
      </c>
      <c r="C50" s="6" t="s">
        <v>57</v>
      </c>
      <c r="D50" s="40">
        <v>0</v>
      </c>
      <c r="E50" s="40"/>
      <c r="F50" s="40">
        <v>0</v>
      </c>
      <c r="G50" s="41"/>
      <c r="H50" s="40">
        <v>0</v>
      </c>
      <c r="I50" s="40"/>
      <c r="J50" s="40">
        <v>0</v>
      </c>
      <c r="K50" s="40"/>
      <c r="L50" s="40">
        <v>0</v>
      </c>
      <c r="M50" s="40"/>
      <c r="N50" s="40">
        <v>0</v>
      </c>
      <c r="O50" s="42"/>
      <c r="P50" s="40">
        <f t="shared" si="1"/>
        <v>0</v>
      </c>
      <c r="T50" s="39"/>
    </row>
    <row r="51" spans="1:21" ht="15.75" customHeight="1">
      <c r="A51" s="19">
        <f t="shared" si="2"/>
        <v>32</v>
      </c>
      <c r="B51" s="39">
        <v>8160</v>
      </c>
      <c r="C51" s="6" t="s">
        <v>58</v>
      </c>
      <c r="D51" s="40">
        <v>128970.30463018743</v>
      </c>
      <c r="E51" s="40"/>
      <c r="F51" s="40">
        <v>215.33957868340724</v>
      </c>
      <c r="G51" s="41"/>
      <c r="H51" s="40">
        <v>0</v>
      </c>
      <c r="I51" s="40"/>
      <c r="J51" s="40">
        <v>6751.3491000256727</v>
      </c>
      <c r="K51" s="40"/>
      <c r="L51" s="40">
        <v>0</v>
      </c>
      <c r="M51" s="40"/>
      <c r="N51" s="40">
        <v>0</v>
      </c>
      <c r="O51" s="40"/>
      <c r="P51" s="40">
        <f t="shared" si="1"/>
        <v>6966.6886787090798</v>
      </c>
      <c r="T51" s="39"/>
      <c r="U51" s="39"/>
    </row>
    <row r="52" spans="1:21" ht="15.75" customHeight="1">
      <c r="A52" s="19">
        <f t="shared" si="2"/>
        <v>33</v>
      </c>
      <c r="B52" s="39">
        <v>8170</v>
      </c>
      <c r="C52" s="6" t="s">
        <v>59</v>
      </c>
      <c r="D52" s="40">
        <v>35012.455108996946</v>
      </c>
      <c r="E52" s="40"/>
      <c r="F52" s="40">
        <v>175.71439352657512</v>
      </c>
      <c r="G52" s="41"/>
      <c r="H52" s="40">
        <v>-218.95803664505729</v>
      </c>
      <c r="I52" s="40"/>
      <c r="J52" s="40">
        <v>45.086959648940365</v>
      </c>
      <c r="K52" s="40"/>
      <c r="L52" s="40">
        <v>0</v>
      </c>
      <c r="M52" s="40"/>
      <c r="N52" s="40">
        <v>0</v>
      </c>
      <c r="O52" s="40"/>
      <c r="P52" s="40">
        <f t="shared" si="1"/>
        <v>1.8433165304581962</v>
      </c>
      <c r="T52" s="39"/>
      <c r="U52" s="39"/>
    </row>
    <row r="53" spans="1:21" ht="15.75" customHeight="1">
      <c r="A53" s="19">
        <f t="shared" si="2"/>
        <v>34</v>
      </c>
      <c r="B53" s="39">
        <v>8180</v>
      </c>
      <c r="C53" s="6" t="s">
        <v>60</v>
      </c>
      <c r="D53" s="40">
        <v>34837.861808389884</v>
      </c>
      <c r="E53" s="40"/>
      <c r="F53" s="40">
        <v>92.156492045881123</v>
      </c>
      <c r="G53" s="41"/>
      <c r="H53" s="40">
        <v>-64.031053835950388</v>
      </c>
      <c r="I53" s="40"/>
      <c r="J53" s="40">
        <v>766.57138091392108</v>
      </c>
      <c r="K53" s="40"/>
      <c r="L53" s="40">
        <v>0</v>
      </c>
      <c r="M53" s="40"/>
      <c r="N53" s="40">
        <v>0</v>
      </c>
      <c r="O53" s="40"/>
      <c r="P53" s="40">
        <f t="shared" si="1"/>
        <v>794.69681912385181</v>
      </c>
      <c r="T53" s="39"/>
      <c r="U53" s="39"/>
    </row>
    <row r="54" spans="1:21" ht="15.75" customHeight="1">
      <c r="A54" s="19">
        <f t="shared" si="2"/>
        <v>35</v>
      </c>
      <c r="B54" s="39">
        <v>8190</v>
      </c>
      <c r="C54" s="6" t="s">
        <v>61</v>
      </c>
      <c r="D54" s="40">
        <v>1122.6154937582521</v>
      </c>
      <c r="E54" s="40"/>
      <c r="F54" s="40">
        <v>0</v>
      </c>
      <c r="G54" s="41"/>
      <c r="H54" s="40">
        <v>-119.15546623924695</v>
      </c>
      <c r="I54" s="40"/>
      <c r="J54" s="40">
        <v>0</v>
      </c>
      <c r="K54" s="40"/>
      <c r="L54" s="40">
        <v>0</v>
      </c>
      <c r="M54" s="40"/>
      <c r="N54" s="40">
        <v>0</v>
      </c>
      <c r="O54" s="40"/>
      <c r="P54" s="40">
        <f t="shared" si="1"/>
        <v>-119.15546623924695</v>
      </c>
      <c r="T54" s="39"/>
      <c r="U54" s="39"/>
    </row>
    <row r="55" spans="1:21" ht="15.75" customHeight="1">
      <c r="A55" s="19">
        <f t="shared" si="2"/>
        <v>36</v>
      </c>
      <c r="B55" s="39">
        <v>8200</v>
      </c>
      <c r="C55" s="6" t="s">
        <v>62</v>
      </c>
      <c r="D55" s="40">
        <v>3666.7845814151633</v>
      </c>
      <c r="E55" s="40"/>
      <c r="F55" s="40">
        <v>10.240095047594409</v>
      </c>
      <c r="G55" s="41"/>
      <c r="H55" s="40">
        <v>-191.94821066861482</v>
      </c>
      <c r="I55" s="40"/>
      <c r="J55" s="40">
        <v>0</v>
      </c>
      <c r="K55" s="40"/>
      <c r="L55" s="40">
        <v>0</v>
      </c>
      <c r="M55" s="40"/>
      <c r="N55" s="40">
        <v>0</v>
      </c>
      <c r="O55" s="40"/>
      <c r="P55" s="40">
        <f t="shared" si="1"/>
        <v>-181.7081156210204</v>
      </c>
      <c r="T55" s="39"/>
      <c r="U55" s="39"/>
    </row>
    <row r="56" spans="1:21" ht="15.75" customHeight="1">
      <c r="A56" s="19">
        <f t="shared" si="2"/>
        <v>37</v>
      </c>
      <c r="B56" s="39">
        <v>8210</v>
      </c>
      <c r="C56" s="6" t="s">
        <v>63</v>
      </c>
      <c r="D56" s="40">
        <v>25634.811314407776</v>
      </c>
      <c r="E56" s="40"/>
      <c r="F56" s="40">
        <v>55.194061036786707</v>
      </c>
      <c r="G56" s="41"/>
      <c r="H56" s="40">
        <v>-273.13830979817931</v>
      </c>
      <c r="I56" s="42"/>
      <c r="J56" s="40">
        <v>557.16047117933681</v>
      </c>
      <c r="K56" s="40"/>
      <c r="L56" s="40">
        <v>0</v>
      </c>
      <c r="M56" s="40"/>
      <c r="N56" s="40">
        <v>0</v>
      </c>
      <c r="O56" s="40"/>
      <c r="P56" s="40">
        <f t="shared" si="1"/>
        <v>339.21622241794421</v>
      </c>
      <c r="T56" s="39"/>
      <c r="U56" s="39"/>
    </row>
    <row r="57" spans="1:21" ht="15.75" customHeight="1">
      <c r="A57" s="19">
        <f t="shared" si="2"/>
        <v>38</v>
      </c>
      <c r="B57" s="39">
        <v>8240</v>
      </c>
      <c r="C57" s="6" t="s">
        <v>64</v>
      </c>
      <c r="D57" s="40">
        <v>0</v>
      </c>
      <c r="E57" s="40"/>
      <c r="F57" s="40">
        <v>0</v>
      </c>
      <c r="G57" s="41"/>
      <c r="H57" s="40">
        <v>0</v>
      </c>
      <c r="I57" s="42"/>
      <c r="J57" s="40">
        <v>0</v>
      </c>
      <c r="K57" s="42"/>
      <c r="L57" s="40">
        <v>0</v>
      </c>
      <c r="M57" s="42"/>
      <c r="N57" s="40">
        <v>0</v>
      </c>
      <c r="O57" s="40"/>
      <c r="P57" s="40">
        <f t="shared" si="1"/>
        <v>0</v>
      </c>
      <c r="T57" s="39"/>
      <c r="U57" s="39"/>
    </row>
    <row r="58" spans="1:21" ht="15.75" customHeight="1">
      <c r="A58" s="19">
        <f t="shared" si="2"/>
        <v>39</v>
      </c>
      <c r="B58" s="39">
        <v>8250</v>
      </c>
      <c r="C58" s="6" t="s">
        <v>65</v>
      </c>
      <c r="D58" s="40">
        <v>13498.232385991532</v>
      </c>
      <c r="E58" s="40"/>
      <c r="F58" s="40">
        <v>0</v>
      </c>
      <c r="G58" s="41"/>
      <c r="H58" s="40">
        <v>-1004.5739561604507</v>
      </c>
      <c r="I58" s="42"/>
      <c r="J58" s="40">
        <v>-3105.5816833709137</v>
      </c>
      <c r="K58" s="42"/>
      <c r="L58" s="40">
        <v>0</v>
      </c>
      <c r="M58" s="42"/>
      <c r="N58" s="40">
        <v>0</v>
      </c>
      <c r="O58" s="42"/>
      <c r="P58" s="40">
        <f t="shared" si="1"/>
        <v>-4110.1556395313646</v>
      </c>
      <c r="T58" s="39"/>
      <c r="U58" s="39"/>
    </row>
    <row r="59" spans="1:21" ht="15.75" customHeight="1">
      <c r="A59" s="19">
        <f t="shared" si="2"/>
        <v>40</v>
      </c>
      <c r="B59" s="39">
        <v>8310</v>
      </c>
      <c r="C59" s="6" t="s">
        <v>66</v>
      </c>
      <c r="D59" s="40">
        <v>15144.962592184031</v>
      </c>
      <c r="E59" s="40"/>
      <c r="F59" s="40">
        <v>0</v>
      </c>
      <c r="G59" s="41"/>
      <c r="H59" s="40">
        <v>0</v>
      </c>
      <c r="I59" s="42"/>
      <c r="J59" s="40">
        <v>1103.3373496283621</v>
      </c>
      <c r="K59" s="42"/>
      <c r="L59" s="40">
        <v>0</v>
      </c>
      <c r="M59" s="42"/>
      <c r="N59" s="40">
        <v>0</v>
      </c>
      <c r="O59" s="40"/>
      <c r="P59" s="40">
        <f t="shared" si="1"/>
        <v>1103.3373496283621</v>
      </c>
      <c r="T59" s="39"/>
      <c r="U59" s="39"/>
    </row>
    <row r="60" spans="1:21" ht="15.75" customHeight="1">
      <c r="A60" s="19">
        <f t="shared" si="2"/>
        <v>41</v>
      </c>
      <c r="B60" s="39">
        <v>8320</v>
      </c>
      <c r="C60" s="6" t="s">
        <v>67</v>
      </c>
      <c r="D60" s="40">
        <v>0</v>
      </c>
      <c r="E60" s="40"/>
      <c r="F60" s="40">
        <v>0</v>
      </c>
      <c r="G60" s="41"/>
      <c r="H60" s="40">
        <v>0</v>
      </c>
      <c r="I60" s="42"/>
      <c r="J60" s="40">
        <v>0</v>
      </c>
      <c r="K60" s="42"/>
      <c r="L60" s="40">
        <v>0</v>
      </c>
      <c r="M60" s="42"/>
      <c r="N60" s="40">
        <v>0</v>
      </c>
      <c r="O60" s="42"/>
      <c r="P60" s="40">
        <f t="shared" si="1"/>
        <v>0</v>
      </c>
      <c r="T60" s="39"/>
      <c r="U60" s="39"/>
    </row>
    <row r="61" spans="1:21" ht="15.75" customHeight="1">
      <c r="A61" s="19">
        <f t="shared" si="2"/>
        <v>42</v>
      </c>
      <c r="B61" s="39">
        <v>8340</v>
      </c>
      <c r="C61" s="6" t="s">
        <v>68</v>
      </c>
      <c r="D61" s="40">
        <v>11247.78480437396</v>
      </c>
      <c r="E61" s="40"/>
      <c r="F61" s="40">
        <v>13.343659908620339</v>
      </c>
      <c r="G61" s="41"/>
      <c r="H61" s="40">
        <v>0</v>
      </c>
      <c r="I61" s="42"/>
      <c r="J61" s="40">
        <v>627.92695007296879</v>
      </c>
      <c r="K61" s="42"/>
      <c r="L61" s="40">
        <v>0</v>
      </c>
      <c r="M61" s="42"/>
      <c r="N61" s="40">
        <v>0</v>
      </c>
      <c r="O61" s="40"/>
      <c r="P61" s="40">
        <f t="shared" si="1"/>
        <v>641.27060998158913</v>
      </c>
      <c r="T61" s="39"/>
      <c r="U61" s="39"/>
    </row>
    <row r="62" spans="1:21" ht="15.75" customHeight="1">
      <c r="A62" s="19">
        <f t="shared" si="2"/>
        <v>43</v>
      </c>
      <c r="B62" s="39">
        <v>8350</v>
      </c>
      <c r="C62" s="6" t="s">
        <v>69</v>
      </c>
      <c r="D62" s="40">
        <v>0</v>
      </c>
      <c r="E62" s="40"/>
      <c r="F62" s="40">
        <v>0</v>
      </c>
      <c r="G62" s="41"/>
      <c r="H62" s="40">
        <v>0</v>
      </c>
      <c r="I62" s="42"/>
      <c r="J62" s="40">
        <v>0</v>
      </c>
      <c r="K62" s="40"/>
      <c r="L62" s="40">
        <v>0</v>
      </c>
      <c r="M62" s="42"/>
      <c r="N62" s="40">
        <v>0</v>
      </c>
      <c r="O62" s="42"/>
      <c r="P62" s="40">
        <f t="shared" si="1"/>
        <v>0</v>
      </c>
      <c r="T62" s="39"/>
      <c r="U62" s="39"/>
    </row>
    <row r="63" spans="1:21" ht="15.75" customHeight="1">
      <c r="A63" s="19">
        <f t="shared" si="2"/>
        <v>44</v>
      </c>
      <c r="B63" s="39">
        <v>8360</v>
      </c>
      <c r="C63" s="6" t="s">
        <v>70</v>
      </c>
      <c r="D63" s="40">
        <v>0</v>
      </c>
      <c r="E63" s="40"/>
      <c r="F63" s="40">
        <v>0</v>
      </c>
      <c r="G63" s="41"/>
      <c r="H63" s="40">
        <v>0</v>
      </c>
      <c r="I63" s="42"/>
      <c r="J63" s="40">
        <v>0</v>
      </c>
      <c r="K63" s="40"/>
      <c r="L63" s="40">
        <v>0</v>
      </c>
      <c r="M63" s="42"/>
      <c r="N63" s="40">
        <v>0</v>
      </c>
      <c r="O63" s="42"/>
      <c r="P63" s="40">
        <f t="shared" si="1"/>
        <v>0</v>
      </c>
      <c r="T63" s="39"/>
      <c r="U63" s="39"/>
    </row>
    <row r="64" spans="1:21" ht="15.75" customHeight="1">
      <c r="A64" s="19">
        <f t="shared" si="2"/>
        <v>45</v>
      </c>
      <c r="B64" s="39">
        <v>8370</v>
      </c>
      <c r="C64" s="11" t="s">
        <v>71</v>
      </c>
      <c r="D64" s="40">
        <v>0</v>
      </c>
      <c r="E64" s="40"/>
      <c r="F64" s="40">
        <v>0</v>
      </c>
      <c r="G64" s="41"/>
      <c r="H64" s="40">
        <v>0</v>
      </c>
      <c r="I64" s="42"/>
      <c r="J64" s="40">
        <v>0</v>
      </c>
      <c r="K64" s="40"/>
      <c r="L64" s="40">
        <v>0</v>
      </c>
      <c r="M64" s="42"/>
      <c r="N64" s="40"/>
      <c r="O64" s="42"/>
      <c r="P64" s="40">
        <f t="shared" si="1"/>
        <v>0</v>
      </c>
      <c r="T64" s="39"/>
      <c r="U64" s="39"/>
    </row>
    <row r="65" spans="1:21" ht="15.75" customHeight="1">
      <c r="A65" s="19">
        <f t="shared" si="2"/>
        <v>46</v>
      </c>
      <c r="B65" s="39">
        <v>8400</v>
      </c>
      <c r="C65" s="6" t="s">
        <v>72</v>
      </c>
      <c r="D65" s="40">
        <v>0</v>
      </c>
      <c r="E65" s="40"/>
      <c r="F65" s="40">
        <v>0</v>
      </c>
      <c r="G65" s="41"/>
      <c r="H65" s="40">
        <v>0</v>
      </c>
      <c r="I65" s="42"/>
      <c r="J65" s="40">
        <v>0</v>
      </c>
      <c r="K65" s="40"/>
      <c r="L65" s="40">
        <v>0</v>
      </c>
      <c r="M65" s="42"/>
      <c r="N65" s="40">
        <v>0</v>
      </c>
      <c r="O65" s="42"/>
      <c r="P65" s="40">
        <f t="shared" si="1"/>
        <v>0</v>
      </c>
      <c r="T65" s="39"/>
      <c r="U65" s="39"/>
    </row>
    <row r="66" spans="1:21" ht="15.75" customHeight="1">
      <c r="A66" s="19">
        <f t="shared" si="2"/>
        <v>47</v>
      </c>
      <c r="B66" s="39">
        <v>8410</v>
      </c>
      <c r="C66" s="6" t="s">
        <v>73</v>
      </c>
      <c r="D66" s="40">
        <v>133472.94446389066</v>
      </c>
      <c r="E66" s="40"/>
      <c r="F66" s="40">
        <v>707.2524820071128</v>
      </c>
      <c r="G66" s="41"/>
      <c r="H66" s="40">
        <v>0</v>
      </c>
      <c r="I66" s="42"/>
      <c r="J66" s="40">
        <v>182.35106654392894</v>
      </c>
      <c r="K66" s="40"/>
      <c r="L66" s="40">
        <v>0</v>
      </c>
      <c r="M66" s="42"/>
      <c r="N66" s="40">
        <v>0</v>
      </c>
      <c r="O66" s="42"/>
      <c r="P66" s="40">
        <f t="shared" si="1"/>
        <v>889.60354855104174</v>
      </c>
      <c r="T66" s="39"/>
      <c r="U66" s="39"/>
    </row>
    <row r="67" spans="1:21" ht="15.75" customHeight="1">
      <c r="A67" s="19">
        <f t="shared" si="2"/>
        <v>48</v>
      </c>
      <c r="B67" s="39">
        <v>8470</v>
      </c>
      <c r="C67" s="6" t="s">
        <v>74</v>
      </c>
      <c r="D67" s="40">
        <v>0</v>
      </c>
      <c r="E67" s="40"/>
      <c r="F67" s="40">
        <v>0</v>
      </c>
      <c r="G67" s="41"/>
      <c r="H67" s="40">
        <v>0</v>
      </c>
      <c r="I67" s="42"/>
      <c r="J67" s="40">
        <v>0</v>
      </c>
      <c r="K67" s="40"/>
      <c r="L67" s="40">
        <v>0</v>
      </c>
      <c r="M67" s="42"/>
      <c r="N67" s="40">
        <v>0</v>
      </c>
      <c r="O67" s="42"/>
      <c r="P67" s="40">
        <f t="shared" si="1"/>
        <v>0</v>
      </c>
      <c r="T67" s="39"/>
      <c r="U67" s="39"/>
    </row>
    <row r="68" spans="1:21" ht="15.75" customHeight="1">
      <c r="A68" s="19">
        <f t="shared" si="2"/>
        <v>49</v>
      </c>
      <c r="B68" s="39">
        <v>8500</v>
      </c>
      <c r="C68" s="6" t="s">
        <v>75</v>
      </c>
      <c r="D68" s="40">
        <v>0</v>
      </c>
      <c r="E68" s="40"/>
      <c r="F68" s="40">
        <v>0</v>
      </c>
      <c r="G68" s="41"/>
      <c r="H68" s="40">
        <v>0</v>
      </c>
      <c r="I68" s="42"/>
      <c r="J68" s="40">
        <v>0</v>
      </c>
      <c r="K68" s="40"/>
      <c r="L68" s="40">
        <v>0</v>
      </c>
      <c r="M68" s="42"/>
      <c r="N68" s="40">
        <v>0</v>
      </c>
      <c r="O68" s="42"/>
      <c r="P68" s="40">
        <f t="shared" si="1"/>
        <v>0</v>
      </c>
      <c r="T68" s="39"/>
      <c r="U68" s="39"/>
    </row>
    <row r="69" spans="1:21" ht="15.75" customHeight="1">
      <c r="A69" s="19">
        <f t="shared" si="2"/>
        <v>50</v>
      </c>
      <c r="B69" s="39">
        <v>8520</v>
      </c>
      <c r="C69" s="6" t="s">
        <v>76</v>
      </c>
      <c r="D69" s="40">
        <v>0</v>
      </c>
      <c r="E69" s="40"/>
      <c r="F69" s="40">
        <v>0</v>
      </c>
      <c r="G69" s="41"/>
      <c r="H69" s="40">
        <v>0</v>
      </c>
      <c r="I69" s="42"/>
      <c r="J69" s="40">
        <v>0</v>
      </c>
      <c r="K69" s="40"/>
      <c r="L69" s="40">
        <v>0</v>
      </c>
      <c r="M69" s="42"/>
      <c r="N69" s="40"/>
      <c r="O69" s="42"/>
      <c r="P69" s="40">
        <f t="shared" si="1"/>
        <v>0</v>
      </c>
      <c r="T69" s="39"/>
      <c r="U69" s="39"/>
    </row>
    <row r="70" spans="1:21" ht="15.75" customHeight="1">
      <c r="A70" s="19">
        <f t="shared" si="2"/>
        <v>51</v>
      </c>
      <c r="B70" s="39">
        <v>8550</v>
      </c>
      <c r="C70" s="6" t="s">
        <v>77</v>
      </c>
      <c r="D70" s="40">
        <v>332.03626380790166</v>
      </c>
      <c r="E70" s="40"/>
      <c r="F70" s="40">
        <v>0</v>
      </c>
      <c r="G70" s="41"/>
      <c r="H70" s="40">
        <v>-35.242641886152228</v>
      </c>
      <c r="I70" s="42"/>
      <c r="J70" s="40">
        <v>0</v>
      </c>
      <c r="K70" s="40"/>
      <c r="L70" s="40"/>
      <c r="M70" s="42"/>
      <c r="N70" s="40"/>
      <c r="O70" s="42"/>
      <c r="P70" s="40"/>
      <c r="T70" s="39"/>
      <c r="U70" s="39"/>
    </row>
    <row r="71" spans="1:21" ht="15.75" customHeight="1">
      <c r="A71" s="19">
        <f t="shared" si="2"/>
        <v>52</v>
      </c>
      <c r="B71" s="39">
        <v>8560</v>
      </c>
      <c r="C71" s="6" t="s">
        <v>78</v>
      </c>
      <c r="D71" s="40">
        <v>252639.51159502778</v>
      </c>
      <c r="E71" s="40"/>
      <c r="F71" s="40">
        <v>969.29323410226925</v>
      </c>
      <c r="G71" s="41"/>
      <c r="H71" s="40">
        <v>-940.96012568609149</v>
      </c>
      <c r="I71" s="42"/>
      <c r="J71" s="40">
        <v>3122.4476111088061</v>
      </c>
      <c r="K71" s="40"/>
      <c r="L71" s="40">
        <v>0</v>
      </c>
      <c r="M71" s="42"/>
      <c r="N71" s="40">
        <v>0</v>
      </c>
      <c r="O71" s="42"/>
      <c r="P71" s="40">
        <f t="shared" si="1"/>
        <v>3150.7807195249839</v>
      </c>
      <c r="T71" s="39"/>
      <c r="U71" s="39"/>
    </row>
    <row r="72" spans="1:21" ht="15.75" customHeight="1">
      <c r="A72" s="19">
        <f t="shared" si="2"/>
        <v>53</v>
      </c>
      <c r="B72" s="39">
        <v>8570</v>
      </c>
      <c r="C72" s="6" t="s">
        <v>79</v>
      </c>
      <c r="D72" s="40">
        <v>11617.869592657094</v>
      </c>
      <c r="E72" s="40"/>
      <c r="F72" s="40">
        <v>17.903503666510815</v>
      </c>
      <c r="G72" s="41"/>
      <c r="H72" s="40">
        <v>-649.34646027040435</v>
      </c>
      <c r="I72" s="40"/>
      <c r="J72" s="40">
        <v>95.63980522559541</v>
      </c>
      <c r="K72" s="40"/>
      <c r="L72" s="40">
        <v>0</v>
      </c>
      <c r="M72" s="40"/>
      <c r="N72" s="40">
        <v>0</v>
      </c>
      <c r="O72" s="42"/>
      <c r="P72" s="40">
        <f t="shared" si="1"/>
        <v>-535.80315137829814</v>
      </c>
      <c r="T72" s="39"/>
      <c r="U72" s="39"/>
    </row>
    <row r="73" spans="1:21" ht="15.75" customHeight="1">
      <c r="A73" s="19">
        <f t="shared" si="2"/>
        <v>54</v>
      </c>
      <c r="B73" s="39">
        <v>8590</v>
      </c>
      <c r="C73" s="6" t="s">
        <v>80</v>
      </c>
      <c r="D73" s="40">
        <v>0</v>
      </c>
      <c r="E73" s="40"/>
      <c r="F73" s="40">
        <v>0</v>
      </c>
      <c r="G73" s="41"/>
      <c r="H73" s="40">
        <v>0</v>
      </c>
      <c r="I73" s="40"/>
      <c r="J73" s="40">
        <v>0</v>
      </c>
      <c r="K73" s="40"/>
      <c r="L73" s="40">
        <v>0</v>
      </c>
      <c r="M73" s="40"/>
      <c r="N73" s="40">
        <v>0</v>
      </c>
      <c r="O73" s="40"/>
      <c r="P73" s="40">
        <f t="shared" si="1"/>
        <v>0</v>
      </c>
      <c r="T73" s="39"/>
      <c r="U73" s="39"/>
    </row>
    <row r="74" spans="1:21" ht="15.75" customHeight="1">
      <c r="A74" s="19">
        <f t="shared" si="2"/>
        <v>55</v>
      </c>
      <c r="B74" s="39">
        <v>8600</v>
      </c>
      <c r="C74" s="6" t="s">
        <v>81</v>
      </c>
      <c r="D74" s="40">
        <v>0</v>
      </c>
      <c r="E74" s="40"/>
      <c r="F74" s="40">
        <v>0</v>
      </c>
      <c r="G74" s="41"/>
      <c r="H74" s="40">
        <v>0</v>
      </c>
      <c r="I74" s="40"/>
      <c r="J74" s="40">
        <v>0</v>
      </c>
      <c r="K74" s="40"/>
      <c r="L74" s="40">
        <v>0</v>
      </c>
      <c r="M74" s="40"/>
      <c r="N74" s="40">
        <v>0</v>
      </c>
      <c r="O74" s="40"/>
      <c r="P74" s="40">
        <f t="shared" si="1"/>
        <v>0</v>
      </c>
      <c r="T74" s="39"/>
      <c r="U74" s="39"/>
    </row>
    <row r="75" spans="1:21" ht="15.75" customHeight="1">
      <c r="A75" s="19">
        <f t="shared" si="2"/>
        <v>56</v>
      </c>
      <c r="B75" s="39">
        <v>8620</v>
      </c>
      <c r="C75" s="6" t="s">
        <v>82</v>
      </c>
      <c r="D75" s="40">
        <v>0</v>
      </c>
      <c r="E75" s="40"/>
      <c r="F75" s="40">
        <v>0</v>
      </c>
      <c r="G75" s="41"/>
      <c r="H75" s="40">
        <v>0</v>
      </c>
      <c r="I75" s="40"/>
      <c r="J75" s="40">
        <v>0</v>
      </c>
      <c r="K75" s="40"/>
      <c r="L75" s="40">
        <v>0</v>
      </c>
      <c r="M75" s="40"/>
      <c r="N75" s="40">
        <v>0</v>
      </c>
      <c r="O75" s="40"/>
      <c r="P75" s="40">
        <f t="shared" si="1"/>
        <v>0</v>
      </c>
      <c r="T75" s="39"/>
      <c r="U75" s="39"/>
    </row>
    <row r="76" spans="1:21" ht="15.75" customHeight="1">
      <c r="A76" s="19">
        <f t="shared" si="2"/>
        <v>57</v>
      </c>
      <c r="B76" s="39">
        <v>8630</v>
      </c>
      <c r="C76" s="6" t="s">
        <v>83</v>
      </c>
      <c r="D76" s="40">
        <v>2900.0863154740337</v>
      </c>
      <c r="E76" s="40"/>
      <c r="F76" s="40">
        <v>2.615956870840364</v>
      </c>
      <c r="G76" s="41"/>
      <c r="H76" s="40">
        <v>0</v>
      </c>
      <c r="I76" s="42"/>
      <c r="J76" s="40">
        <v>188.56910286446464</v>
      </c>
      <c r="K76" s="40"/>
      <c r="L76" s="40">
        <v>0</v>
      </c>
      <c r="M76" s="42"/>
      <c r="N76" s="40">
        <v>0</v>
      </c>
      <c r="O76" s="42"/>
      <c r="P76" s="40">
        <f t="shared" si="1"/>
        <v>191.185059735305</v>
      </c>
      <c r="T76" s="39"/>
      <c r="U76" s="39"/>
    </row>
    <row r="77" spans="1:21" ht="15.75" customHeight="1">
      <c r="A77" s="19">
        <f t="shared" si="2"/>
        <v>58</v>
      </c>
      <c r="B77" s="39">
        <v>8640</v>
      </c>
      <c r="C77" s="6" t="s">
        <v>84</v>
      </c>
      <c r="D77" s="40">
        <v>0</v>
      </c>
      <c r="E77" s="40"/>
      <c r="F77" s="40">
        <v>0</v>
      </c>
      <c r="G77" s="41"/>
      <c r="H77" s="40">
        <v>0</v>
      </c>
      <c r="I77" s="42"/>
      <c r="J77" s="40">
        <v>0</v>
      </c>
      <c r="K77" s="40"/>
      <c r="L77" s="40">
        <v>0</v>
      </c>
      <c r="M77" s="42"/>
      <c r="N77" s="40">
        <v>0</v>
      </c>
      <c r="O77" s="42"/>
      <c r="P77" s="40">
        <f t="shared" si="1"/>
        <v>0</v>
      </c>
      <c r="T77" s="39"/>
      <c r="U77" s="39"/>
    </row>
    <row r="78" spans="1:21" ht="15.75" customHeight="1">
      <c r="A78" s="19">
        <f t="shared" si="2"/>
        <v>59</v>
      </c>
      <c r="B78" s="39">
        <v>8650</v>
      </c>
      <c r="C78" s="6" t="s">
        <v>85</v>
      </c>
      <c r="D78" s="40">
        <v>395.6378654704647</v>
      </c>
      <c r="E78" s="40"/>
      <c r="F78" s="40">
        <v>0</v>
      </c>
      <c r="G78" s="41"/>
      <c r="H78" s="40">
        <v>0</v>
      </c>
      <c r="I78" s="42"/>
      <c r="J78" s="40">
        <v>16.80979188331662</v>
      </c>
      <c r="K78" s="40"/>
      <c r="L78" s="40">
        <v>0</v>
      </c>
      <c r="M78" s="42"/>
      <c r="N78" s="40">
        <v>0</v>
      </c>
      <c r="O78" s="42"/>
      <c r="P78" s="40">
        <f t="shared" si="1"/>
        <v>16.80979188331662</v>
      </c>
      <c r="T78" s="39"/>
      <c r="U78" s="39"/>
    </row>
    <row r="79" spans="1:21" ht="15.75" customHeight="1">
      <c r="A79" s="19">
        <f t="shared" si="2"/>
        <v>60</v>
      </c>
      <c r="B79" s="39">
        <v>8670</v>
      </c>
      <c r="C79" s="6" t="s">
        <v>86</v>
      </c>
      <c r="D79" s="40">
        <v>0</v>
      </c>
      <c r="E79" s="40"/>
      <c r="F79" s="40">
        <v>0</v>
      </c>
      <c r="G79" s="41"/>
      <c r="H79" s="40">
        <v>0</v>
      </c>
      <c r="I79" s="42"/>
      <c r="J79" s="40">
        <v>0</v>
      </c>
      <c r="K79" s="40"/>
      <c r="L79" s="40">
        <v>0</v>
      </c>
      <c r="M79" s="42"/>
      <c r="N79" s="40">
        <v>0</v>
      </c>
      <c r="O79" s="42"/>
      <c r="P79" s="40">
        <f t="shared" si="1"/>
        <v>0</v>
      </c>
      <c r="T79" s="39"/>
      <c r="U79" s="39"/>
    </row>
    <row r="80" spans="1:21" ht="15.75" customHeight="1">
      <c r="A80" s="19">
        <f t="shared" si="2"/>
        <v>61</v>
      </c>
      <c r="B80" s="39">
        <v>8700</v>
      </c>
      <c r="C80" s="6" t="s">
        <v>87</v>
      </c>
      <c r="D80" s="40">
        <v>1193064.7758118485</v>
      </c>
      <c r="E80" s="40"/>
      <c r="F80" s="40">
        <v>2745.4756978984979</v>
      </c>
      <c r="G80" s="41"/>
      <c r="H80" s="40">
        <v>-6317.1710826731978</v>
      </c>
      <c r="I80" s="42"/>
      <c r="J80" s="40">
        <v>14308.26595669203</v>
      </c>
      <c r="K80" s="40"/>
      <c r="L80" s="40">
        <v>0</v>
      </c>
      <c r="M80" s="42"/>
      <c r="N80" s="40">
        <v>0</v>
      </c>
      <c r="O80" s="42"/>
      <c r="P80" s="40">
        <f t="shared" si="1"/>
        <v>10736.570571917331</v>
      </c>
      <c r="T80" s="39"/>
      <c r="U80" s="39"/>
    </row>
    <row r="81" spans="1:21" ht="15.75" customHeight="1">
      <c r="A81" s="19">
        <f t="shared" si="2"/>
        <v>62</v>
      </c>
      <c r="B81" s="39">
        <v>8710</v>
      </c>
      <c r="C81" s="6" t="s">
        <v>88</v>
      </c>
      <c r="D81" s="40">
        <v>1103.2196448664054</v>
      </c>
      <c r="E81" s="40"/>
      <c r="F81" s="40">
        <v>0</v>
      </c>
      <c r="G81" s="41"/>
      <c r="H81" s="40">
        <v>-117.09677256303803</v>
      </c>
      <c r="I81" s="42"/>
      <c r="J81" s="40">
        <v>0</v>
      </c>
      <c r="K81" s="40"/>
      <c r="L81" s="40">
        <v>0</v>
      </c>
      <c r="M81" s="42"/>
      <c r="N81" s="40">
        <v>0</v>
      </c>
      <c r="O81" s="42"/>
      <c r="P81" s="40">
        <f t="shared" si="1"/>
        <v>-117.09677256303803</v>
      </c>
      <c r="T81" s="39"/>
      <c r="U81" s="39"/>
    </row>
    <row r="82" spans="1:21" ht="15.75" customHeight="1">
      <c r="A82" s="19">
        <f t="shared" si="2"/>
        <v>63</v>
      </c>
      <c r="B82" s="39">
        <v>8711</v>
      </c>
      <c r="C82" s="6" t="s">
        <v>89</v>
      </c>
      <c r="D82" s="40">
        <v>2544.7323411015291</v>
      </c>
      <c r="E82" s="40"/>
      <c r="F82" s="40">
        <v>0</v>
      </c>
      <c r="G82" s="41"/>
      <c r="H82" s="40">
        <v>0</v>
      </c>
      <c r="I82" s="42"/>
      <c r="J82" s="40">
        <v>124.94825386055032</v>
      </c>
      <c r="K82" s="40"/>
      <c r="L82" s="40">
        <v>0</v>
      </c>
      <c r="M82" s="42"/>
      <c r="N82" s="40">
        <v>0</v>
      </c>
      <c r="O82" s="42"/>
      <c r="P82" s="40">
        <f t="shared" si="1"/>
        <v>124.94825386055032</v>
      </c>
      <c r="T82" s="39"/>
      <c r="U82" s="39"/>
    </row>
    <row r="83" spans="1:21" ht="15.75" customHeight="1">
      <c r="A83" s="19">
        <f t="shared" si="2"/>
        <v>64</v>
      </c>
      <c r="B83" s="39">
        <v>8720</v>
      </c>
      <c r="C83" s="6" t="s">
        <v>90</v>
      </c>
      <c r="D83" s="40">
        <v>0</v>
      </c>
      <c r="E83" s="40"/>
      <c r="F83" s="40">
        <v>0</v>
      </c>
      <c r="G83" s="41"/>
      <c r="H83" s="40">
        <v>0</v>
      </c>
      <c r="I83" s="42"/>
      <c r="J83" s="40">
        <v>0</v>
      </c>
      <c r="K83" s="40"/>
      <c r="L83" s="40">
        <v>0</v>
      </c>
      <c r="M83" s="42"/>
      <c r="N83" s="40">
        <v>0</v>
      </c>
      <c r="O83" s="42"/>
      <c r="P83" s="40">
        <f t="shared" si="1"/>
        <v>0</v>
      </c>
      <c r="T83" s="39"/>
      <c r="U83" s="39"/>
    </row>
    <row r="84" spans="1:21" ht="15.75" customHeight="1">
      <c r="A84" s="19">
        <f t="shared" si="2"/>
        <v>65</v>
      </c>
      <c r="B84" s="39">
        <v>8740</v>
      </c>
      <c r="C84" s="6" t="s">
        <v>91</v>
      </c>
      <c r="D84" s="40">
        <v>3300058.753444274</v>
      </c>
      <c r="E84" s="40"/>
      <c r="F84" s="40">
        <v>7188.9701896789766</v>
      </c>
      <c r="G84" s="41"/>
      <c r="H84" s="40">
        <v>-8582.2923831132539</v>
      </c>
      <c r="I84" s="42"/>
      <c r="J84" s="40">
        <v>146411.64302988802</v>
      </c>
      <c r="K84" s="40"/>
      <c r="L84" s="40">
        <v>0</v>
      </c>
      <c r="M84" s="42"/>
      <c r="N84" s="40">
        <v>0</v>
      </c>
      <c r="O84" s="42"/>
      <c r="P84" s="40">
        <f t="shared" si="1"/>
        <v>145018.32083645373</v>
      </c>
      <c r="T84" s="39"/>
      <c r="U84" s="39"/>
    </row>
    <row r="85" spans="1:21" ht="15.75" customHeight="1">
      <c r="A85" s="19">
        <f t="shared" si="2"/>
        <v>66</v>
      </c>
      <c r="B85" s="39">
        <v>8750</v>
      </c>
      <c r="C85" s="6" t="s">
        <v>92</v>
      </c>
      <c r="D85" s="40">
        <v>478055.06217812601</v>
      </c>
      <c r="E85" s="40"/>
      <c r="F85" s="40">
        <v>2210.5119178457071</v>
      </c>
      <c r="G85" s="41"/>
      <c r="H85" s="40">
        <v>-300.75144467307268</v>
      </c>
      <c r="I85" s="42"/>
      <c r="J85" s="40">
        <v>4529.1044247009177</v>
      </c>
      <c r="K85" s="40"/>
      <c r="L85" s="40">
        <v>0</v>
      </c>
      <c r="M85" s="42"/>
      <c r="N85" s="40">
        <v>0</v>
      </c>
      <c r="O85" s="42"/>
      <c r="P85" s="40">
        <f t="shared" si="1"/>
        <v>6438.8648978735519</v>
      </c>
      <c r="T85" s="39"/>
      <c r="U85" s="39"/>
    </row>
    <row r="86" spans="1:21" ht="15.75" customHeight="1">
      <c r="A86" s="19">
        <f t="shared" si="2"/>
        <v>67</v>
      </c>
      <c r="B86" s="39">
        <v>8760</v>
      </c>
      <c r="C86" s="6" t="s">
        <v>93</v>
      </c>
      <c r="D86" s="40">
        <v>30153.919069219461</v>
      </c>
      <c r="E86" s="40"/>
      <c r="F86" s="40">
        <v>98.108800232128488</v>
      </c>
      <c r="G86" s="41"/>
      <c r="H86" s="40">
        <v>0</v>
      </c>
      <c r="I86" s="40"/>
      <c r="J86" s="40">
        <v>541.31556843577744</v>
      </c>
      <c r="K86" s="40"/>
      <c r="L86" s="40">
        <v>0</v>
      </c>
      <c r="M86" s="40"/>
      <c r="N86" s="40">
        <v>0</v>
      </c>
      <c r="O86" s="42"/>
      <c r="P86" s="40">
        <f t="shared" si="1"/>
        <v>639.42436866790592</v>
      </c>
      <c r="T86" s="39"/>
      <c r="U86" s="39"/>
    </row>
    <row r="87" spans="1:21" ht="15.75" customHeight="1">
      <c r="A87" s="19">
        <f t="shared" si="2"/>
        <v>68</v>
      </c>
      <c r="B87" s="39">
        <v>8770</v>
      </c>
      <c r="C87" s="6" t="s">
        <v>94</v>
      </c>
      <c r="D87" s="40">
        <v>22074.208092721281</v>
      </c>
      <c r="E87" s="40"/>
      <c r="F87" s="40">
        <v>0</v>
      </c>
      <c r="G87" s="41"/>
      <c r="H87" s="40">
        <v>-499.31254768315193</v>
      </c>
      <c r="I87" s="40"/>
      <c r="J87" s="40">
        <v>738.01210955099668</v>
      </c>
      <c r="K87" s="42"/>
      <c r="L87" s="40">
        <v>0</v>
      </c>
      <c r="M87" s="40"/>
      <c r="N87" s="40">
        <v>0</v>
      </c>
      <c r="O87" s="42"/>
      <c r="P87" s="40">
        <f t="shared" si="1"/>
        <v>238.69956186784475</v>
      </c>
      <c r="T87" s="39"/>
      <c r="U87" s="39"/>
    </row>
    <row r="88" spans="1:21" ht="15.75" customHeight="1">
      <c r="A88" s="19">
        <f t="shared" si="2"/>
        <v>69</v>
      </c>
      <c r="B88" s="39">
        <v>8780</v>
      </c>
      <c r="C88" s="6" t="s">
        <v>95</v>
      </c>
      <c r="D88" s="40">
        <v>934416.13374619116</v>
      </c>
      <c r="E88" s="40"/>
      <c r="F88" s="40">
        <v>4885.800099889042</v>
      </c>
      <c r="G88" s="41"/>
      <c r="H88" s="40">
        <v>-1287.8901654273088</v>
      </c>
      <c r="I88" s="42"/>
      <c r="J88" s="40">
        <v>2665.2031756085116</v>
      </c>
      <c r="K88" s="42"/>
      <c r="L88" s="40">
        <v>0</v>
      </c>
      <c r="M88" s="42"/>
      <c r="N88" s="40">
        <v>0</v>
      </c>
      <c r="O88" s="42"/>
      <c r="P88" s="40">
        <f t="shared" si="1"/>
        <v>6263.1131100702451</v>
      </c>
      <c r="T88" s="39"/>
    </row>
    <row r="89" spans="1:21" ht="15.75" customHeight="1">
      <c r="A89" s="19">
        <f t="shared" si="2"/>
        <v>70</v>
      </c>
      <c r="B89" s="39">
        <v>8790</v>
      </c>
      <c r="C89" s="6" t="s">
        <v>96</v>
      </c>
      <c r="D89" s="40">
        <v>4013.7773096211868</v>
      </c>
      <c r="E89" s="40"/>
      <c r="F89" s="40">
        <v>0</v>
      </c>
      <c r="G89" s="41"/>
      <c r="H89" s="40">
        <v>0</v>
      </c>
      <c r="I89" s="42"/>
      <c r="J89" s="40">
        <v>170.53666276477179</v>
      </c>
      <c r="K89" s="40"/>
      <c r="L89" s="40">
        <v>0</v>
      </c>
      <c r="M89" s="42"/>
      <c r="N89" s="40">
        <v>0</v>
      </c>
      <c r="O89" s="42"/>
      <c r="P89" s="40">
        <f t="shared" si="1"/>
        <v>170.53666276477179</v>
      </c>
      <c r="T89" s="39"/>
    </row>
    <row r="90" spans="1:21" ht="15.75" customHeight="1">
      <c r="A90" s="19">
        <f t="shared" si="2"/>
        <v>71</v>
      </c>
      <c r="B90" s="39">
        <v>8800</v>
      </c>
      <c r="C90" s="6" t="s">
        <v>97</v>
      </c>
      <c r="D90" s="40">
        <v>149633.49444794879</v>
      </c>
      <c r="E90" s="40"/>
      <c r="F90" s="40">
        <v>753.03494524138705</v>
      </c>
      <c r="G90" s="41"/>
      <c r="H90" s="40">
        <v>-3.1379897899964249</v>
      </c>
      <c r="I90" s="42"/>
      <c r="J90" s="40">
        <v>-4442.7794481197652</v>
      </c>
      <c r="K90" s="40"/>
      <c r="L90" s="40">
        <v>0</v>
      </c>
      <c r="M90" s="42"/>
      <c r="N90" s="40">
        <v>0</v>
      </c>
      <c r="O90" s="42"/>
      <c r="P90" s="40">
        <f t="shared" si="1"/>
        <v>-3692.8824926683747</v>
      </c>
      <c r="T90" s="39"/>
    </row>
    <row r="91" spans="1:21" ht="15.75" customHeight="1">
      <c r="A91" s="19">
        <f t="shared" si="2"/>
        <v>72</v>
      </c>
      <c r="B91" s="39">
        <v>8810</v>
      </c>
      <c r="C91" s="6" t="s">
        <v>98</v>
      </c>
      <c r="D91" s="40">
        <v>383107.51066346146</v>
      </c>
      <c r="E91" s="40"/>
      <c r="F91" s="40">
        <v>0</v>
      </c>
      <c r="G91" s="41"/>
      <c r="H91" s="40">
        <v>-39618.611741795066</v>
      </c>
      <c r="I91" s="42"/>
      <c r="J91" s="40">
        <v>615.64355663898107</v>
      </c>
      <c r="K91" s="40"/>
      <c r="L91" s="40">
        <v>0</v>
      </c>
      <c r="M91" s="42"/>
      <c r="N91" s="40">
        <v>0</v>
      </c>
      <c r="O91" s="42"/>
      <c r="P91" s="40">
        <f t="shared" si="1"/>
        <v>-39002.968185156082</v>
      </c>
      <c r="T91" s="39"/>
    </row>
    <row r="92" spans="1:21" ht="15.75" customHeight="1">
      <c r="A92" s="19">
        <f t="shared" si="2"/>
        <v>73</v>
      </c>
      <c r="B92" s="39">
        <v>8850</v>
      </c>
      <c r="C92" s="6" t="s">
        <v>99</v>
      </c>
      <c r="D92" s="40">
        <v>1623.0670662596563</v>
      </c>
      <c r="E92" s="40"/>
      <c r="F92" s="40">
        <v>0</v>
      </c>
      <c r="G92" s="41"/>
      <c r="H92" s="40">
        <v>0</v>
      </c>
      <c r="I92" s="42"/>
      <c r="J92" s="40">
        <v>-224.53496544207201</v>
      </c>
      <c r="K92" s="40"/>
      <c r="L92" s="40">
        <v>0</v>
      </c>
      <c r="M92" s="42"/>
      <c r="N92" s="40">
        <v>0</v>
      </c>
      <c r="O92" s="42"/>
      <c r="P92" s="40">
        <f t="shared" si="1"/>
        <v>-224.53496544207201</v>
      </c>
      <c r="T92" s="39"/>
    </row>
    <row r="93" spans="1:21" ht="15.75" customHeight="1">
      <c r="A93" s="19">
        <f t="shared" si="2"/>
        <v>74</v>
      </c>
      <c r="B93" s="39">
        <v>8860</v>
      </c>
      <c r="C93" s="6" t="s">
        <v>100</v>
      </c>
      <c r="D93" s="40">
        <v>299.69783559778364</v>
      </c>
      <c r="E93" s="40"/>
      <c r="F93" s="40">
        <v>0</v>
      </c>
      <c r="G93" s="41"/>
      <c r="H93" s="40">
        <v>-2.5503512525439156</v>
      </c>
      <c r="I93" s="42"/>
      <c r="J93" s="40">
        <v>11.712612702245167</v>
      </c>
      <c r="K93" s="40"/>
      <c r="L93" s="40">
        <v>0</v>
      </c>
      <c r="M93" s="42"/>
      <c r="N93" s="40">
        <v>0</v>
      </c>
      <c r="O93" s="42"/>
      <c r="P93" s="40">
        <f t="shared" si="1"/>
        <v>9.1622614497012513</v>
      </c>
      <c r="T93" s="39"/>
    </row>
    <row r="94" spans="1:21" ht="15.75" customHeight="1">
      <c r="A94" s="19"/>
      <c r="B94" s="20"/>
      <c r="D94" s="30"/>
      <c r="E94" s="30"/>
      <c r="F94" s="30"/>
      <c r="G94" s="31"/>
      <c r="H94" s="30"/>
      <c r="I94" s="43"/>
      <c r="J94" s="30"/>
      <c r="K94" s="30"/>
      <c r="L94" s="30"/>
      <c r="M94" s="43"/>
      <c r="N94" s="30"/>
      <c r="O94" s="43"/>
      <c r="P94" s="30"/>
    </row>
    <row r="95" spans="1:21" ht="15.75" customHeight="1">
      <c r="D95" s="31"/>
      <c r="E95" s="31"/>
      <c r="F95" s="31"/>
      <c r="G95" s="31"/>
      <c r="H95" s="36" t="s">
        <v>19</v>
      </c>
      <c r="I95" s="31"/>
      <c r="J95" s="31"/>
      <c r="K95" s="31"/>
      <c r="L95" s="31"/>
      <c r="M95" s="31"/>
      <c r="N95" s="31"/>
      <c r="O95" s="31"/>
      <c r="P95" s="36" t="s">
        <v>54</v>
      </c>
    </row>
    <row r="96" spans="1:21" ht="15.75" customHeight="1">
      <c r="A96" s="19" t="s">
        <v>20</v>
      </c>
      <c r="B96" s="20" t="s">
        <v>21</v>
      </c>
      <c r="D96" s="36" t="s">
        <v>22</v>
      </c>
      <c r="E96" s="31"/>
      <c r="F96" s="24" t="s">
        <v>9</v>
      </c>
      <c r="G96" s="37"/>
      <c r="H96" s="24" t="s">
        <v>9</v>
      </c>
      <c r="I96" s="25"/>
      <c r="J96" s="24" t="s">
        <v>9</v>
      </c>
      <c r="K96" s="25"/>
      <c r="L96" s="24" t="s">
        <v>9</v>
      </c>
      <c r="M96" s="25"/>
      <c r="N96" s="24" t="s">
        <v>9</v>
      </c>
      <c r="O96" s="25"/>
      <c r="P96" s="36" t="s">
        <v>23</v>
      </c>
    </row>
    <row r="97" spans="1:21" ht="15.75" customHeight="1">
      <c r="A97" s="26" t="s">
        <v>24</v>
      </c>
      <c r="B97" s="27" t="s">
        <v>25</v>
      </c>
      <c r="C97" s="16"/>
      <c r="D97" s="28" t="s">
        <v>26</v>
      </c>
      <c r="E97" s="38"/>
      <c r="F97" s="28" t="s">
        <v>27</v>
      </c>
      <c r="G97" s="29" t="s">
        <v>28</v>
      </c>
      <c r="H97" s="28" t="s">
        <v>29</v>
      </c>
      <c r="I97" s="29" t="s">
        <v>28</v>
      </c>
      <c r="J97" s="28" t="s">
        <v>30</v>
      </c>
      <c r="K97" s="29" t="s">
        <v>28</v>
      </c>
      <c r="L97" s="28" t="s">
        <v>31</v>
      </c>
      <c r="M97" s="29" t="s">
        <v>28</v>
      </c>
      <c r="N97" s="28" t="s">
        <v>32</v>
      </c>
      <c r="O97" s="29" t="s">
        <v>28</v>
      </c>
      <c r="P97" s="28" t="s">
        <v>33</v>
      </c>
    </row>
    <row r="98" spans="1:21" ht="15.75" customHeight="1"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21" ht="15.75" customHeight="1">
      <c r="A99" s="19">
        <f>A93+1</f>
        <v>75</v>
      </c>
      <c r="B99" s="39">
        <v>8870</v>
      </c>
      <c r="C99" s="20" t="s">
        <v>101</v>
      </c>
      <c r="D99" s="40">
        <v>29454.642555986084</v>
      </c>
      <c r="E99" s="40"/>
      <c r="F99" s="40">
        <v>128.79723268293299</v>
      </c>
      <c r="G99" s="41"/>
      <c r="H99" s="40">
        <v>0</v>
      </c>
      <c r="I99" s="42"/>
      <c r="J99" s="40">
        <v>439.66176018284943</v>
      </c>
      <c r="K99" s="40"/>
      <c r="L99" s="40">
        <v>0</v>
      </c>
      <c r="M99" s="42"/>
      <c r="N99" s="40">
        <v>0</v>
      </c>
      <c r="O99" s="42"/>
      <c r="P99" s="40">
        <f t="shared" ref="P99:P132" si="3">SUM(F99:O99)</f>
        <v>568.45899286578242</v>
      </c>
      <c r="T99" s="44"/>
    </row>
    <row r="100" spans="1:21" ht="15.75" customHeight="1">
      <c r="A100" s="19">
        <f t="shared" ref="A100:A132" si="4">A99+1</f>
        <v>76</v>
      </c>
      <c r="B100" s="39">
        <v>8890</v>
      </c>
      <c r="C100" s="20" t="s">
        <v>102</v>
      </c>
      <c r="D100" s="40">
        <v>36.114656480308867</v>
      </c>
      <c r="E100" s="40"/>
      <c r="F100" s="40">
        <v>0</v>
      </c>
      <c r="G100" s="41"/>
      <c r="H100" s="40">
        <v>0</v>
      </c>
      <c r="I100" s="42"/>
      <c r="J100" s="40">
        <v>1.534433158084008</v>
      </c>
      <c r="K100" s="40"/>
      <c r="L100" s="40">
        <v>0</v>
      </c>
      <c r="M100" s="42"/>
      <c r="N100" s="40">
        <v>0</v>
      </c>
      <c r="O100" s="42"/>
      <c r="P100" s="40">
        <f t="shared" si="3"/>
        <v>1.534433158084008</v>
      </c>
      <c r="T100" s="39"/>
    </row>
    <row r="101" spans="1:21" ht="15.75" customHeight="1">
      <c r="A101" s="19">
        <f t="shared" si="4"/>
        <v>77</v>
      </c>
      <c r="B101" s="39">
        <v>8900</v>
      </c>
      <c r="C101" s="20" t="s">
        <v>103</v>
      </c>
      <c r="D101" s="40">
        <v>8796.2837416703478</v>
      </c>
      <c r="E101" s="40"/>
      <c r="F101" s="40">
        <v>0</v>
      </c>
      <c r="G101" s="41"/>
      <c r="H101" s="40">
        <v>0</v>
      </c>
      <c r="I101" s="42"/>
      <c r="J101" s="40">
        <v>373.73495296829242</v>
      </c>
      <c r="K101" s="40"/>
      <c r="L101" s="40">
        <v>0</v>
      </c>
      <c r="M101" s="42"/>
      <c r="N101" s="40">
        <v>0</v>
      </c>
      <c r="O101" s="42"/>
      <c r="P101" s="40">
        <f t="shared" si="3"/>
        <v>373.73495296829242</v>
      </c>
      <c r="T101" s="39"/>
    </row>
    <row r="102" spans="1:21" ht="15.75" customHeight="1">
      <c r="A102" s="19">
        <f t="shared" si="4"/>
        <v>78</v>
      </c>
      <c r="B102" s="39">
        <v>8910</v>
      </c>
      <c r="C102" s="20" t="s">
        <v>104</v>
      </c>
      <c r="D102" s="40">
        <v>4280.7808136643916</v>
      </c>
      <c r="E102" s="40"/>
      <c r="F102" s="40">
        <v>0</v>
      </c>
      <c r="G102" s="41"/>
      <c r="H102" s="40">
        <v>-169.82753732377705</v>
      </c>
      <c r="I102" s="42"/>
      <c r="J102" s="40">
        <v>113.89973011014263</v>
      </c>
      <c r="K102" s="40"/>
      <c r="L102" s="40">
        <v>0</v>
      </c>
      <c r="M102" s="42"/>
      <c r="N102" s="40">
        <v>0</v>
      </c>
      <c r="O102" s="42"/>
      <c r="P102" s="40">
        <f t="shared" si="3"/>
        <v>-55.927807213634424</v>
      </c>
      <c r="T102" s="39"/>
    </row>
    <row r="103" spans="1:21" ht="15.75" customHeight="1">
      <c r="A103" s="19">
        <f t="shared" si="4"/>
        <v>79</v>
      </c>
      <c r="B103" s="39">
        <v>8920</v>
      </c>
      <c r="C103" s="20" t="s">
        <v>105</v>
      </c>
      <c r="D103" s="40">
        <v>101.95075333814162</v>
      </c>
      <c r="E103" s="40"/>
      <c r="F103" s="40">
        <v>0</v>
      </c>
      <c r="G103" s="41"/>
      <c r="H103" s="40">
        <v>0</v>
      </c>
      <c r="I103" s="42"/>
      <c r="J103" s="40">
        <v>4.3316656355013237</v>
      </c>
      <c r="K103" s="40"/>
      <c r="L103" s="40">
        <v>0</v>
      </c>
      <c r="M103" s="42"/>
      <c r="N103" s="40">
        <v>0</v>
      </c>
      <c r="O103" s="42"/>
      <c r="P103" s="40">
        <f t="shared" si="3"/>
        <v>4.3316656355013237</v>
      </c>
      <c r="T103" s="39"/>
    </row>
    <row r="104" spans="1:21" ht="15.75" customHeight="1">
      <c r="A104" s="19">
        <f t="shared" si="4"/>
        <v>80</v>
      </c>
      <c r="B104" s="39">
        <v>8930</v>
      </c>
      <c r="C104" s="20" t="s">
        <v>106</v>
      </c>
      <c r="D104" s="40">
        <v>89917.213566702529</v>
      </c>
      <c r="E104" s="40"/>
      <c r="F104" s="40">
        <v>495.47036904536344</v>
      </c>
      <c r="G104" s="41"/>
      <c r="H104" s="40">
        <v>0</v>
      </c>
      <c r="I104" s="42"/>
      <c r="J104" s="40">
        <v>0</v>
      </c>
      <c r="K104" s="40"/>
      <c r="L104" s="40">
        <v>0</v>
      </c>
      <c r="M104" s="42"/>
      <c r="N104" s="40">
        <v>0</v>
      </c>
      <c r="O104" s="42"/>
      <c r="P104" s="40">
        <f t="shared" si="3"/>
        <v>495.47036904536344</v>
      </c>
      <c r="T104" s="39"/>
    </row>
    <row r="105" spans="1:21" ht="15.75" customHeight="1">
      <c r="A105" s="19">
        <f t="shared" si="4"/>
        <v>81</v>
      </c>
      <c r="B105" s="39">
        <v>8940</v>
      </c>
      <c r="C105" s="20" t="s">
        <v>107</v>
      </c>
      <c r="D105" s="40">
        <v>11082.624415208618</v>
      </c>
      <c r="E105" s="40"/>
      <c r="F105" s="40">
        <v>0</v>
      </c>
      <c r="G105" s="41"/>
      <c r="H105" s="40">
        <v>0</v>
      </c>
      <c r="I105" s="42"/>
      <c r="J105" s="40">
        <v>-303.58582837495982</v>
      </c>
      <c r="K105" s="40"/>
      <c r="L105" s="40">
        <v>0</v>
      </c>
      <c r="M105" s="40"/>
      <c r="N105" s="40">
        <v>0</v>
      </c>
      <c r="O105" s="42"/>
      <c r="P105" s="40">
        <f t="shared" si="3"/>
        <v>-303.58582837495982</v>
      </c>
      <c r="T105" s="39"/>
    </row>
    <row r="106" spans="1:21" ht="15.75" customHeight="1">
      <c r="A106" s="19">
        <f t="shared" si="4"/>
        <v>82</v>
      </c>
      <c r="B106" s="39">
        <v>8950</v>
      </c>
      <c r="C106" s="20" t="s">
        <v>108</v>
      </c>
      <c r="D106" s="40">
        <v>0</v>
      </c>
      <c r="E106" s="40"/>
      <c r="F106" s="40">
        <v>0</v>
      </c>
      <c r="G106" s="41"/>
      <c r="H106" s="40">
        <v>0</v>
      </c>
      <c r="I106" s="42"/>
      <c r="J106" s="40">
        <v>0</v>
      </c>
      <c r="K106" s="40"/>
      <c r="L106" s="40">
        <v>0</v>
      </c>
      <c r="M106" s="40"/>
      <c r="N106" s="40">
        <v>0</v>
      </c>
      <c r="O106" s="42"/>
      <c r="P106" s="40">
        <f t="shared" si="3"/>
        <v>0</v>
      </c>
      <c r="T106" s="39"/>
    </row>
    <row r="107" spans="1:21" ht="15.75" customHeight="1">
      <c r="A107" s="19">
        <f t="shared" si="4"/>
        <v>83</v>
      </c>
      <c r="B107" s="39">
        <v>9010</v>
      </c>
      <c r="C107" s="20" t="s">
        <v>109</v>
      </c>
      <c r="D107" s="40">
        <v>406.0930132024418</v>
      </c>
      <c r="E107" s="40"/>
      <c r="F107" s="40">
        <v>0.33314425101310263</v>
      </c>
      <c r="G107" s="41"/>
      <c r="H107" s="40">
        <v>0</v>
      </c>
      <c r="I107" s="42"/>
      <c r="J107" s="40">
        <v>14.685257627256874</v>
      </c>
      <c r="K107" s="40"/>
      <c r="L107" s="40">
        <v>0</v>
      </c>
      <c r="M107" s="40"/>
      <c r="N107" s="40">
        <v>0</v>
      </c>
      <c r="O107" s="42"/>
      <c r="P107" s="40">
        <f t="shared" si="3"/>
        <v>15.018401878269977</v>
      </c>
      <c r="T107" s="39"/>
    </row>
    <row r="108" spans="1:21" ht="15.75" customHeight="1">
      <c r="A108" s="19">
        <f t="shared" si="4"/>
        <v>84</v>
      </c>
      <c r="B108" s="39">
        <v>9020</v>
      </c>
      <c r="C108" s="20" t="s">
        <v>110</v>
      </c>
      <c r="D108" s="40">
        <v>1186801.9868062921</v>
      </c>
      <c r="E108" s="40"/>
      <c r="F108" s="40">
        <v>2179.1109450388753</v>
      </c>
      <c r="G108" s="41"/>
      <c r="H108" s="40">
        <v>-257.27598687721093</v>
      </c>
      <c r="I108" s="42"/>
      <c r="J108" s="40">
        <v>63109.428007398586</v>
      </c>
      <c r="K108" s="40"/>
      <c r="L108" s="40">
        <v>0</v>
      </c>
      <c r="M108" s="40"/>
      <c r="N108" s="40">
        <v>0</v>
      </c>
      <c r="O108" s="42"/>
      <c r="P108" s="40">
        <f t="shared" si="3"/>
        <v>65031.26296556025</v>
      </c>
      <c r="T108" s="39"/>
      <c r="U108" s="39"/>
    </row>
    <row r="109" spans="1:21" ht="15.75" customHeight="1">
      <c r="A109" s="19">
        <f t="shared" si="4"/>
        <v>85</v>
      </c>
      <c r="B109" s="39">
        <v>9030</v>
      </c>
      <c r="C109" s="20" t="s">
        <v>111</v>
      </c>
      <c r="D109" s="40">
        <v>1660971.6767347548</v>
      </c>
      <c r="E109" s="40"/>
      <c r="F109" s="40">
        <v>2138.0709331186172</v>
      </c>
      <c r="G109" s="41"/>
      <c r="H109" s="40">
        <v>0</v>
      </c>
      <c r="I109" s="42"/>
      <c r="J109" s="40">
        <v>99289.466642536019</v>
      </c>
      <c r="K109" s="40"/>
      <c r="L109" s="40">
        <v>0</v>
      </c>
      <c r="M109" s="40"/>
      <c r="N109" s="40">
        <v>0</v>
      </c>
      <c r="O109" s="42"/>
      <c r="P109" s="40">
        <f t="shared" si="3"/>
        <v>101427.53757565464</v>
      </c>
      <c r="T109" s="39"/>
    </row>
    <row r="110" spans="1:21" ht="15.75" customHeight="1">
      <c r="A110" s="19">
        <f t="shared" si="4"/>
        <v>86</v>
      </c>
      <c r="B110" s="39">
        <v>9040</v>
      </c>
      <c r="C110" s="20" t="s">
        <v>112</v>
      </c>
      <c r="D110" s="40">
        <v>369911.19170000002</v>
      </c>
      <c r="E110" s="40"/>
      <c r="F110" s="40">
        <v>0</v>
      </c>
      <c r="G110" s="41"/>
      <c r="H110" s="40">
        <v>0</v>
      </c>
      <c r="I110" s="42"/>
      <c r="J110" s="40">
        <v>0</v>
      </c>
      <c r="K110" s="40"/>
      <c r="L110" s="40">
        <v>-7798.9327663854347</v>
      </c>
      <c r="M110" s="40"/>
      <c r="N110" s="40">
        <v>0</v>
      </c>
      <c r="O110" s="42"/>
      <c r="P110" s="40">
        <f t="shared" si="3"/>
        <v>-7798.9327663854347</v>
      </c>
      <c r="T110" s="39"/>
    </row>
    <row r="111" spans="1:21" ht="15.75" customHeight="1">
      <c r="A111" s="19">
        <f t="shared" si="4"/>
        <v>87</v>
      </c>
      <c r="B111" s="39">
        <v>9070</v>
      </c>
      <c r="C111" s="20" t="s">
        <v>113</v>
      </c>
      <c r="D111" s="40">
        <v>0</v>
      </c>
      <c r="E111" s="40"/>
      <c r="F111" s="40">
        <v>0</v>
      </c>
      <c r="G111" s="41"/>
      <c r="H111" s="40">
        <v>0</v>
      </c>
      <c r="I111" s="42"/>
      <c r="J111" s="40">
        <v>0</v>
      </c>
      <c r="K111" s="40"/>
      <c r="L111" s="40">
        <v>0</v>
      </c>
      <c r="M111" s="40"/>
      <c r="N111" s="40">
        <v>0</v>
      </c>
      <c r="O111" s="42"/>
      <c r="P111" s="40">
        <f t="shared" si="3"/>
        <v>0</v>
      </c>
      <c r="T111" s="39"/>
    </row>
    <row r="112" spans="1:21" ht="15.75" customHeight="1">
      <c r="A112" s="19">
        <f t="shared" si="4"/>
        <v>88</v>
      </c>
      <c r="B112" s="39">
        <v>9080</v>
      </c>
      <c r="C112" s="20" t="s">
        <v>114</v>
      </c>
      <c r="D112" s="40">
        <v>0</v>
      </c>
      <c r="E112" s="40"/>
      <c r="F112" s="40">
        <v>0</v>
      </c>
      <c r="G112" s="41"/>
      <c r="H112" s="40">
        <v>0</v>
      </c>
      <c r="I112" s="42"/>
      <c r="J112" s="40">
        <v>0</v>
      </c>
      <c r="K112" s="40"/>
      <c r="L112" s="40">
        <v>0</v>
      </c>
      <c r="M112" s="40"/>
      <c r="N112" s="40">
        <v>0</v>
      </c>
      <c r="O112" s="42"/>
      <c r="P112" s="40">
        <f t="shared" si="3"/>
        <v>0</v>
      </c>
      <c r="T112" s="39"/>
    </row>
    <row r="113" spans="1:20" ht="15.75" customHeight="1">
      <c r="A113" s="19">
        <f t="shared" si="4"/>
        <v>89</v>
      </c>
      <c r="B113" s="39">
        <v>9090</v>
      </c>
      <c r="C113" s="20" t="s">
        <v>115</v>
      </c>
      <c r="D113" s="40">
        <v>134412.29365729415</v>
      </c>
      <c r="E113" s="40"/>
      <c r="F113" s="40">
        <v>582.97069566549908</v>
      </c>
      <c r="G113" s="41"/>
      <c r="H113" s="40">
        <v>0</v>
      </c>
      <c r="I113" s="42"/>
      <c r="J113" s="40">
        <v>-1066.5581852996224</v>
      </c>
      <c r="K113" s="40"/>
      <c r="L113" s="40">
        <v>0</v>
      </c>
      <c r="M113" s="40"/>
      <c r="N113" s="40">
        <v>0</v>
      </c>
      <c r="O113" s="42"/>
      <c r="P113" s="40">
        <f t="shared" si="3"/>
        <v>-483.58748963412336</v>
      </c>
      <c r="T113" s="39"/>
    </row>
    <row r="114" spans="1:20" ht="15.75" customHeight="1">
      <c r="A114" s="19">
        <f t="shared" si="4"/>
        <v>90</v>
      </c>
      <c r="B114" s="39">
        <v>9100</v>
      </c>
      <c r="C114" s="20" t="s">
        <v>116</v>
      </c>
      <c r="D114" s="40">
        <v>0</v>
      </c>
      <c r="E114" s="40"/>
      <c r="F114" s="40">
        <v>0</v>
      </c>
      <c r="G114" s="41"/>
      <c r="H114" s="40">
        <v>0</v>
      </c>
      <c r="I114" s="42"/>
      <c r="J114" s="40">
        <v>0</v>
      </c>
      <c r="K114" s="40"/>
      <c r="L114" s="40">
        <v>0</v>
      </c>
      <c r="M114" s="40"/>
      <c r="N114" s="40">
        <v>0</v>
      </c>
      <c r="O114" s="42"/>
      <c r="P114" s="40">
        <f t="shared" si="3"/>
        <v>0</v>
      </c>
      <c r="T114" s="39"/>
    </row>
    <row r="115" spans="1:20" ht="15.75" customHeight="1">
      <c r="A115" s="19">
        <f t="shared" si="4"/>
        <v>91</v>
      </c>
      <c r="B115" s="44">
        <v>9110</v>
      </c>
      <c r="C115" s="45" t="s">
        <v>117</v>
      </c>
      <c r="D115" s="40">
        <v>255129.29012212393</v>
      </c>
      <c r="E115" s="40"/>
      <c r="F115" s="40">
        <v>1038.8138069473848</v>
      </c>
      <c r="G115" s="41"/>
      <c r="H115" s="40">
        <v>0</v>
      </c>
      <c r="I115" s="42"/>
      <c r="J115" s="40">
        <v>10793.558982604432</v>
      </c>
      <c r="K115" s="40"/>
      <c r="L115" s="40">
        <v>0</v>
      </c>
      <c r="M115" s="40"/>
      <c r="N115" s="40">
        <v>0</v>
      </c>
      <c r="O115" s="42"/>
      <c r="P115" s="40">
        <f t="shared" si="3"/>
        <v>11832.372789551817</v>
      </c>
      <c r="T115" s="39"/>
    </row>
    <row r="116" spans="1:20" ht="15.75" customHeight="1">
      <c r="A116" s="19">
        <f t="shared" si="4"/>
        <v>92</v>
      </c>
      <c r="B116" s="44">
        <v>9120</v>
      </c>
      <c r="C116" s="45" t="s">
        <v>118</v>
      </c>
      <c r="D116" s="40">
        <v>117086.30179510081</v>
      </c>
      <c r="E116" s="40"/>
      <c r="F116" s="40">
        <v>0</v>
      </c>
      <c r="G116" s="41"/>
      <c r="H116" s="40">
        <v>-148.45512371662926</v>
      </c>
      <c r="I116" s="42"/>
      <c r="J116" s="40">
        <v>14352.096686603507</v>
      </c>
      <c r="K116" s="40"/>
      <c r="L116" s="40">
        <v>0</v>
      </c>
      <c r="M116" s="40"/>
      <c r="N116" s="40">
        <v>0</v>
      </c>
      <c r="O116" s="42"/>
      <c r="P116" s="40">
        <f t="shared" si="3"/>
        <v>14203.641562886878</v>
      </c>
      <c r="T116" s="39"/>
    </row>
    <row r="117" spans="1:20" ht="15.75" customHeight="1">
      <c r="A117" s="19">
        <f t="shared" si="4"/>
        <v>93</v>
      </c>
      <c r="B117" s="44">
        <v>9130</v>
      </c>
      <c r="C117" s="45" t="s">
        <v>119</v>
      </c>
      <c r="D117" s="40">
        <v>38737.06849407807</v>
      </c>
      <c r="E117" s="40"/>
      <c r="F117" s="40">
        <v>0</v>
      </c>
      <c r="G117" s="41"/>
      <c r="H117" s="40">
        <v>0</v>
      </c>
      <c r="I117" s="42"/>
      <c r="J117" s="40">
        <v>6745.9547343508466</v>
      </c>
      <c r="K117" s="40"/>
      <c r="L117" s="40">
        <v>0</v>
      </c>
      <c r="M117" s="40"/>
      <c r="N117" s="40">
        <v>0</v>
      </c>
      <c r="O117" s="42"/>
      <c r="P117" s="40">
        <f t="shared" si="3"/>
        <v>6745.9547343508466</v>
      </c>
      <c r="T117" s="39"/>
    </row>
    <row r="118" spans="1:20" ht="15.75" customHeight="1">
      <c r="A118" s="19">
        <f t="shared" si="4"/>
        <v>94</v>
      </c>
      <c r="B118" s="44">
        <v>9160</v>
      </c>
      <c r="C118" s="45" t="s">
        <v>120</v>
      </c>
      <c r="D118" s="40">
        <v>0</v>
      </c>
      <c r="E118" s="40"/>
      <c r="F118" s="40">
        <v>0</v>
      </c>
      <c r="G118" s="41"/>
      <c r="H118" s="40">
        <v>0</v>
      </c>
      <c r="I118" s="42"/>
      <c r="J118" s="40">
        <v>0</v>
      </c>
      <c r="K118" s="40"/>
      <c r="L118" s="40">
        <v>0</v>
      </c>
      <c r="M118" s="40"/>
      <c r="N118" s="40">
        <v>0</v>
      </c>
      <c r="O118" s="42"/>
      <c r="P118" s="40">
        <f t="shared" si="3"/>
        <v>0</v>
      </c>
      <c r="T118" s="39"/>
    </row>
    <row r="119" spans="1:20" ht="15.75" customHeight="1">
      <c r="A119" s="19">
        <f t="shared" si="4"/>
        <v>95</v>
      </c>
      <c r="B119" s="44">
        <v>9200</v>
      </c>
      <c r="C119" s="45" t="s">
        <v>121</v>
      </c>
      <c r="D119" s="40">
        <v>141985.19929653441</v>
      </c>
      <c r="E119" s="40"/>
      <c r="F119" s="40">
        <v>782.38032857020721</v>
      </c>
      <c r="G119" s="41"/>
      <c r="H119" s="40">
        <v>0</v>
      </c>
      <c r="I119" s="42"/>
      <c r="J119" s="40">
        <v>0</v>
      </c>
      <c r="K119" s="40"/>
      <c r="L119" s="40">
        <v>0</v>
      </c>
      <c r="M119" s="40"/>
      <c r="N119" s="40">
        <v>0</v>
      </c>
      <c r="O119" s="42"/>
      <c r="P119" s="40">
        <f>SUM(F119:O119)</f>
        <v>782.38032857020721</v>
      </c>
      <c r="T119" s="39"/>
    </row>
    <row r="120" spans="1:20" ht="15.75" customHeight="1">
      <c r="A120" s="19">
        <f t="shared" si="4"/>
        <v>96</v>
      </c>
      <c r="B120" s="39">
        <v>9210</v>
      </c>
      <c r="C120" s="20" t="s">
        <v>122</v>
      </c>
      <c r="D120" s="40">
        <v>1379.9935257030206</v>
      </c>
      <c r="E120" s="40"/>
      <c r="F120" s="40">
        <v>0</v>
      </c>
      <c r="G120" s="41"/>
      <c r="H120" s="40">
        <v>0</v>
      </c>
      <c r="I120" s="42"/>
      <c r="J120" s="40">
        <v>1868.5971040624072</v>
      </c>
      <c r="K120" s="40"/>
      <c r="L120" s="40">
        <v>0</v>
      </c>
      <c r="M120" s="40"/>
      <c r="N120" s="40">
        <v>0</v>
      </c>
      <c r="O120" s="42"/>
      <c r="P120" s="40">
        <f>SUM(F120:O120)</f>
        <v>1868.5971040624072</v>
      </c>
      <c r="T120" s="39"/>
    </row>
    <row r="121" spans="1:20" ht="15">
      <c r="A121" s="19">
        <f t="shared" si="4"/>
        <v>97</v>
      </c>
      <c r="B121" s="39">
        <v>9220</v>
      </c>
      <c r="C121" s="20" t="s">
        <v>123</v>
      </c>
      <c r="D121" s="40">
        <v>13526079.802595161</v>
      </c>
      <c r="E121" s="40"/>
      <c r="F121" s="40">
        <v>0</v>
      </c>
      <c r="G121" s="41"/>
      <c r="H121" s="40">
        <v>0</v>
      </c>
      <c r="I121" s="42"/>
      <c r="J121" s="40">
        <v>0</v>
      </c>
      <c r="K121" s="40"/>
      <c r="L121" s="40">
        <v>0</v>
      </c>
      <c r="M121" s="40"/>
      <c r="N121" s="40">
        <v>486321.02766592428</v>
      </c>
      <c r="O121" s="42"/>
      <c r="P121" s="40">
        <f t="shared" si="3"/>
        <v>486321.02766592428</v>
      </c>
      <c r="S121" s="40"/>
      <c r="T121" s="46"/>
    </row>
    <row r="122" spans="1:20" ht="15.75" customHeight="1">
      <c r="A122" s="19">
        <f t="shared" si="4"/>
        <v>98</v>
      </c>
      <c r="B122" s="39">
        <v>9230</v>
      </c>
      <c r="C122" s="20" t="s">
        <v>124</v>
      </c>
      <c r="D122" s="40">
        <v>64810.557379835765</v>
      </c>
      <c r="E122" s="40"/>
      <c r="F122" s="40">
        <v>0</v>
      </c>
      <c r="G122" s="41"/>
      <c r="H122" s="40">
        <v>0</v>
      </c>
      <c r="I122" s="42"/>
      <c r="J122" s="40">
        <v>5038.9785867204628</v>
      </c>
      <c r="K122" s="40"/>
      <c r="L122" s="40">
        <v>0</v>
      </c>
      <c r="M122" s="40"/>
      <c r="N122" s="40">
        <v>0</v>
      </c>
      <c r="O122" s="42"/>
      <c r="P122" s="40">
        <f t="shared" si="3"/>
        <v>5038.9785867204628</v>
      </c>
      <c r="T122" s="39"/>
    </row>
    <row r="123" spans="1:20" ht="15.75" customHeight="1">
      <c r="A123" s="19">
        <f t="shared" si="4"/>
        <v>99</v>
      </c>
      <c r="B123" s="39">
        <v>9240</v>
      </c>
      <c r="C123" s="20" t="s">
        <v>125</v>
      </c>
      <c r="D123" s="40">
        <v>88982.39662252953</v>
      </c>
      <c r="E123" s="40"/>
      <c r="F123" s="40">
        <v>0</v>
      </c>
      <c r="G123" s="41"/>
      <c r="H123" s="40">
        <v>0</v>
      </c>
      <c r="I123" s="42"/>
      <c r="J123" s="40">
        <v>-83422.71588193388</v>
      </c>
      <c r="K123" s="40"/>
      <c r="L123" s="40">
        <v>0</v>
      </c>
      <c r="M123" s="40"/>
      <c r="N123" s="40">
        <v>0</v>
      </c>
      <c r="O123" s="42"/>
      <c r="P123" s="40">
        <f t="shared" si="3"/>
        <v>-83422.71588193388</v>
      </c>
      <c r="T123" s="39"/>
    </row>
    <row r="124" spans="1:20" ht="15.75" customHeight="1">
      <c r="A124" s="19">
        <f t="shared" si="4"/>
        <v>100</v>
      </c>
      <c r="B124" s="39">
        <v>9250</v>
      </c>
      <c r="C124" s="20" t="s">
        <v>126</v>
      </c>
      <c r="D124" s="40">
        <v>18680.978177223515</v>
      </c>
      <c r="E124" s="40"/>
      <c r="F124" s="40">
        <v>-1.7937249437254295</v>
      </c>
      <c r="G124" s="41"/>
      <c r="H124" s="40">
        <v>0</v>
      </c>
      <c r="I124" s="42"/>
      <c r="J124" s="40">
        <v>-737.79755320000345</v>
      </c>
      <c r="K124" s="40"/>
      <c r="L124" s="40">
        <v>0</v>
      </c>
      <c r="M124" s="40"/>
      <c r="N124" s="40">
        <v>0</v>
      </c>
      <c r="O124" s="42"/>
      <c r="P124" s="40">
        <f t="shared" si="3"/>
        <v>-739.59127814372891</v>
      </c>
      <c r="T124" s="39"/>
    </row>
    <row r="125" spans="1:20" ht="15.75" customHeight="1">
      <c r="A125" s="19">
        <f t="shared" si="4"/>
        <v>101</v>
      </c>
      <c r="B125" s="39">
        <v>9260</v>
      </c>
      <c r="C125" s="20" t="s">
        <v>127</v>
      </c>
      <c r="D125" s="40">
        <v>1947365.4299807029</v>
      </c>
      <c r="E125" s="40"/>
      <c r="F125" s="40">
        <v>-75497.721053606365</v>
      </c>
      <c r="G125" s="41"/>
      <c r="H125" s="40">
        <v>0</v>
      </c>
      <c r="I125" s="42"/>
      <c r="J125" s="40">
        <v>-28668.347897354965</v>
      </c>
      <c r="K125" s="40"/>
      <c r="L125" s="40">
        <v>0</v>
      </c>
      <c r="M125" s="40"/>
      <c r="N125" s="40">
        <v>0</v>
      </c>
      <c r="O125" s="42"/>
      <c r="P125" s="40">
        <f t="shared" si="3"/>
        <v>-104166.06895096133</v>
      </c>
      <c r="T125" s="39"/>
    </row>
    <row r="126" spans="1:20" ht="15.75" customHeight="1">
      <c r="A126" s="19">
        <f t="shared" si="4"/>
        <v>102</v>
      </c>
      <c r="B126" s="39">
        <v>9270</v>
      </c>
      <c r="C126" s="20" t="s">
        <v>128</v>
      </c>
      <c r="D126" s="40">
        <v>6390.3648239198037</v>
      </c>
      <c r="E126" s="40"/>
      <c r="F126" s="40">
        <v>0</v>
      </c>
      <c r="G126" s="41"/>
      <c r="H126" s="40">
        <v>0</v>
      </c>
      <c r="I126" s="42"/>
      <c r="J126" s="40">
        <v>-4907.3291796781368</v>
      </c>
      <c r="K126" s="40"/>
      <c r="L126" s="40">
        <v>0</v>
      </c>
      <c r="M126" s="40"/>
      <c r="N126" s="40">
        <v>0</v>
      </c>
      <c r="O126" s="42"/>
      <c r="P126" s="40">
        <f t="shared" si="3"/>
        <v>-4907.3291796781368</v>
      </c>
      <c r="T126" s="39"/>
    </row>
    <row r="127" spans="1:20" ht="15.75" customHeight="1">
      <c r="A127" s="19">
        <f t="shared" si="4"/>
        <v>103</v>
      </c>
      <c r="B127" s="39">
        <v>9280</v>
      </c>
      <c r="C127" s="20" t="s">
        <v>129</v>
      </c>
      <c r="D127" s="40">
        <v>0</v>
      </c>
      <c r="E127" s="40"/>
      <c r="F127" s="40">
        <v>0</v>
      </c>
      <c r="G127" s="41"/>
      <c r="H127" s="40">
        <v>0</v>
      </c>
      <c r="I127" s="42"/>
      <c r="J127" s="40">
        <v>0</v>
      </c>
      <c r="K127" s="40"/>
      <c r="L127" s="40">
        <v>0</v>
      </c>
      <c r="M127" s="40"/>
      <c r="N127" s="40">
        <v>0</v>
      </c>
      <c r="O127" s="42"/>
      <c r="P127" s="40">
        <f t="shared" si="3"/>
        <v>0</v>
      </c>
      <c r="T127" s="39"/>
    </row>
    <row r="128" spans="1:20" ht="15.75" customHeight="1">
      <c r="A128" s="19">
        <f t="shared" si="4"/>
        <v>104</v>
      </c>
      <c r="B128" s="39">
        <v>9290</v>
      </c>
      <c r="C128" s="20" t="s">
        <v>130</v>
      </c>
      <c r="D128" s="40">
        <v>0</v>
      </c>
      <c r="E128" s="40"/>
      <c r="F128" s="40">
        <v>0</v>
      </c>
      <c r="G128" s="41"/>
      <c r="H128" s="40">
        <v>0</v>
      </c>
      <c r="I128" s="42"/>
      <c r="J128" s="40">
        <v>0</v>
      </c>
      <c r="K128" s="40"/>
      <c r="L128" s="40">
        <v>0</v>
      </c>
      <c r="M128" s="40"/>
      <c r="N128" s="40">
        <v>0</v>
      </c>
      <c r="O128" s="42"/>
      <c r="P128" s="40">
        <f t="shared" si="3"/>
        <v>0</v>
      </c>
      <c r="T128" s="39"/>
    </row>
    <row r="129" spans="1:20" ht="15.75" customHeight="1">
      <c r="A129" s="19">
        <f t="shared" si="4"/>
        <v>105</v>
      </c>
      <c r="B129" s="44">
        <v>9301</v>
      </c>
      <c r="C129" s="45" t="s">
        <v>131</v>
      </c>
      <c r="D129" s="41">
        <v>0</v>
      </c>
      <c r="E129" s="40"/>
      <c r="F129" s="40">
        <v>0</v>
      </c>
      <c r="G129" s="41"/>
      <c r="H129" s="40">
        <v>0</v>
      </c>
      <c r="I129" s="42"/>
      <c r="J129" s="40">
        <v>0</v>
      </c>
      <c r="K129" s="40"/>
      <c r="L129" s="40">
        <v>0</v>
      </c>
      <c r="M129" s="40"/>
      <c r="N129" s="40">
        <v>0</v>
      </c>
      <c r="O129" s="42"/>
      <c r="P129" s="40">
        <f t="shared" si="3"/>
        <v>0</v>
      </c>
      <c r="T129" s="39"/>
    </row>
    <row r="130" spans="1:20" ht="15.75" customHeight="1">
      <c r="A130" s="19">
        <f t="shared" si="4"/>
        <v>106</v>
      </c>
      <c r="B130" s="44">
        <v>9302</v>
      </c>
      <c r="C130" s="45" t="s">
        <v>132</v>
      </c>
      <c r="D130" s="41">
        <v>74161.595295544976</v>
      </c>
      <c r="E130" s="40"/>
      <c r="F130" s="40">
        <v>0</v>
      </c>
      <c r="G130" s="41"/>
      <c r="H130" s="40">
        <v>0</v>
      </c>
      <c r="I130" s="42"/>
      <c r="J130" s="40">
        <v>-24460.693991621036</v>
      </c>
      <c r="K130" s="40"/>
      <c r="L130" s="40">
        <v>0</v>
      </c>
      <c r="M130" s="40"/>
      <c r="N130" s="40">
        <v>0</v>
      </c>
      <c r="O130" s="42"/>
      <c r="P130" s="40">
        <f t="shared" si="3"/>
        <v>-24460.693991621036</v>
      </c>
      <c r="T130" s="39"/>
    </row>
    <row r="131" spans="1:20" ht="15.75" customHeight="1">
      <c r="A131" s="19">
        <f t="shared" si="4"/>
        <v>107</v>
      </c>
      <c r="B131" s="44">
        <v>9310</v>
      </c>
      <c r="C131" s="45" t="s">
        <v>133</v>
      </c>
      <c r="D131" s="41">
        <v>14287.303404838631</v>
      </c>
      <c r="E131" s="40"/>
      <c r="F131" s="40">
        <v>0</v>
      </c>
      <c r="G131" s="41"/>
      <c r="H131" s="40">
        <v>-1516.4678449304647</v>
      </c>
      <c r="I131" s="42"/>
      <c r="J131" s="40">
        <v>0</v>
      </c>
      <c r="K131" s="40"/>
      <c r="L131" s="40">
        <v>0</v>
      </c>
      <c r="M131" s="40"/>
      <c r="N131" s="40"/>
      <c r="O131" s="42"/>
      <c r="P131" s="40">
        <f t="shared" si="3"/>
        <v>-1516.4678449304647</v>
      </c>
      <c r="T131" s="39"/>
    </row>
    <row r="132" spans="1:20" ht="15.75" customHeight="1">
      <c r="A132" s="19">
        <f t="shared" si="4"/>
        <v>108</v>
      </c>
      <c r="B132" s="44">
        <v>9320</v>
      </c>
      <c r="C132" s="45" t="s">
        <v>134</v>
      </c>
      <c r="D132" s="47">
        <v>0</v>
      </c>
      <c r="E132" s="40"/>
      <c r="F132" s="40">
        <v>0</v>
      </c>
      <c r="G132" s="41"/>
      <c r="H132" s="40">
        <v>0</v>
      </c>
      <c r="I132" s="42"/>
      <c r="J132" s="40">
        <v>0</v>
      </c>
      <c r="K132" s="40"/>
      <c r="L132" s="40">
        <v>0</v>
      </c>
      <c r="M132" s="40"/>
      <c r="N132" s="47">
        <v>0</v>
      </c>
      <c r="O132" s="40"/>
      <c r="P132" s="47">
        <f t="shared" si="3"/>
        <v>0</v>
      </c>
      <c r="T132" s="39"/>
    </row>
    <row r="133" spans="1:20" ht="15.75" customHeight="1">
      <c r="A133" s="19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20" ht="15.75" customHeight="1">
      <c r="A134" s="19">
        <f>A132+1</f>
        <v>109</v>
      </c>
      <c r="B134" s="11" t="s">
        <v>23</v>
      </c>
      <c r="D134" s="34">
        <f>SUM(D48:D93)+SUM(D99:D132)</f>
        <v>26961891.38439516</v>
      </c>
      <c r="E134" s="31"/>
      <c r="F134" s="34">
        <f>SUM(F48:F93)+SUM(F99:F132)</f>
        <v>-48012.612215548856</v>
      </c>
      <c r="G134" s="31"/>
      <c r="H134" s="34">
        <f>SUM(H48:H93)+SUM(H99:H132)</f>
        <v>-62318.195233008861</v>
      </c>
      <c r="I134" s="31"/>
      <c r="J134" s="34">
        <f>SUM(J48:J93)+SUM(J99:J132)</f>
        <v>234379.63886950113</v>
      </c>
      <c r="K134" s="31"/>
      <c r="L134" s="34">
        <f>SUM(L48:L93)+SUM(L99:L132)</f>
        <v>-7798.9327663854347</v>
      </c>
      <c r="M134" s="31"/>
      <c r="N134" s="34">
        <f>SUM(N48:N93)+SUM(N99:N132)</f>
        <v>486321.02766592428</v>
      </c>
      <c r="O134" s="31"/>
      <c r="P134" s="34">
        <f>SUM(P48:P93)+SUM(P99:P132)</f>
        <v>602606.16896236828</v>
      </c>
    </row>
    <row r="135" spans="1:20" ht="15.75" customHeight="1">
      <c r="A135" s="19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20" ht="15.75" customHeight="1">
      <c r="A136" s="19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20" ht="15.75" customHeight="1">
      <c r="A137" s="19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20" ht="15.75" customHeight="1">
      <c r="A138" s="19">
        <f>A134+1</f>
        <v>110</v>
      </c>
      <c r="B138" s="48" t="s">
        <v>135</v>
      </c>
      <c r="C138" s="31"/>
      <c r="D138" s="30">
        <v>6804939.1000999995</v>
      </c>
      <c r="E138" s="31"/>
      <c r="F138" s="30">
        <f>SUM(F122:F132,F99:F119,F48:F93)</f>
        <v>-48012.612215548863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>
        <f>SUM(F138:O138)</f>
        <v>-48012.612215548863</v>
      </c>
    </row>
    <row r="139" spans="1:20" ht="15.75" customHeight="1">
      <c r="A139" s="19">
        <f>A138+1</f>
        <v>111</v>
      </c>
      <c r="B139" s="11" t="s">
        <v>136</v>
      </c>
      <c r="D139" s="30">
        <v>586727.88</v>
      </c>
      <c r="E139" s="31"/>
      <c r="F139" s="30"/>
      <c r="G139" s="30"/>
      <c r="H139" s="30">
        <f>SUM(H$122:H$132,H$99:H$119,H$48:H$93)</f>
        <v>-62318.195233008861</v>
      </c>
      <c r="I139" s="30"/>
      <c r="J139" s="30"/>
      <c r="K139" s="30"/>
      <c r="L139" s="30"/>
      <c r="M139" s="30"/>
      <c r="N139" s="30"/>
      <c r="O139" s="30"/>
      <c r="P139" s="30">
        <f>SUM(F139:O139)</f>
        <v>-62318.195233008861</v>
      </c>
    </row>
    <row r="140" spans="1:20" ht="15.75" customHeight="1">
      <c r="A140" s="19">
        <f>A139+1</f>
        <v>112</v>
      </c>
      <c r="B140" s="11" t="s">
        <v>137</v>
      </c>
      <c r="D140" s="30">
        <v>5674233.4099999992</v>
      </c>
      <c r="E140" s="31"/>
      <c r="F140" s="30"/>
      <c r="G140" s="30"/>
      <c r="H140" s="30"/>
      <c r="I140" s="30"/>
      <c r="J140" s="30">
        <f>SUM(J$122:J$132,J$99:J$120,J$48:J$93)</f>
        <v>234379.63886950113</v>
      </c>
      <c r="K140" s="30"/>
      <c r="L140" s="30"/>
      <c r="M140" s="30"/>
      <c r="N140" s="30"/>
      <c r="O140" s="30"/>
      <c r="P140" s="30">
        <f>SUM(F140:O140)</f>
        <v>234379.63886950113</v>
      </c>
    </row>
    <row r="141" spans="1:20" ht="15.75" customHeight="1">
      <c r="A141" s="19">
        <f>A140+1</f>
        <v>113</v>
      </c>
      <c r="B141" s="11" t="s">
        <v>138</v>
      </c>
      <c r="D141" s="30">
        <v>369911.19170000002</v>
      </c>
      <c r="E141" s="31"/>
      <c r="F141" s="30"/>
      <c r="G141" s="30"/>
      <c r="H141" s="30"/>
      <c r="I141" s="30"/>
      <c r="J141" s="30"/>
      <c r="K141" s="30"/>
      <c r="L141" s="30">
        <f>L134</f>
        <v>-7798.9327663854347</v>
      </c>
      <c r="M141" s="30"/>
      <c r="N141" s="30"/>
      <c r="O141" s="30"/>
      <c r="P141" s="30">
        <f>SUM(F141:O141)</f>
        <v>-7798.9327663854347</v>
      </c>
    </row>
    <row r="142" spans="1:20" ht="15.75" customHeight="1">
      <c r="A142" s="19">
        <f>A141+1</f>
        <v>114</v>
      </c>
      <c r="B142" s="11" t="s">
        <v>139</v>
      </c>
      <c r="D142" s="33">
        <f>D121</f>
        <v>13526079.802595161</v>
      </c>
      <c r="E142" s="31"/>
      <c r="F142" s="33">
        <f>F144-F138</f>
        <v>-1.7535057850182056E-9</v>
      </c>
      <c r="G142" s="30"/>
      <c r="H142" s="33">
        <f>H144-H139</f>
        <v>42.345233008883952</v>
      </c>
      <c r="I142" s="30"/>
      <c r="J142" s="33">
        <f>J144-J140</f>
        <v>-271.02886949985987</v>
      </c>
      <c r="K142" s="30"/>
      <c r="L142" s="33"/>
      <c r="M142" s="30"/>
      <c r="N142" s="33">
        <f>N121</f>
        <v>486321.02766592428</v>
      </c>
      <c r="O142" s="30"/>
      <c r="P142" s="32">
        <f>SUM(F142:O142)</f>
        <v>486092.34402943158</v>
      </c>
    </row>
    <row r="143" spans="1:20" ht="15.75" customHeight="1">
      <c r="A143" s="19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20" ht="15.75" customHeight="1">
      <c r="A144" s="19">
        <f>A142+1</f>
        <v>115</v>
      </c>
      <c r="B144" s="11" t="s">
        <v>23</v>
      </c>
      <c r="D144" s="34">
        <f>SUM(D138:D142)</f>
        <v>26961891.38439516</v>
      </c>
      <c r="E144" s="31"/>
      <c r="F144" s="34">
        <f>D.2.2!D15</f>
        <v>-48012.612215550616</v>
      </c>
      <c r="G144" s="30"/>
      <c r="H144" s="34">
        <f>D.2.2!$D$21</f>
        <v>-62275.849999999977</v>
      </c>
      <c r="I144" s="30"/>
      <c r="J144" s="34">
        <f>D.2.2!$D$28</f>
        <v>234108.61000000127</v>
      </c>
      <c r="K144" s="30"/>
      <c r="L144" s="34">
        <f>D.2.2!$D$34</f>
        <v>-7798.9327663854347</v>
      </c>
      <c r="M144" s="30"/>
      <c r="N144" s="34">
        <f>D.2.2!$D$39</f>
        <v>486321.01700084656</v>
      </c>
      <c r="O144" s="30"/>
      <c r="P144" s="34">
        <f>SUM(P138:P142)</f>
        <v>602342.24268398958</v>
      </c>
    </row>
    <row r="145" spans="1:21" ht="15.75" customHeight="1">
      <c r="A145" s="19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21" ht="15.75" customHeight="1">
      <c r="A146" s="19">
        <f>A144+1</f>
        <v>116</v>
      </c>
      <c r="B146" s="11" t="s">
        <v>52</v>
      </c>
      <c r="D146" s="35">
        <f>D40</f>
        <v>0.38900000000000001</v>
      </c>
      <c r="E146" s="31"/>
      <c r="F146" s="34">
        <f>F144*$D$146*-1</f>
        <v>18676.906151849191</v>
      </c>
      <c r="G146" s="31"/>
      <c r="H146" s="34">
        <f>H144*$D$146*-1</f>
        <v>24225.305649999991</v>
      </c>
      <c r="I146" s="30"/>
      <c r="J146" s="34">
        <f>J144*$D$146*-1</f>
        <v>-91068.249290000502</v>
      </c>
      <c r="K146" s="30"/>
      <c r="L146" s="34">
        <f>L144*$D$146*-1</f>
        <v>3033.7848461239341</v>
      </c>
      <c r="M146" s="30"/>
      <c r="N146" s="34">
        <f>N144*$D$146*-1</f>
        <v>-189178.87561332932</v>
      </c>
      <c r="O146" s="30"/>
      <c r="P146" s="34">
        <f>P144*$D$146*-1</f>
        <v>-234311.13240407195</v>
      </c>
    </row>
    <row r="147" spans="1:21" ht="15.75" customHeight="1">
      <c r="A147" s="19"/>
      <c r="D147" s="31"/>
      <c r="E147" s="31"/>
      <c r="F147" s="31"/>
      <c r="G147" s="31"/>
      <c r="H147" s="30"/>
      <c r="I147" s="30"/>
      <c r="J147" s="30"/>
      <c r="K147" s="30"/>
      <c r="L147" s="30"/>
      <c r="M147" s="30"/>
      <c r="N147" s="30"/>
      <c r="O147" s="30"/>
      <c r="P147" s="30"/>
    </row>
    <row r="148" spans="1:21" ht="15.75" customHeight="1">
      <c r="A148" s="19">
        <f>A146+1</f>
        <v>117</v>
      </c>
      <c r="B148" s="11" t="s">
        <v>53</v>
      </c>
      <c r="D148" s="31"/>
      <c r="E148" s="31"/>
      <c r="F148" s="34">
        <f>F144+F146</f>
        <v>-29335.706063701426</v>
      </c>
      <c r="G148" s="31"/>
      <c r="H148" s="34">
        <f>H144+H146</f>
        <v>-38050.544349999982</v>
      </c>
      <c r="I148" s="31"/>
      <c r="J148" s="34">
        <f>J144+J146</f>
        <v>143040.36071000076</v>
      </c>
      <c r="K148" s="31"/>
      <c r="L148" s="34">
        <f>L144+L146</f>
        <v>-4765.147920261501</v>
      </c>
      <c r="M148" s="31"/>
      <c r="N148" s="34">
        <f>N144+N146</f>
        <v>297142.14138751721</v>
      </c>
      <c r="O148" s="31"/>
      <c r="P148" s="34">
        <f>P144+P146</f>
        <v>368031.1102799176</v>
      </c>
    </row>
    <row r="149" spans="1:21" ht="15.75" customHeight="1">
      <c r="A149" s="19"/>
      <c r="B149" s="11"/>
      <c r="D149" s="31"/>
      <c r="E149" s="31"/>
      <c r="F149" s="34"/>
      <c r="G149" s="31"/>
      <c r="H149" s="34"/>
      <c r="I149" s="31"/>
      <c r="J149" s="34"/>
      <c r="K149" s="31"/>
      <c r="L149" s="34"/>
      <c r="M149" s="31"/>
      <c r="N149" s="34"/>
      <c r="O149" s="31"/>
      <c r="P149" s="34"/>
    </row>
    <row r="150" spans="1:21" ht="15.75" customHeight="1">
      <c r="D150" s="31"/>
      <c r="E150" s="31"/>
      <c r="F150" s="31"/>
      <c r="G150" s="31"/>
      <c r="H150" s="36" t="s">
        <v>19</v>
      </c>
      <c r="I150" s="31"/>
      <c r="J150" s="31"/>
      <c r="K150" s="31"/>
      <c r="L150" s="31"/>
      <c r="M150" s="31"/>
      <c r="N150" s="31"/>
      <c r="O150" s="31"/>
      <c r="P150" s="31"/>
    </row>
    <row r="151" spans="1:21" ht="15.75" customHeight="1">
      <c r="A151" s="19" t="s">
        <v>20</v>
      </c>
      <c r="B151" s="20" t="s">
        <v>21</v>
      </c>
      <c r="D151" s="36" t="s">
        <v>22</v>
      </c>
      <c r="E151" s="31"/>
      <c r="F151" s="24" t="s">
        <v>10</v>
      </c>
      <c r="G151" s="37"/>
      <c r="H151" s="24" t="s">
        <v>10</v>
      </c>
      <c r="I151" s="25"/>
      <c r="J151" s="21" t="s">
        <v>7</v>
      </c>
      <c r="K151" s="22"/>
      <c r="L151" s="24" t="s">
        <v>9</v>
      </c>
      <c r="M151" s="25"/>
      <c r="N151" s="24" t="s">
        <v>9</v>
      </c>
      <c r="O151" s="37"/>
      <c r="P151" s="36" t="s">
        <v>23</v>
      </c>
    </row>
    <row r="152" spans="1:21" ht="15.75" customHeight="1">
      <c r="A152" s="26" t="s">
        <v>24</v>
      </c>
      <c r="B152" s="27" t="s">
        <v>25</v>
      </c>
      <c r="C152" s="16"/>
      <c r="D152" s="28" t="s">
        <v>26</v>
      </c>
      <c r="E152" s="38"/>
      <c r="F152" s="28" t="s">
        <v>27</v>
      </c>
      <c r="G152" s="29" t="s">
        <v>28</v>
      </c>
      <c r="H152" s="28" t="s">
        <v>29</v>
      </c>
      <c r="I152" s="29"/>
      <c r="J152" s="26" t="s">
        <v>30</v>
      </c>
      <c r="K152" s="15" t="s">
        <v>28</v>
      </c>
      <c r="L152" s="28" t="s">
        <v>31</v>
      </c>
      <c r="M152" s="29" t="s">
        <v>28</v>
      </c>
      <c r="N152" s="28" t="s">
        <v>32</v>
      </c>
      <c r="O152" s="38"/>
      <c r="P152" s="28" t="s">
        <v>33</v>
      </c>
      <c r="U152" s="34"/>
    </row>
    <row r="153" spans="1:21" ht="15.75" customHeight="1">
      <c r="B153" s="49"/>
      <c r="D153" s="50"/>
      <c r="E153" s="31"/>
      <c r="F153" s="31"/>
      <c r="G153" s="50"/>
      <c r="H153" s="31"/>
      <c r="I153" s="43"/>
      <c r="J153" s="31"/>
      <c r="K153" s="51"/>
      <c r="L153" s="31"/>
      <c r="M153" s="43"/>
      <c r="N153" s="31"/>
      <c r="O153" s="50"/>
      <c r="P153" s="31"/>
    </row>
    <row r="154" spans="1:21" ht="15.75" customHeight="1">
      <c r="B154" s="49"/>
      <c r="D154" s="50"/>
      <c r="E154" s="31"/>
      <c r="F154" s="31"/>
      <c r="G154" s="50"/>
      <c r="H154" s="31"/>
      <c r="I154" s="43"/>
      <c r="J154" s="31"/>
      <c r="K154" s="51"/>
      <c r="L154" s="31"/>
      <c r="M154" s="43"/>
      <c r="N154" s="31"/>
      <c r="O154" s="50"/>
      <c r="P154" s="31"/>
    </row>
    <row r="155" spans="1:21" ht="15.75" customHeight="1">
      <c r="A155" s="19">
        <f>A148+1</f>
        <v>118</v>
      </c>
      <c r="B155" s="11" t="s">
        <v>140</v>
      </c>
      <c r="D155" s="40">
        <v>18899315.652483873</v>
      </c>
      <c r="E155" s="31"/>
      <c r="F155" s="30">
        <f>D.2.3!D15</f>
        <v>2662196.59846396</v>
      </c>
      <c r="G155" s="43"/>
      <c r="H155" s="30"/>
      <c r="I155" s="30"/>
      <c r="J155" s="30"/>
      <c r="K155" s="51"/>
      <c r="L155" s="31"/>
      <c r="M155" s="30"/>
      <c r="N155" s="31"/>
      <c r="O155" s="50"/>
      <c r="P155" s="30">
        <f>SUM(F155:O155)</f>
        <v>2662196.59846396</v>
      </c>
    </row>
    <row r="156" spans="1:21" ht="15.75" customHeight="1">
      <c r="A156" s="19">
        <f>A155+1</f>
        <v>119</v>
      </c>
      <c r="B156" s="20" t="s">
        <v>141</v>
      </c>
      <c r="D156" s="30">
        <v>0</v>
      </c>
      <c r="E156" s="31"/>
      <c r="F156" s="30"/>
      <c r="G156" s="30"/>
      <c r="H156" s="30"/>
      <c r="I156" s="43"/>
      <c r="J156" s="31"/>
      <c r="K156" s="52"/>
      <c r="L156" s="31"/>
      <c r="M156" s="43"/>
      <c r="N156" s="31"/>
      <c r="O156" s="50"/>
      <c r="P156" s="30">
        <f>SUM(F156:O156)</f>
        <v>0</v>
      </c>
    </row>
    <row r="157" spans="1:21" ht="15.75" customHeight="1">
      <c r="A157" s="19">
        <f t="shared" ref="A157:A172" si="5">A156+1</f>
        <v>120</v>
      </c>
      <c r="B157" s="11" t="s">
        <v>142</v>
      </c>
      <c r="D157" s="53">
        <v>49581.120000000017</v>
      </c>
      <c r="E157" s="31"/>
      <c r="F157" s="33"/>
      <c r="G157" s="43"/>
      <c r="H157" s="33"/>
      <c r="I157" s="43"/>
      <c r="J157" s="38"/>
      <c r="K157" s="52"/>
      <c r="L157" s="38"/>
      <c r="M157" s="43"/>
      <c r="N157" s="38"/>
      <c r="O157" s="50"/>
      <c r="P157" s="33">
        <f>SUM(F157:O157)</f>
        <v>0</v>
      </c>
    </row>
    <row r="158" spans="1:21" ht="15.75" customHeight="1">
      <c r="A158" s="19">
        <f t="shared" si="5"/>
        <v>121</v>
      </c>
      <c r="D158" s="43"/>
      <c r="E158" s="31"/>
      <c r="F158" s="30"/>
      <c r="G158" s="43"/>
      <c r="H158" s="30"/>
      <c r="I158" s="43"/>
      <c r="J158" s="50"/>
      <c r="K158" s="51"/>
      <c r="L158" s="31"/>
      <c r="M158" s="43"/>
      <c r="N158" s="31"/>
      <c r="O158" s="50"/>
      <c r="P158" s="30"/>
    </row>
    <row r="159" spans="1:21" ht="15.75" customHeight="1">
      <c r="A159" s="19">
        <f t="shared" si="5"/>
        <v>122</v>
      </c>
      <c r="B159" s="11" t="s">
        <v>143</v>
      </c>
      <c r="D159" s="54">
        <f>SUM(D155:D157)</f>
        <v>18948896.772483874</v>
      </c>
      <c r="E159" s="31"/>
      <c r="F159" s="54">
        <f>SUM(F155:F157)</f>
        <v>2662196.59846396</v>
      </c>
      <c r="G159" s="43"/>
      <c r="H159" s="54"/>
      <c r="I159" s="31"/>
      <c r="J159" s="54"/>
      <c r="K159" s="51"/>
      <c r="L159" s="54"/>
      <c r="M159" s="31"/>
      <c r="N159" s="54"/>
      <c r="O159" s="43"/>
      <c r="P159" s="34">
        <f>SUM(F159:O159)</f>
        <v>2662196.59846396</v>
      </c>
    </row>
    <row r="160" spans="1:21" ht="15.75" customHeight="1">
      <c r="A160" s="19">
        <f t="shared" si="5"/>
        <v>123</v>
      </c>
      <c r="D160" s="43"/>
      <c r="E160" s="31"/>
      <c r="F160" s="30"/>
      <c r="G160" s="43"/>
      <c r="H160" s="30"/>
      <c r="I160" s="43"/>
      <c r="J160" s="31"/>
      <c r="K160" s="51"/>
      <c r="L160" s="31"/>
      <c r="M160" s="43"/>
      <c r="N160" s="31"/>
      <c r="O160" s="50"/>
      <c r="P160" s="31"/>
    </row>
    <row r="161" spans="1:16" ht="15.75" customHeight="1">
      <c r="A161" s="19">
        <f t="shared" si="5"/>
        <v>124</v>
      </c>
      <c r="B161" s="20" t="s">
        <v>52</v>
      </c>
      <c r="D161" s="35">
        <f>D40</f>
        <v>0.38900000000000001</v>
      </c>
      <c r="E161" s="31"/>
      <c r="F161" s="34">
        <f>F159*$D$161</f>
        <v>1035594.4768024805</v>
      </c>
      <c r="G161" s="43"/>
      <c r="H161" s="34"/>
      <c r="I161" s="43"/>
      <c r="J161" s="34"/>
      <c r="K161" s="43"/>
      <c r="L161" s="34"/>
      <c r="M161" s="30"/>
      <c r="N161" s="34"/>
      <c r="O161" s="43"/>
      <c r="P161" s="34">
        <f>P159*$D$161</f>
        <v>1035594.4768024805</v>
      </c>
    </row>
    <row r="162" spans="1:16" ht="15.75" customHeight="1">
      <c r="A162" s="19">
        <f t="shared" si="5"/>
        <v>125</v>
      </c>
      <c r="B162" s="49"/>
      <c r="D162" s="55"/>
      <c r="E162" s="31"/>
      <c r="F162" s="30"/>
      <c r="G162" s="43"/>
      <c r="H162" s="30"/>
      <c r="I162" s="43"/>
      <c r="J162" s="31"/>
      <c r="K162" s="51"/>
      <c r="L162" s="31"/>
      <c r="M162" s="43"/>
      <c r="N162" s="31"/>
      <c r="O162" s="50"/>
      <c r="P162" s="31"/>
    </row>
    <row r="163" spans="1:16" ht="15.75" customHeight="1">
      <c r="A163" s="19">
        <f t="shared" si="5"/>
        <v>126</v>
      </c>
      <c r="B163" s="20" t="s">
        <v>53</v>
      </c>
      <c r="D163" s="43"/>
      <c r="E163" s="31"/>
      <c r="F163" s="34">
        <f>F159-F161</f>
        <v>1626602.1216614796</v>
      </c>
      <c r="G163" s="43"/>
      <c r="H163" s="34"/>
      <c r="I163" s="43"/>
      <c r="J163" s="34"/>
      <c r="K163" s="43"/>
      <c r="L163" s="34"/>
      <c r="M163" s="43"/>
      <c r="N163" s="34"/>
      <c r="O163" s="43"/>
      <c r="P163" s="34">
        <f>P159-P161</f>
        <v>1626602.1216614796</v>
      </c>
    </row>
    <row r="164" spans="1:16" ht="15.75" customHeight="1">
      <c r="A164" s="19">
        <f t="shared" si="5"/>
        <v>127</v>
      </c>
      <c r="B164" s="49"/>
      <c r="D164" s="43"/>
      <c r="E164" s="31"/>
      <c r="F164" s="30"/>
      <c r="G164" s="43"/>
      <c r="H164" s="30"/>
      <c r="I164" s="43"/>
      <c r="J164" s="31"/>
      <c r="K164" s="51"/>
      <c r="L164" s="31"/>
      <c r="M164" s="43"/>
      <c r="N164" s="31"/>
      <c r="O164" s="50"/>
      <c r="P164" s="31"/>
    </row>
    <row r="165" spans="1:16" ht="15.75" customHeight="1">
      <c r="A165" s="19">
        <f t="shared" si="5"/>
        <v>128</v>
      </c>
      <c r="D165" s="31"/>
      <c r="E165" s="31"/>
      <c r="F165" s="30"/>
      <c r="G165" s="43"/>
      <c r="H165" s="30"/>
      <c r="I165" s="30"/>
      <c r="J165" s="31"/>
      <c r="K165" s="51"/>
      <c r="L165" s="31"/>
      <c r="M165" s="30"/>
      <c r="N165" s="50"/>
      <c r="O165" s="50"/>
      <c r="P165" s="31"/>
    </row>
    <row r="166" spans="1:16" ht="15.75" customHeight="1">
      <c r="A166" s="19">
        <f t="shared" si="5"/>
        <v>129</v>
      </c>
      <c r="B166" s="49"/>
      <c r="D166" s="30"/>
      <c r="E166" s="31"/>
      <c r="F166" s="30"/>
      <c r="G166" s="30"/>
      <c r="H166" s="43"/>
      <c r="I166" s="31"/>
      <c r="J166" s="31"/>
      <c r="K166" s="31"/>
      <c r="L166" s="31"/>
      <c r="M166" s="31"/>
      <c r="N166" s="31"/>
      <c r="O166" s="31"/>
      <c r="P166" s="31"/>
    </row>
    <row r="167" spans="1:16" ht="15.75" customHeight="1">
      <c r="A167" s="19">
        <f t="shared" si="5"/>
        <v>130</v>
      </c>
      <c r="D167" s="30"/>
      <c r="E167" s="31"/>
      <c r="F167" s="30"/>
      <c r="G167" s="30"/>
      <c r="H167" s="43"/>
      <c r="I167" s="31"/>
      <c r="J167" s="31"/>
      <c r="K167" s="31"/>
      <c r="L167" s="31"/>
      <c r="M167" s="31"/>
      <c r="N167" s="31"/>
      <c r="O167" s="31"/>
      <c r="P167" s="31"/>
    </row>
    <row r="168" spans="1:16" ht="15.75" customHeight="1">
      <c r="A168" s="19">
        <f t="shared" si="5"/>
        <v>131</v>
      </c>
      <c r="B168" s="20" t="s">
        <v>144</v>
      </c>
      <c r="D168" s="54">
        <v>4830375.4565365165</v>
      </c>
      <c r="E168" s="31"/>
      <c r="F168" s="34"/>
      <c r="G168" s="30"/>
      <c r="H168" s="54">
        <f>D.2.3!D20</f>
        <v>1736069.8086042963</v>
      </c>
      <c r="I168" s="31"/>
      <c r="J168" s="56"/>
      <c r="K168" s="31"/>
      <c r="L168" s="56"/>
      <c r="M168" s="31"/>
      <c r="N168" s="56"/>
      <c r="O168" s="31"/>
      <c r="P168" s="34">
        <f>SUM(F168:O168)</f>
        <v>1736069.8086042963</v>
      </c>
    </row>
    <row r="169" spans="1:16" ht="15.75" customHeight="1">
      <c r="A169" s="19">
        <f t="shared" si="5"/>
        <v>132</v>
      </c>
      <c r="D169" s="30"/>
      <c r="E169" s="31"/>
      <c r="F169" s="30"/>
      <c r="G169" s="30"/>
      <c r="H169" s="43"/>
      <c r="I169" s="31"/>
      <c r="J169" s="31"/>
      <c r="K169" s="31"/>
      <c r="L169" s="31"/>
      <c r="M169" s="31"/>
      <c r="N169" s="31"/>
      <c r="O169" s="31"/>
      <c r="P169" s="31"/>
    </row>
    <row r="170" spans="1:16" ht="15.75" customHeight="1">
      <c r="A170" s="19">
        <f t="shared" si="5"/>
        <v>133</v>
      </c>
      <c r="B170" s="20" t="s">
        <v>52</v>
      </c>
      <c r="D170" s="35">
        <f>D40</f>
        <v>0.38900000000000001</v>
      </c>
      <c r="E170" s="31"/>
      <c r="F170" s="34"/>
      <c r="G170" s="30"/>
      <c r="H170" s="34">
        <f>H168*$D$170</f>
        <v>675331.15554707125</v>
      </c>
      <c r="I170" s="31"/>
      <c r="J170" s="34"/>
      <c r="K170" s="30"/>
      <c r="L170" s="34"/>
      <c r="M170" s="31"/>
      <c r="N170" s="34"/>
      <c r="O170" s="30"/>
      <c r="P170" s="34">
        <f>P168*$D$170</f>
        <v>675331.15554707125</v>
      </c>
    </row>
    <row r="171" spans="1:16" ht="15.75" customHeight="1">
      <c r="A171" s="19">
        <f t="shared" si="5"/>
        <v>134</v>
      </c>
      <c r="B171" s="49"/>
      <c r="D171" s="55"/>
      <c r="E171" s="31"/>
      <c r="F171" s="30"/>
      <c r="G171" s="30"/>
      <c r="H171" s="30"/>
      <c r="I171" s="31"/>
      <c r="J171" s="30"/>
      <c r="K171" s="30"/>
      <c r="L171" s="30"/>
      <c r="M171" s="31"/>
      <c r="N171" s="30"/>
      <c r="O171" s="30"/>
      <c r="P171" s="30"/>
    </row>
    <row r="172" spans="1:16" ht="15.75" customHeight="1">
      <c r="A172" s="19">
        <f t="shared" si="5"/>
        <v>135</v>
      </c>
      <c r="B172" s="20" t="s">
        <v>53</v>
      </c>
      <c r="D172" s="57"/>
      <c r="F172" s="58"/>
      <c r="G172" s="57"/>
      <c r="H172" s="58">
        <f>H168-H170</f>
        <v>1060738.653057225</v>
      </c>
      <c r="I172" s="49"/>
      <c r="J172" s="58"/>
      <c r="K172" s="57"/>
      <c r="L172" s="58"/>
      <c r="M172" s="49"/>
      <c r="N172" s="58"/>
      <c r="O172" s="57"/>
      <c r="P172" s="58">
        <f>P168-P170</f>
        <v>1060738.653057225</v>
      </c>
    </row>
    <row r="173" spans="1:16" ht="15.75" customHeight="1">
      <c r="A173" s="19"/>
      <c r="B173" s="49"/>
      <c r="D173" s="59"/>
      <c r="F173" s="59"/>
      <c r="G173" s="57"/>
      <c r="H173" s="59"/>
      <c r="I173" s="49"/>
      <c r="K173" s="49"/>
      <c r="M173" s="49"/>
      <c r="O173" s="49"/>
    </row>
    <row r="174" spans="1:16" ht="15.75" customHeight="1">
      <c r="A174" s="19"/>
      <c r="D174" s="57"/>
      <c r="F174" s="59"/>
      <c r="G174" s="59"/>
      <c r="H174" s="59"/>
      <c r="I174" s="49"/>
      <c r="K174" s="49"/>
      <c r="M174" s="49"/>
      <c r="O174" s="49"/>
    </row>
    <row r="175" spans="1:16" ht="15.75" customHeight="1">
      <c r="A175" s="19"/>
      <c r="D175" s="59"/>
      <c r="F175" s="59"/>
      <c r="G175" s="57"/>
      <c r="H175" s="59"/>
      <c r="I175" s="49"/>
      <c r="K175" s="49"/>
      <c r="M175" s="49"/>
    </row>
    <row r="176" spans="1:16" ht="15.75" customHeight="1">
      <c r="A176" s="19"/>
      <c r="D176" s="57"/>
      <c r="F176" s="59"/>
      <c r="G176" s="57"/>
      <c r="H176" s="59"/>
    </row>
    <row r="177" spans="1:15" ht="15.75" customHeight="1">
      <c r="A177" s="19"/>
      <c r="B177" s="6" t="s">
        <v>145</v>
      </c>
      <c r="D177" s="57"/>
      <c r="G177" s="49"/>
      <c r="I177" s="57"/>
      <c r="K177" s="60"/>
      <c r="M177" s="57"/>
      <c r="O177" s="49"/>
    </row>
    <row r="178" spans="1:15" ht="15.75" customHeight="1">
      <c r="C178" s="6" t="s">
        <v>146</v>
      </c>
    </row>
  </sheetData>
  <printOptions horizontalCentered="1"/>
  <pageMargins left="0.64" right="0.5" top="1" bottom="0.5" header="0.5" footer="0.5"/>
  <pageSetup scale="48" fitToHeight="0" orientation="portrait" verticalDpi="300" r:id="rId1"/>
  <headerFooter alignWithMargins="0">
    <oddFooter>&amp;RSchedule &amp;A
Page &amp;P of &amp;N</oddFooter>
  </headerFooter>
  <rowBreaks count="5" manualBreakCount="5">
    <brk id="42" max="15" man="1"/>
    <brk id="93" max="15" man="1"/>
    <brk id="148" max="15" man="1"/>
    <brk id="185" max="25" man="1"/>
    <brk id="239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view="pageBreakPreview" zoomScale="60" zoomScaleNormal="90" workbookViewId="0">
      <pane ySplit="11" topLeftCell="A12" activePane="bottomLeft" state="frozen"/>
      <selection activeCell="L37" sqref="L37"/>
      <selection pane="bottomLeft" activeCell="L37" sqref="L37"/>
    </sheetView>
  </sheetViews>
  <sheetFormatPr defaultColWidth="7.109375" defaultRowHeight="15.75" customHeight="1"/>
  <cols>
    <col min="1" max="1" width="3.77734375" style="63" customWidth="1"/>
    <col min="2" max="2" width="82.33203125" style="63" bestFit="1" customWidth="1"/>
    <col min="3" max="3" width="11.88671875" style="63" customWidth="1"/>
    <col min="4" max="4" width="12.44140625" style="63" customWidth="1"/>
    <col min="5" max="11" width="7.109375" style="63"/>
    <col min="12" max="12" width="7.88671875" style="63" customWidth="1"/>
    <col min="13" max="13" width="8.5546875" style="63" customWidth="1"/>
    <col min="14" max="16384" width="7.109375" style="63"/>
  </cols>
  <sheetData>
    <row r="1" spans="1:6" ht="15.75" customHeight="1">
      <c r="A1" s="61" t="s">
        <v>215</v>
      </c>
      <c r="B1" s="61"/>
      <c r="C1" s="61"/>
      <c r="D1" s="61"/>
      <c r="E1" s="62"/>
      <c r="F1"/>
    </row>
    <row r="2" spans="1:6" ht="15.75" customHeight="1">
      <c r="A2" s="61" t="s">
        <v>216</v>
      </c>
      <c r="B2" s="61"/>
      <c r="C2" s="61"/>
      <c r="D2" s="61"/>
      <c r="E2" s="62"/>
      <c r="F2"/>
    </row>
    <row r="3" spans="1:6" ht="15.75" customHeight="1">
      <c r="A3" s="61" t="s">
        <v>8</v>
      </c>
      <c r="B3" s="61"/>
      <c r="C3" s="61"/>
      <c r="D3" s="61"/>
      <c r="E3" s="62"/>
      <c r="F3"/>
    </row>
    <row r="4" spans="1:6" ht="15.75" customHeight="1">
      <c r="A4" s="61" t="s">
        <v>218</v>
      </c>
      <c r="B4" s="61"/>
      <c r="C4" s="61"/>
      <c r="D4" s="61"/>
      <c r="E4" s="62"/>
      <c r="F4"/>
    </row>
    <row r="5" spans="1:6" ht="15.75" customHeight="1">
      <c r="B5" s="64"/>
      <c r="C5" s="62"/>
      <c r="D5" s="62"/>
      <c r="E5" s="62"/>
      <c r="F5"/>
    </row>
    <row r="6" spans="1:6" ht="15.75" customHeight="1">
      <c r="D6" s="65"/>
      <c r="F6"/>
    </row>
    <row r="7" spans="1:6" ht="15.75" customHeight="1">
      <c r="B7" s="66" t="s">
        <v>147</v>
      </c>
      <c r="D7" s="67" t="s">
        <v>148</v>
      </c>
      <c r="F7"/>
    </row>
    <row r="8" spans="1:6" ht="15.75" customHeight="1">
      <c r="B8" s="66" t="s">
        <v>149</v>
      </c>
      <c r="D8" s="68" t="s">
        <v>150</v>
      </c>
      <c r="F8"/>
    </row>
    <row r="9" spans="1:6" ht="15.75" customHeight="1">
      <c r="A9" s="69"/>
      <c r="B9" s="66" t="s">
        <v>17</v>
      </c>
      <c r="C9" s="69"/>
      <c r="D9" s="68" t="str">
        <f>D.1!P9</f>
        <v>Witness:  Waller, Martin</v>
      </c>
      <c r="E9" s="65"/>
      <c r="F9"/>
    </row>
    <row r="10" spans="1:6" ht="15.75" customHeight="1">
      <c r="A10" s="63" t="s">
        <v>151</v>
      </c>
      <c r="B10" s="70"/>
      <c r="C10" s="65"/>
      <c r="D10" s="71"/>
      <c r="E10" s="65"/>
      <c r="F10"/>
    </row>
    <row r="11" spans="1:6" ht="15.75" customHeight="1">
      <c r="A11" s="69" t="s">
        <v>152</v>
      </c>
      <c r="B11" s="72" t="s">
        <v>153</v>
      </c>
      <c r="C11" s="73"/>
      <c r="D11" s="74" t="s">
        <v>154</v>
      </c>
      <c r="E11" s="65"/>
      <c r="F11"/>
    </row>
    <row r="12" spans="1:6" ht="15.75" customHeight="1">
      <c r="A12" s="75">
        <v>1</v>
      </c>
      <c r="B12" s="76" t="s">
        <v>155</v>
      </c>
      <c r="F12"/>
    </row>
    <row r="13" spans="1:6" ht="15.75" customHeight="1">
      <c r="A13" s="75">
        <f>A12+1</f>
        <v>2</v>
      </c>
      <c r="B13" s="77" t="s">
        <v>156</v>
      </c>
      <c r="C13" s="77" t="s">
        <v>157</v>
      </c>
      <c r="D13" s="78">
        <v>98377919.415192276</v>
      </c>
      <c r="F13"/>
    </row>
    <row r="14" spans="1:6" ht="15.75" customHeight="1">
      <c r="A14" s="75">
        <f t="shared" ref="A14:A72" si="0">A13+1</f>
        <v>3</v>
      </c>
      <c r="B14" s="77" t="s">
        <v>158</v>
      </c>
      <c r="C14" s="77" t="s">
        <v>22</v>
      </c>
      <c r="D14" s="79">
        <v>92003987.593029201</v>
      </c>
      <c r="F14"/>
    </row>
    <row r="15" spans="1:6" ht="15.75" customHeight="1">
      <c r="A15" s="75">
        <f t="shared" si="0"/>
        <v>4</v>
      </c>
      <c r="B15" s="80"/>
      <c r="C15" s="77" t="s">
        <v>159</v>
      </c>
      <c r="D15" s="78">
        <f>D13-D14</f>
        <v>6373931.8221630752</v>
      </c>
      <c r="F15"/>
    </row>
    <row r="16" spans="1:6" ht="15.75" customHeight="1">
      <c r="A16" s="75">
        <f t="shared" si="0"/>
        <v>5</v>
      </c>
      <c r="B16" s="80"/>
      <c r="C16" s="80"/>
      <c r="D16" s="81">
        <f>D15/D14</f>
        <v>6.9278864850483984E-2</v>
      </c>
      <c r="F16"/>
    </row>
    <row r="17" spans="1:6" ht="15.75" customHeight="1">
      <c r="A17" s="75">
        <f t="shared" si="0"/>
        <v>6</v>
      </c>
      <c r="B17" s="80"/>
      <c r="C17" s="80"/>
      <c r="D17" s="81"/>
      <c r="F17"/>
    </row>
    <row r="18" spans="1:6" ht="15.75" customHeight="1">
      <c r="A18" s="75">
        <f t="shared" si="0"/>
        <v>7</v>
      </c>
      <c r="B18" s="77" t="s">
        <v>160</v>
      </c>
      <c r="C18" s="77" t="s">
        <v>157</v>
      </c>
      <c r="D18" s="78">
        <v>40637063.73720403</v>
      </c>
      <c r="F18"/>
    </row>
    <row r="19" spans="1:6" ht="15.75" customHeight="1">
      <c r="A19" s="75">
        <f t="shared" si="0"/>
        <v>8</v>
      </c>
      <c r="B19" s="77" t="s">
        <v>158</v>
      </c>
      <c r="C19" s="77" t="s">
        <v>22</v>
      </c>
      <c r="D19" s="79">
        <v>38443047.651499577</v>
      </c>
      <c r="F19"/>
    </row>
    <row r="20" spans="1:6" ht="15.75" customHeight="1">
      <c r="A20" s="75">
        <f t="shared" si="0"/>
        <v>9</v>
      </c>
      <c r="B20" s="80"/>
      <c r="C20" s="77" t="s">
        <v>159</v>
      </c>
      <c r="D20" s="78">
        <f>D18-D19</f>
        <v>2194016.0857044533</v>
      </c>
      <c r="F20"/>
    </row>
    <row r="21" spans="1:6" ht="15.75" customHeight="1">
      <c r="A21" s="75">
        <f t="shared" si="0"/>
        <v>10</v>
      </c>
      <c r="B21" s="80"/>
      <c r="C21" s="80"/>
      <c r="D21" s="81">
        <f>D20/D19</f>
        <v>5.7071856154434455E-2</v>
      </c>
      <c r="F21"/>
    </row>
    <row r="22" spans="1:6" ht="15.75" customHeight="1">
      <c r="A22" s="75">
        <f t="shared" si="0"/>
        <v>11</v>
      </c>
      <c r="B22" s="80"/>
      <c r="C22" s="80"/>
      <c r="D22" s="81"/>
      <c r="F22"/>
    </row>
    <row r="23" spans="1:6" ht="15.75" customHeight="1">
      <c r="A23" s="75">
        <f t="shared" si="0"/>
        <v>12</v>
      </c>
      <c r="B23" s="77" t="s">
        <v>161</v>
      </c>
      <c r="C23" s="77" t="s">
        <v>157</v>
      </c>
      <c r="D23" s="78">
        <v>5286755.3393530753</v>
      </c>
      <c r="F23"/>
    </row>
    <row r="24" spans="1:6" ht="15.75" customHeight="1">
      <c r="A24" s="75">
        <f t="shared" si="0"/>
        <v>13</v>
      </c>
      <c r="B24" s="77" t="s">
        <v>162</v>
      </c>
      <c r="C24" s="77" t="s">
        <v>22</v>
      </c>
      <c r="D24" s="79">
        <v>6816385.5647433177</v>
      </c>
      <c r="F24"/>
    </row>
    <row r="25" spans="1:6" ht="15.75" customHeight="1">
      <c r="A25" s="75">
        <f t="shared" si="0"/>
        <v>14</v>
      </c>
      <c r="B25" s="80" t="s">
        <v>163</v>
      </c>
      <c r="C25" s="77" t="s">
        <v>159</v>
      </c>
      <c r="D25" s="78">
        <f>D23-D24</f>
        <v>-1529630.2253902424</v>
      </c>
      <c r="F25"/>
    </row>
    <row r="26" spans="1:6" ht="15.75" customHeight="1">
      <c r="A26" s="75">
        <f t="shared" si="0"/>
        <v>15</v>
      </c>
      <c r="B26" s="80"/>
      <c r="C26" s="80"/>
      <c r="D26" s="81">
        <f>D25/D24</f>
        <v>-0.22440488597094832</v>
      </c>
      <c r="F26"/>
    </row>
    <row r="27" spans="1:6" ht="15.75" customHeight="1">
      <c r="A27" s="75">
        <f t="shared" si="0"/>
        <v>16</v>
      </c>
      <c r="B27" s="80"/>
      <c r="C27" s="80"/>
      <c r="D27" s="81"/>
      <c r="F27"/>
    </row>
    <row r="28" spans="1:6" ht="15.75" customHeight="1">
      <c r="A28" s="75">
        <f t="shared" si="0"/>
        <v>17</v>
      </c>
      <c r="B28" s="77" t="s">
        <v>164</v>
      </c>
      <c r="C28" s="77" t="s">
        <v>157</v>
      </c>
      <c r="D28" s="78">
        <v>6847372.3870250378</v>
      </c>
      <c r="F28"/>
    </row>
    <row r="29" spans="1:6" ht="15.75" customHeight="1">
      <c r="A29" s="75">
        <f t="shared" si="0"/>
        <v>18</v>
      </c>
      <c r="B29" s="77" t="s">
        <v>165</v>
      </c>
      <c r="C29" s="77" t="s">
        <v>22</v>
      </c>
      <c r="D29" s="79">
        <v>6397243.3093471676</v>
      </c>
      <c r="F29"/>
    </row>
    <row r="30" spans="1:6" ht="15.75" customHeight="1">
      <c r="A30" s="75">
        <f t="shared" si="0"/>
        <v>19</v>
      </c>
      <c r="B30" s="80"/>
      <c r="C30" s="77" t="s">
        <v>159</v>
      </c>
      <c r="D30" s="78">
        <f>D28-D29</f>
        <v>450129.07767787017</v>
      </c>
      <c r="F30"/>
    </row>
    <row r="31" spans="1:6" ht="15.75" customHeight="1">
      <c r="A31" s="75">
        <f t="shared" si="0"/>
        <v>20</v>
      </c>
      <c r="B31" s="80"/>
      <c r="C31" s="80"/>
      <c r="D31" s="81">
        <f>D30/D29</f>
        <v>7.0362976036908845E-2</v>
      </c>
      <c r="F31"/>
    </row>
    <row r="32" spans="1:6" ht="15.75" customHeight="1">
      <c r="A32" s="75">
        <f t="shared" si="0"/>
        <v>21</v>
      </c>
      <c r="B32" s="80"/>
      <c r="C32" s="80"/>
      <c r="D32" s="81"/>
      <c r="F32"/>
    </row>
    <row r="33" spans="1:6" ht="15.75" customHeight="1">
      <c r="A33" s="75">
        <f t="shared" si="0"/>
        <v>22</v>
      </c>
      <c r="B33" s="80" t="s">
        <v>166</v>
      </c>
      <c r="C33" s="77" t="s">
        <v>157</v>
      </c>
      <c r="D33" s="78">
        <v>0</v>
      </c>
      <c r="F33"/>
    </row>
    <row r="34" spans="1:6" ht="15.75" customHeight="1">
      <c r="A34" s="75">
        <f t="shared" si="0"/>
        <v>23</v>
      </c>
      <c r="B34" s="80"/>
      <c r="C34" s="77" t="s">
        <v>22</v>
      </c>
      <c r="D34" s="79">
        <v>0</v>
      </c>
      <c r="F34"/>
    </row>
    <row r="35" spans="1:6" ht="15.75" customHeight="1">
      <c r="A35" s="75">
        <f t="shared" si="0"/>
        <v>24</v>
      </c>
      <c r="B35" s="80"/>
      <c r="C35" s="77" t="s">
        <v>159</v>
      </c>
      <c r="D35" s="78">
        <f>D33-D34</f>
        <v>0</v>
      </c>
      <c r="F35"/>
    </row>
    <row r="36" spans="1:6" ht="15.75" customHeight="1">
      <c r="A36" s="75">
        <f t="shared" si="0"/>
        <v>25</v>
      </c>
      <c r="B36" s="80"/>
      <c r="C36" s="80"/>
      <c r="D36" s="82">
        <f>IF(D34=0,0,D35/D34)</f>
        <v>0</v>
      </c>
      <c r="F36"/>
    </row>
    <row r="37" spans="1:6" ht="15.75" customHeight="1">
      <c r="A37" s="75">
        <f t="shared" si="0"/>
        <v>26</v>
      </c>
      <c r="B37" s="83" t="s">
        <v>167</v>
      </c>
      <c r="C37" s="80"/>
      <c r="D37" s="80"/>
      <c r="F37"/>
    </row>
    <row r="38" spans="1:6" ht="15.75" customHeight="1">
      <c r="A38" s="75">
        <f t="shared" si="0"/>
        <v>27</v>
      </c>
      <c r="B38" s="80" t="s">
        <v>168</v>
      </c>
      <c r="C38" s="77" t="s">
        <v>157</v>
      </c>
      <c r="D38" s="78">
        <v>1297964.1796976668</v>
      </c>
      <c r="F38"/>
    </row>
    <row r="39" spans="1:6" ht="15.75" customHeight="1">
      <c r="A39" s="75">
        <f t="shared" si="0"/>
        <v>28</v>
      </c>
      <c r="B39" s="80" t="s">
        <v>169</v>
      </c>
      <c r="C39" s="77" t="s">
        <v>22</v>
      </c>
      <c r="D39" s="79">
        <v>1231451.7485199214</v>
      </c>
      <c r="F39"/>
    </row>
    <row r="40" spans="1:6" ht="15.75" customHeight="1">
      <c r="A40" s="75">
        <f t="shared" si="0"/>
        <v>29</v>
      </c>
      <c r="B40" s="80"/>
      <c r="C40" s="77" t="s">
        <v>159</v>
      </c>
      <c r="D40" s="78">
        <f>D38-D39</f>
        <v>66512.43117774534</v>
      </c>
      <c r="F40"/>
    </row>
    <row r="41" spans="1:6" ht="15.75" customHeight="1">
      <c r="A41" s="75">
        <f t="shared" si="0"/>
        <v>30</v>
      </c>
      <c r="B41" s="80"/>
      <c r="C41" s="80"/>
      <c r="D41" s="81">
        <f>D40/D39</f>
        <v>5.4011398544592963E-2</v>
      </c>
      <c r="F41"/>
    </row>
    <row r="42" spans="1:6" ht="15.75" customHeight="1">
      <c r="A42" s="75">
        <f t="shared" si="0"/>
        <v>31</v>
      </c>
      <c r="B42" s="80"/>
      <c r="C42" s="80"/>
      <c r="D42" s="81"/>
      <c r="F42"/>
    </row>
    <row r="43" spans="1:6" ht="15.75" customHeight="1">
      <c r="A43" s="75">
        <f t="shared" si="0"/>
        <v>32</v>
      </c>
      <c r="B43" s="77" t="s">
        <v>170</v>
      </c>
      <c r="C43" s="77" t="s">
        <v>157</v>
      </c>
      <c r="D43" s="78">
        <v>806054</v>
      </c>
      <c r="F43"/>
    </row>
    <row r="44" spans="1:6" ht="15.75" customHeight="1">
      <c r="A44" s="75">
        <f t="shared" si="0"/>
        <v>33</v>
      </c>
      <c r="B44" s="77" t="s">
        <v>171</v>
      </c>
      <c r="C44" s="77" t="s">
        <v>22</v>
      </c>
      <c r="D44" s="79">
        <v>805992</v>
      </c>
      <c r="F44"/>
    </row>
    <row r="45" spans="1:6" ht="15.75" customHeight="1">
      <c r="A45" s="75">
        <f t="shared" si="0"/>
        <v>34</v>
      </c>
      <c r="B45" s="80"/>
      <c r="C45" s="77" t="s">
        <v>159</v>
      </c>
      <c r="D45" s="78">
        <f>D43-D44</f>
        <v>62</v>
      </c>
      <c r="F45"/>
    </row>
    <row r="46" spans="1:6" ht="15.75" customHeight="1">
      <c r="A46" s="75">
        <f t="shared" si="0"/>
        <v>35</v>
      </c>
      <c r="B46" s="80"/>
      <c r="C46" s="80"/>
      <c r="D46" s="81">
        <f>D45/D44</f>
        <v>7.6923840435140801E-5</v>
      </c>
      <c r="F46"/>
    </row>
    <row r="47" spans="1:6" ht="15.75" customHeight="1">
      <c r="A47" s="75">
        <f t="shared" si="0"/>
        <v>36</v>
      </c>
      <c r="B47" s="80"/>
      <c r="C47" s="80"/>
      <c r="D47" s="81"/>
      <c r="F47"/>
    </row>
    <row r="48" spans="1:6" ht="15.75" customHeight="1">
      <c r="A48" s="75">
        <f t="shared" si="0"/>
        <v>37</v>
      </c>
      <c r="B48" s="77" t="s">
        <v>172</v>
      </c>
      <c r="C48" s="77" t="s">
        <v>157</v>
      </c>
      <c r="D48" s="78">
        <v>15202087.192665644</v>
      </c>
      <c r="F48"/>
    </row>
    <row r="49" spans="1:11" ht="15.75" customHeight="1">
      <c r="A49" s="75">
        <f t="shared" si="0"/>
        <v>38</v>
      </c>
      <c r="B49" s="77" t="s">
        <v>173</v>
      </c>
      <c r="C49" s="77" t="s">
        <v>22</v>
      </c>
      <c r="D49" s="79">
        <v>15830893.886251401</v>
      </c>
      <c r="F49"/>
    </row>
    <row r="50" spans="1:11" ht="15.75" customHeight="1">
      <c r="A50" s="75">
        <f t="shared" si="0"/>
        <v>39</v>
      </c>
      <c r="B50" s="80"/>
      <c r="C50" s="77" t="s">
        <v>159</v>
      </c>
      <c r="D50" s="78">
        <f>D48-D49</f>
        <v>-628806.69358575717</v>
      </c>
      <c r="F50"/>
    </row>
    <row r="51" spans="1:11" ht="15.75" customHeight="1">
      <c r="A51" s="75">
        <f t="shared" si="0"/>
        <v>40</v>
      </c>
      <c r="B51" s="80"/>
      <c r="C51" s="80"/>
      <c r="D51" s="81">
        <f>D50/D49</f>
        <v>-3.9720226672219354E-2</v>
      </c>
      <c r="F51"/>
    </row>
    <row r="52" spans="1:11" ht="15.75" customHeight="1">
      <c r="A52" s="75">
        <f t="shared" si="0"/>
        <v>41</v>
      </c>
      <c r="B52" s="80"/>
      <c r="C52" s="80"/>
      <c r="D52" s="81"/>
      <c r="F52"/>
    </row>
    <row r="53" spans="1:11" ht="15.75" customHeight="1">
      <c r="A53" s="75">
        <f t="shared" si="0"/>
        <v>42</v>
      </c>
      <c r="B53" s="80" t="s">
        <v>174</v>
      </c>
      <c r="C53" s="77" t="s">
        <v>157</v>
      </c>
      <c r="D53" s="78">
        <v>2274059.6602829527</v>
      </c>
      <c r="F53"/>
    </row>
    <row r="54" spans="1:11" ht="15.75" customHeight="1">
      <c r="A54" s="75">
        <f t="shared" si="0"/>
        <v>43</v>
      </c>
      <c r="B54" s="84" t="s">
        <v>175</v>
      </c>
      <c r="C54" s="77" t="s">
        <v>22</v>
      </c>
      <c r="D54" s="79">
        <v>1173474.0575652353</v>
      </c>
      <c r="F54"/>
    </row>
    <row r="55" spans="1:11" ht="15.75" customHeight="1">
      <c r="A55" s="75">
        <f t="shared" si="0"/>
        <v>44</v>
      </c>
      <c r="B55" s="80"/>
      <c r="C55" s="77" t="s">
        <v>159</v>
      </c>
      <c r="D55" s="78">
        <f>D53-D54</f>
        <v>1100585.6027177174</v>
      </c>
      <c r="F55"/>
    </row>
    <row r="56" spans="1:11" ht="15.75" customHeight="1">
      <c r="A56" s="75">
        <f t="shared" si="0"/>
        <v>45</v>
      </c>
      <c r="B56" s="80"/>
      <c r="C56" s="80"/>
      <c r="D56" s="82">
        <f>IF(D54=0,0,D55/D54)</f>
        <v>0.93788660739654583</v>
      </c>
      <c r="F56"/>
    </row>
    <row r="57" spans="1:11" ht="15.75" customHeight="1">
      <c r="A57" s="75">
        <f t="shared" si="0"/>
        <v>46</v>
      </c>
      <c r="B57" s="83" t="s">
        <v>176</v>
      </c>
      <c r="C57" s="80"/>
      <c r="D57" s="80"/>
      <c r="F57"/>
    </row>
    <row r="58" spans="1:11" ht="15.75" customHeight="1">
      <c r="A58" s="75">
        <f t="shared" si="0"/>
        <v>47</v>
      </c>
      <c r="B58" s="77" t="s">
        <v>177</v>
      </c>
      <c r="C58" s="77" t="s">
        <v>157</v>
      </c>
      <c r="D58" s="78">
        <v>78709117.242809042</v>
      </c>
      <c r="F58"/>
    </row>
    <row r="59" spans="1:11" ht="15.75" customHeight="1">
      <c r="A59" s="75">
        <f t="shared" si="0"/>
        <v>48</v>
      </c>
      <c r="B59" s="77" t="s">
        <v>178</v>
      </c>
      <c r="C59" s="77" t="s">
        <v>22</v>
      </c>
      <c r="D59" s="79">
        <v>65546014.381216273</v>
      </c>
      <c r="F59"/>
    </row>
    <row r="60" spans="1:11" ht="15.75" customHeight="1">
      <c r="A60" s="75">
        <f t="shared" si="0"/>
        <v>49</v>
      </c>
      <c r="B60" s="63" t="s">
        <v>179</v>
      </c>
      <c r="C60" s="66" t="s">
        <v>159</v>
      </c>
      <c r="D60" s="85">
        <f>D58-D59</f>
        <v>13163102.86159277</v>
      </c>
      <c r="F60"/>
      <c r="G60" s="86"/>
      <c r="H60" s="86"/>
      <c r="I60" s="86"/>
      <c r="J60" s="86"/>
      <c r="K60" s="86"/>
    </row>
    <row r="61" spans="1:11" ht="15.75" customHeight="1">
      <c r="A61" s="75">
        <f t="shared" si="0"/>
        <v>50</v>
      </c>
      <c r="B61" s="63" t="s">
        <v>180</v>
      </c>
      <c r="D61" s="87">
        <f>D60/D59</f>
        <v>0.20082232284996052</v>
      </c>
      <c r="F61"/>
      <c r="G61" s="86"/>
      <c r="H61" s="86"/>
      <c r="I61" s="86"/>
      <c r="J61" s="86"/>
      <c r="K61" s="86"/>
    </row>
    <row r="62" spans="1:11" ht="15.75" customHeight="1">
      <c r="A62" s="75">
        <f t="shared" si="0"/>
        <v>51</v>
      </c>
      <c r="D62" s="87"/>
      <c r="F62"/>
      <c r="G62" s="86"/>
      <c r="H62" s="86"/>
      <c r="I62" s="86"/>
      <c r="J62" s="86"/>
      <c r="K62" s="86"/>
    </row>
    <row r="63" spans="1:11" ht="15.75" customHeight="1">
      <c r="A63" s="75">
        <f t="shared" si="0"/>
        <v>52</v>
      </c>
      <c r="D63" s="87"/>
      <c r="F63"/>
      <c r="G63" s="86"/>
      <c r="H63" s="86"/>
      <c r="I63" s="86"/>
      <c r="J63" s="86"/>
      <c r="K63" s="86"/>
    </row>
    <row r="64" spans="1:11" ht="15.75" customHeight="1">
      <c r="A64" s="75">
        <f t="shared" si="0"/>
        <v>53</v>
      </c>
      <c r="D64" s="87"/>
      <c r="F64"/>
      <c r="G64" s="86"/>
      <c r="H64" s="86"/>
      <c r="I64" s="86"/>
      <c r="J64" s="86"/>
      <c r="K64" s="86"/>
    </row>
    <row r="65" spans="1:15" ht="15.75" customHeight="1">
      <c r="A65" s="75">
        <f t="shared" si="0"/>
        <v>54</v>
      </c>
      <c r="B65" t="s">
        <v>181</v>
      </c>
      <c r="F65"/>
    </row>
    <row r="66" spans="1:15" ht="15.75" customHeight="1">
      <c r="A66" s="75">
        <f t="shared" si="0"/>
        <v>55</v>
      </c>
      <c r="B66" s="88" t="s">
        <v>182</v>
      </c>
      <c r="C66"/>
      <c r="D66">
        <f>D14+D19+D24+D29+D34+D44+D49+D54+D39</f>
        <v>162702475.81095582</v>
      </c>
      <c r="E66"/>
      <c r="F66"/>
    </row>
    <row r="67" spans="1:15" ht="15.75" customHeight="1">
      <c r="A67" s="75">
        <f t="shared" si="0"/>
        <v>56</v>
      </c>
      <c r="B67" s="88" t="s">
        <v>183</v>
      </c>
      <c r="C67"/>
      <c r="D67" s="89">
        <f>D59</f>
        <v>65546014.381216273</v>
      </c>
      <c r="E67"/>
      <c r="F67"/>
      <c r="G67" s="86"/>
      <c r="H67" s="86"/>
      <c r="I67" s="86"/>
      <c r="J67" s="86"/>
      <c r="K67" s="86"/>
      <c r="L67" s="86"/>
      <c r="M67" s="86"/>
      <c r="N67" s="86"/>
      <c r="O67" s="86"/>
    </row>
    <row r="68" spans="1:15" ht="15.75" customHeight="1">
      <c r="A68" s="75">
        <f t="shared" si="0"/>
        <v>57</v>
      </c>
      <c r="B68" s="88" t="s">
        <v>184</v>
      </c>
      <c r="C68"/>
      <c r="D68">
        <f>D66-D67</f>
        <v>97156461.42973955</v>
      </c>
      <c r="E68"/>
      <c r="F68"/>
      <c r="G68" s="86"/>
      <c r="H68" s="86"/>
      <c r="I68" s="86"/>
      <c r="J68" s="86"/>
      <c r="K68" s="86"/>
      <c r="L68" s="86"/>
      <c r="M68" s="86"/>
      <c r="N68" s="86"/>
      <c r="O68" s="86"/>
    </row>
    <row r="69" spans="1:15" ht="15.75" customHeight="1">
      <c r="A69" s="75">
        <f t="shared" si="0"/>
        <v>58</v>
      </c>
      <c r="B69" s="88"/>
      <c r="C69"/>
      <c r="D69"/>
      <c r="E69"/>
      <c r="F69"/>
      <c r="K69" s="90"/>
    </row>
    <row r="70" spans="1:15" ht="15.75" customHeight="1">
      <c r="A70" s="75">
        <f t="shared" si="0"/>
        <v>59</v>
      </c>
      <c r="B70" s="88" t="s">
        <v>185</v>
      </c>
      <c r="C70"/>
      <c r="D70">
        <f>D13+D18+D23+D28+D33+D43+D48+D53+D38</f>
        <v>170729275.91142067</v>
      </c>
      <c r="E70"/>
      <c r="F70"/>
    </row>
    <row r="71" spans="1:15" ht="15.75" customHeight="1">
      <c r="A71" s="75">
        <f t="shared" si="0"/>
        <v>60</v>
      </c>
      <c r="B71" s="88" t="s">
        <v>186</v>
      </c>
      <c r="C71"/>
      <c r="D71" s="89">
        <f>D58</f>
        <v>78709117.242809042</v>
      </c>
      <c r="E71"/>
      <c r="F71"/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15.75" customHeight="1">
      <c r="A72" s="75">
        <f t="shared" si="0"/>
        <v>61</v>
      </c>
      <c r="B72" s="88" t="s">
        <v>187</v>
      </c>
      <c r="C72"/>
      <c r="D72">
        <f>D70-D71</f>
        <v>92020158.668611631</v>
      </c>
      <c r="E72"/>
      <c r="F72"/>
      <c r="G72" s="86"/>
      <c r="H72" s="86"/>
      <c r="I72" s="86"/>
      <c r="J72" s="86"/>
      <c r="K72" s="86"/>
      <c r="L72" s="86"/>
      <c r="M72" s="86"/>
      <c r="N72" s="86"/>
      <c r="O72" s="86"/>
    </row>
    <row r="73" spans="1:15" ht="15.75" customHeight="1">
      <c r="B73"/>
      <c r="C73"/>
      <c r="D73"/>
      <c r="E73"/>
      <c r="F73"/>
      <c r="K73" s="90"/>
    </row>
    <row r="74" spans="1:15" ht="15.75" customHeight="1">
      <c r="B74"/>
      <c r="C74"/>
      <c r="D74"/>
      <c r="E74"/>
      <c r="F74"/>
    </row>
    <row r="75" spans="1:15" ht="15.75" customHeight="1">
      <c r="B75"/>
      <c r="C75"/>
      <c r="D75"/>
      <c r="E75"/>
      <c r="F75"/>
    </row>
    <row r="76" spans="1:15" ht="15.75" customHeight="1">
      <c r="B76"/>
      <c r="C76"/>
      <c r="D76"/>
      <c r="E76"/>
      <c r="F76"/>
    </row>
    <row r="77" spans="1:15" ht="15.75" customHeight="1">
      <c r="B77"/>
      <c r="C77"/>
      <c r="D77"/>
      <c r="E77"/>
      <c r="F77"/>
      <c r="G77" s="86"/>
      <c r="H77" s="86"/>
      <c r="I77" s="86"/>
      <c r="J77" s="86"/>
      <c r="K77" s="86"/>
      <c r="L77" s="86"/>
      <c r="M77" s="86"/>
      <c r="N77" s="86"/>
      <c r="O77" s="86"/>
    </row>
    <row r="78" spans="1:15" ht="15.75" customHeight="1">
      <c r="B78"/>
      <c r="C78"/>
      <c r="D78"/>
      <c r="E78"/>
      <c r="F78"/>
    </row>
    <row r="79" spans="1:15" ht="15.75" customHeight="1">
      <c r="B79"/>
      <c r="C79"/>
      <c r="D79"/>
      <c r="E79"/>
      <c r="F79"/>
    </row>
    <row r="80" spans="1:15" ht="15.75" customHeight="1">
      <c r="B80"/>
      <c r="C80"/>
      <c r="D80"/>
      <c r="E80"/>
      <c r="F80"/>
    </row>
    <row r="81" spans="2:6" ht="15.75" customHeight="1">
      <c r="B81"/>
      <c r="C81"/>
      <c r="D81"/>
      <c r="E81"/>
      <c r="F81"/>
    </row>
    <row r="82" spans="2:6" ht="15.75" customHeight="1">
      <c r="B82"/>
      <c r="C82"/>
      <c r="D82"/>
      <c r="E82"/>
      <c r="F82"/>
    </row>
    <row r="83" spans="2:6" ht="15.75" customHeight="1">
      <c r="B83"/>
      <c r="C83"/>
      <c r="D83"/>
      <c r="E83"/>
      <c r="F83"/>
    </row>
    <row r="84" spans="2:6" ht="15.75" customHeight="1">
      <c r="B84"/>
      <c r="C84"/>
      <c r="D84"/>
      <c r="E84"/>
      <c r="F84"/>
    </row>
    <row r="85" spans="2:6" ht="15.75" customHeight="1">
      <c r="B85"/>
      <c r="C85"/>
      <c r="D85"/>
      <c r="E85"/>
      <c r="F85"/>
    </row>
    <row r="86" spans="2:6" ht="15.75" customHeight="1">
      <c r="B86"/>
      <c r="C86"/>
      <c r="D86"/>
      <c r="E86"/>
      <c r="F86"/>
    </row>
    <row r="87" spans="2:6" ht="15.75" customHeight="1">
      <c r="B87"/>
      <c r="C87"/>
      <c r="D87"/>
      <c r="E87"/>
      <c r="F87"/>
    </row>
    <row r="88" spans="2:6" ht="15.75" customHeight="1">
      <c r="B88"/>
      <c r="C88"/>
      <c r="D88"/>
      <c r="E88"/>
      <c r="F88"/>
    </row>
    <row r="89" spans="2:6" ht="15.75" customHeight="1">
      <c r="B89"/>
      <c r="C89"/>
      <c r="D89"/>
      <c r="E89"/>
      <c r="F89"/>
    </row>
    <row r="90" spans="2:6" ht="15.75" customHeight="1">
      <c r="B90"/>
      <c r="C90"/>
      <c r="D90"/>
      <c r="E90"/>
      <c r="F90"/>
    </row>
    <row r="91" spans="2:6" ht="15.75" customHeight="1">
      <c r="B91"/>
      <c r="C91"/>
      <c r="D91"/>
      <c r="E91"/>
      <c r="F91"/>
    </row>
    <row r="92" spans="2:6" ht="15.75" customHeight="1">
      <c r="B92"/>
      <c r="C92"/>
      <c r="D92"/>
      <c r="E92"/>
      <c r="F92"/>
    </row>
    <row r="93" spans="2:6" ht="15.75" customHeight="1">
      <c r="B93"/>
      <c r="C93"/>
      <c r="D93"/>
      <c r="E93"/>
      <c r="F93"/>
    </row>
    <row r="94" spans="2:6" ht="15.75" customHeight="1">
      <c r="B94"/>
      <c r="C94"/>
      <c r="D94"/>
      <c r="E94"/>
      <c r="F94"/>
    </row>
    <row r="95" spans="2:6" ht="15.75" customHeight="1">
      <c r="B95"/>
      <c r="C95"/>
      <c r="D95"/>
      <c r="E95"/>
      <c r="F95"/>
    </row>
    <row r="96" spans="2:6" ht="15.75" customHeight="1">
      <c r="B96"/>
      <c r="C96"/>
      <c r="D96"/>
      <c r="E96"/>
      <c r="F96"/>
    </row>
    <row r="97" spans="2:6" ht="15.75" customHeight="1">
      <c r="B97"/>
      <c r="C97"/>
      <c r="D97"/>
      <c r="E97"/>
      <c r="F97"/>
    </row>
    <row r="98" spans="2:6" ht="15.75" customHeight="1">
      <c r="B98"/>
      <c r="C98"/>
      <c r="D98"/>
      <c r="E98"/>
      <c r="F98"/>
    </row>
    <row r="99" spans="2:6" ht="15.75" customHeight="1">
      <c r="B99"/>
      <c r="C99"/>
      <c r="D99"/>
      <c r="E99"/>
      <c r="F99"/>
    </row>
    <row r="100" spans="2:6" ht="15.75" customHeight="1">
      <c r="B100"/>
      <c r="C100"/>
      <c r="D100"/>
      <c r="E100"/>
      <c r="F100"/>
    </row>
    <row r="101" spans="2:6" ht="15.75" customHeight="1">
      <c r="B101"/>
      <c r="C101"/>
      <c r="D101"/>
      <c r="E101"/>
      <c r="F101"/>
    </row>
    <row r="102" spans="2:6" ht="15.75" customHeight="1">
      <c r="B102"/>
      <c r="C102"/>
      <c r="D102"/>
      <c r="E102"/>
      <c r="F102"/>
    </row>
    <row r="103" spans="2:6" ht="15.75" customHeight="1">
      <c r="B103"/>
      <c r="C103"/>
      <c r="D103"/>
      <c r="E103"/>
      <c r="F103"/>
    </row>
    <row r="104" spans="2:6" ht="15.75" customHeight="1">
      <c r="B104"/>
      <c r="C104"/>
      <c r="D104"/>
      <c r="E104"/>
      <c r="F104"/>
    </row>
    <row r="105" spans="2:6" ht="15.75" customHeight="1">
      <c r="B105"/>
      <c r="C105"/>
      <c r="D105"/>
      <c r="E105"/>
      <c r="F105"/>
    </row>
    <row r="106" spans="2:6" ht="15.75" customHeight="1">
      <c r="B106"/>
      <c r="C106"/>
      <c r="D106"/>
      <c r="E106"/>
      <c r="F106"/>
    </row>
    <row r="107" spans="2:6" ht="15.75" customHeight="1">
      <c r="B107"/>
      <c r="C107"/>
      <c r="D107"/>
      <c r="E107"/>
      <c r="F107"/>
    </row>
    <row r="108" spans="2:6" ht="15.75" customHeight="1">
      <c r="B108"/>
      <c r="C108"/>
      <c r="D108"/>
      <c r="E108"/>
      <c r="F108"/>
    </row>
    <row r="109" spans="2:6" ht="15.75" customHeight="1">
      <c r="B109" s="91"/>
    </row>
    <row r="110" spans="2:6" ht="15.75" customHeight="1">
      <c r="B110" s="91"/>
    </row>
    <row r="112" spans="2:6" ht="15.75" customHeight="1">
      <c r="B112" s="91"/>
    </row>
  </sheetData>
  <mergeCells count="4">
    <mergeCell ref="A1:D1"/>
    <mergeCell ref="A2:D2"/>
    <mergeCell ref="A3:D3"/>
    <mergeCell ref="A4:D4"/>
  </mergeCells>
  <printOptions horizontalCentered="1"/>
  <pageMargins left="0.71" right="0.43" top="0.75" bottom="0.67" header="0.5" footer="0.26"/>
  <pageSetup scale="61" orientation="portrait" verticalDpi="300" r:id="rId1"/>
  <headerFooter alignWithMargins="0"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"/>
  <sheetViews>
    <sheetView view="pageBreakPreview" zoomScale="60" zoomScaleNormal="90" workbookViewId="0">
      <pane ySplit="10" topLeftCell="A11" activePane="bottomLeft" state="frozen"/>
      <selection activeCell="L37" sqref="L37"/>
      <selection pane="bottomLeft" activeCell="L37" sqref="L37"/>
    </sheetView>
  </sheetViews>
  <sheetFormatPr defaultColWidth="7.109375" defaultRowHeight="15.75" customHeight="1"/>
  <cols>
    <col min="1" max="1" width="3.6640625" style="63" customWidth="1"/>
    <col min="2" max="2" width="89.44140625" style="63" customWidth="1"/>
    <col min="3" max="3" width="11.6640625" style="63" customWidth="1"/>
    <col min="4" max="4" width="12.44140625" style="63" customWidth="1"/>
    <col min="5" max="11" width="7.109375" style="63"/>
    <col min="12" max="12" width="7.88671875" style="63" customWidth="1"/>
    <col min="13" max="13" width="8.5546875" style="63" customWidth="1"/>
    <col min="14" max="16384" width="7.109375" style="63"/>
  </cols>
  <sheetData>
    <row r="1" spans="1:5" ht="15.75" customHeight="1">
      <c r="A1" s="61" t="s">
        <v>215</v>
      </c>
      <c r="B1" s="61"/>
      <c r="C1" s="61"/>
      <c r="D1" s="61"/>
      <c r="E1" s="62"/>
    </row>
    <row r="2" spans="1:5" ht="15.75" customHeight="1">
      <c r="A2" s="61" t="s">
        <v>216</v>
      </c>
      <c r="B2" s="61"/>
      <c r="C2" s="61"/>
      <c r="D2" s="61"/>
      <c r="E2" s="62"/>
    </row>
    <row r="3" spans="1:5" ht="15.75" customHeight="1">
      <c r="A3" s="61" t="s">
        <v>8</v>
      </c>
      <c r="B3" s="61"/>
      <c r="C3" s="61"/>
      <c r="D3" s="61"/>
      <c r="E3" s="62"/>
    </row>
    <row r="4" spans="1:5" ht="15.75" customHeight="1">
      <c r="A4" s="61" t="s">
        <v>218</v>
      </c>
      <c r="B4" s="61"/>
      <c r="C4" s="61"/>
      <c r="D4" s="61"/>
      <c r="E4" s="62"/>
    </row>
    <row r="6" spans="1:5" ht="15.75" customHeight="1">
      <c r="B6" s="66" t="s">
        <v>13</v>
      </c>
      <c r="D6" s="67" t="s">
        <v>188</v>
      </c>
    </row>
    <row r="7" spans="1:5" ht="15.75" customHeight="1">
      <c r="B7" s="66" t="s">
        <v>149</v>
      </c>
      <c r="D7" s="68" t="s">
        <v>189</v>
      </c>
    </row>
    <row r="8" spans="1:5" ht="15.75" customHeight="1">
      <c r="A8" s="69"/>
      <c r="B8" s="66" t="s">
        <v>190</v>
      </c>
      <c r="C8" s="69"/>
      <c r="D8" s="68" t="str">
        <f>D.1!P9</f>
        <v>Witness:  Waller, Martin</v>
      </c>
      <c r="E8"/>
    </row>
    <row r="9" spans="1:5" ht="15.75" customHeight="1">
      <c r="A9" s="63" t="s">
        <v>151</v>
      </c>
      <c r="B9" s="70"/>
      <c r="C9" s="65"/>
      <c r="D9" s="70"/>
      <c r="E9"/>
    </row>
    <row r="10" spans="1:5" ht="15.75" customHeight="1">
      <c r="A10" s="69" t="s">
        <v>152</v>
      </c>
      <c r="B10" s="92" t="s">
        <v>153</v>
      </c>
      <c r="C10" s="73"/>
      <c r="D10" s="74" t="s">
        <v>154</v>
      </c>
      <c r="E10"/>
    </row>
    <row r="11" spans="1:5" ht="15.75" customHeight="1">
      <c r="E11"/>
    </row>
    <row r="12" spans="1:5" ht="15.75" customHeight="1">
      <c r="A12" s="75">
        <v>1</v>
      </c>
      <c r="B12" s="76" t="s">
        <v>27</v>
      </c>
      <c r="E12"/>
    </row>
    <row r="13" spans="1:5" ht="15.75" customHeight="1">
      <c r="A13" s="75">
        <v>2</v>
      </c>
      <c r="B13" s="93" t="s">
        <v>191</v>
      </c>
      <c r="C13" s="66" t="s">
        <v>157</v>
      </c>
      <c r="D13" s="94">
        <v>6756926.4878844488</v>
      </c>
    </row>
    <row r="14" spans="1:5" ht="15.75" customHeight="1">
      <c r="A14" s="75">
        <v>3</v>
      </c>
      <c r="B14" s="93" t="s">
        <v>192</v>
      </c>
      <c r="C14" s="66" t="s">
        <v>22</v>
      </c>
      <c r="D14" s="95">
        <v>6804939.1000999995</v>
      </c>
    </row>
    <row r="15" spans="1:5" ht="15.75" customHeight="1">
      <c r="A15" s="75">
        <v>4</v>
      </c>
      <c r="B15" s="93" t="s">
        <v>193</v>
      </c>
      <c r="C15" s="66" t="s">
        <v>159</v>
      </c>
      <c r="D15" s="96">
        <f>D13-D14</f>
        <v>-48012.612215550616</v>
      </c>
    </row>
    <row r="16" spans="1:5" ht="15.75" customHeight="1">
      <c r="A16" s="75">
        <v>5</v>
      </c>
      <c r="D16" s="81">
        <f>D15/D14</f>
        <v>-7.0555535485754845E-3</v>
      </c>
    </row>
    <row r="17" spans="1:5" ht="15.75" customHeight="1">
      <c r="A17" s="75">
        <v>6</v>
      </c>
      <c r="B17" s="97"/>
      <c r="D17" s="80"/>
    </row>
    <row r="18" spans="1:5" ht="15.75" customHeight="1">
      <c r="A18" s="75">
        <v>7</v>
      </c>
      <c r="B18" s="83" t="s">
        <v>29</v>
      </c>
      <c r="D18" s="80"/>
    </row>
    <row r="19" spans="1:5" ht="15.75" customHeight="1">
      <c r="A19" s="75">
        <v>8</v>
      </c>
      <c r="B19" s="97" t="s">
        <v>194</v>
      </c>
      <c r="C19" s="66" t="s">
        <v>157</v>
      </c>
      <c r="D19" s="94">
        <v>524452.03</v>
      </c>
    </row>
    <row r="20" spans="1:5" ht="15.75" customHeight="1">
      <c r="A20" s="75">
        <v>9</v>
      </c>
      <c r="B20" s="97" t="s">
        <v>195</v>
      </c>
      <c r="C20" s="66" t="s">
        <v>22</v>
      </c>
      <c r="D20" s="95">
        <v>586727.88</v>
      </c>
    </row>
    <row r="21" spans="1:5" ht="15.75" customHeight="1">
      <c r="A21" s="75">
        <v>10</v>
      </c>
      <c r="B21" s="97" t="s">
        <v>196</v>
      </c>
      <c r="C21" s="66" t="s">
        <v>159</v>
      </c>
      <c r="D21" s="78">
        <f>D19-D20</f>
        <v>-62275.849999999977</v>
      </c>
    </row>
    <row r="22" spans="1:5" ht="15.75" customHeight="1">
      <c r="A22" s="75">
        <v>11</v>
      </c>
      <c r="B22" s="97" t="s">
        <v>197</v>
      </c>
      <c r="D22" s="81">
        <f>D21/D20</f>
        <v>-0.10614094220305327</v>
      </c>
    </row>
    <row r="23" spans="1:5" ht="15.75" customHeight="1">
      <c r="A23" s="75">
        <v>12</v>
      </c>
      <c r="B23" s="97"/>
      <c r="D23" s="80"/>
    </row>
    <row r="24" spans="1:5" ht="15.75" customHeight="1">
      <c r="A24" s="75">
        <v>13</v>
      </c>
      <c r="B24" s="97"/>
      <c r="D24" s="80"/>
    </row>
    <row r="25" spans="1:5" ht="15.75" customHeight="1">
      <c r="A25" s="75">
        <v>14</v>
      </c>
      <c r="B25" s="83" t="s">
        <v>30</v>
      </c>
      <c r="D25" s="80"/>
    </row>
    <row r="26" spans="1:5" ht="15.75" customHeight="1">
      <c r="A26" s="75">
        <v>15</v>
      </c>
      <c r="B26" s="97" t="s">
        <v>198</v>
      </c>
      <c r="C26" s="66" t="s">
        <v>157</v>
      </c>
      <c r="D26" s="96">
        <v>5908342.0200000005</v>
      </c>
    </row>
    <row r="27" spans="1:5" ht="15.75" customHeight="1">
      <c r="A27" s="75">
        <v>16</v>
      </c>
      <c r="B27" s="97" t="s">
        <v>199</v>
      </c>
      <c r="C27" s="66" t="s">
        <v>22</v>
      </c>
      <c r="D27" s="98">
        <v>5674233.4099999992</v>
      </c>
    </row>
    <row r="28" spans="1:5" ht="15.75" customHeight="1">
      <c r="A28" s="75">
        <v>17</v>
      </c>
      <c r="B28" s="97" t="s">
        <v>200</v>
      </c>
      <c r="C28" s="66" t="s">
        <v>159</v>
      </c>
      <c r="D28" s="78">
        <f>D26-D27</f>
        <v>234108.61000000127</v>
      </c>
    </row>
    <row r="29" spans="1:5" ht="15.75" customHeight="1">
      <c r="A29" s="75">
        <v>18</v>
      </c>
      <c r="B29" s="97"/>
      <c r="D29" s="81">
        <f>D28/D27</f>
        <v>4.1258191738714763E-2</v>
      </c>
    </row>
    <row r="30" spans="1:5" ht="15.75" customHeight="1">
      <c r="A30" s="75">
        <v>19</v>
      </c>
      <c r="B30" s="97"/>
      <c r="D30" s="80"/>
    </row>
    <row r="31" spans="1:5" ht="15.75" customHeight="1">
      <c r="A31" s="75">
        <v>20</v>
      </c>
      <c r="B31" s="83" t="s">
        <v>31</v>
      </c>
      <c r="D31" s="80"/>
    </row>
    <row r="32" spans="1:5" ht="15.75" customHeight="1">
      <c r="A32" s="75">
        <v>21</v>
      </c>
      <c r="B32" s="97" t="s">
        <v>201</v>
      </c>
      <c r="C32" s="66" t="s">
        <v>157</v>
      </c>
      <c r="D32" s="99">
        <v>362112.25893361459</v>
      </c>
      <c r="E32" s="86"/>
    </row>
    <row r="33" spans="1:11" ht="15.75" customHeight="1">
      <c r="A33" s="75">
        <v>22</v>
      </c>
      <c r="B33" s="97" t="s">
        <v>202</v>
      </c>
      <c r="C33" s="66" t="s">
        <v>22</v>
      </c>
      <c r="D33" s="79">
        <v>369911.19170000002</v>
      </c>
      <c r="E33" s="86"/>
    </row>
    <row r="34" spans="1:11" ht="15.75" customHeight="1">
      <c r="A34" s="75">
        <v>23</v>
      </c>
      <c r="B34" s="97" t="s">
        <v>203</v>
      </c>
      <c r="C34" s="66" t="s">
        <v>159</v>
      </c>
      <c r="D34" s="100">
        <f>D32-D33</f>
        <v>-7798.9327663854347</v>
      </c>
    </row>
    <row r="35" spans="1:11" ht="15.75" customHeight="1">
      <c r="A35" s="75">
        <v>24</v>
      </c>
      <c r="B35" s="101"/>
      <c r="D35" s="81">
        <f>D34/D32</f>
        <v>-2.1537334276813862E-2</v>
      </c>
      <c r="E35" s="86"/>
    </row>
    <row r="36" spans="1:11" ht="15.75" customHeight="1">
      <c r="A36" s="75">
        <v>25</v>
      </c>
      <c r="B36" s="76" t="s">
        <v>32</v>
      </c>
      <c r="C36" s="86"/>
      <c r="D36" s="99"/>
      <c r="E36" s="86"/>
      <c r="F36" s="86"/>
      <c r="G36" s="86"/>
      <c r="H36" s="86"/>
      <c r="I36" s="86"/>
      <c r="J36" s="86"/>
      <c r="K36" s="86"/>
    </row>
    <row r="37" spans="1:11" ht="15.75" customHeight="1">
      <c r="A37" s="75">
        <v>26</v>
      </c>
      <c r="B37" s="97" t="s">
        <v>204</v>
      </c>
      <c r="C37" s="66" t="s">
        <v>157</v>
      </c>
      <c r="D37" s="94">
        <v>14012400.831079323</v>
      </c>
    </row>
    <row r="38" spans="1:11" ht="15.75" customHeight="1">
      <c r="A38" s="75">
        <v>27</v>
      </c>
      <c r="B38" s="84" t="s">
        <v>205</v>
      </c>
      <c r="C38" s="66" t="s">
        <v>22</v>
      </c>
      <c r="D38" s="95">
        <v>13526079.814078476</v>
      </c>
    </row>
    <row r="39" spans="1:11" ht="15.75" customHeight="1">
      <c r="A39" s="75">
        <v>28</v>
      </c>
      <c r="B39" s="101" t="s">
        <v>206</v>
      </c>
      <c r="C39" s="66" t="s">
        <v>159</v>
      </c>
      <c r="D39" s="78">
        <f>D37-D38</f>
        <v>486321.01700084656</v>
      </c>
      <c r="E39" s="86"/>
      <c r="F39" s="86"/>
      <c r="G39" s="86"/>
      <c r="H39" s="86"/>
      <c r="I39" s="86"/>
      <c r="J39" s="86"/>
      <c r="K39" s="86"/>
    </row>
    <row r="40" spans="1:11" ht="15.75" customHeight="1">
      <c r="A40" s="75">
        <v>29</v>
      </c>
      <c r="B40" s="66"/>
      <c r="D40" s="81">
        <f>D39/D38</f>
        <v>3.5954321110442104E-2</v>
      </c>
      <c r="E40" s="86"/>
      <c r="F40" s="86"/>
      <c r="G40" s="86"/>
      <c r="H40" s="86"/>
      <c r="I40" s="86"/>
      <c r="J40" s="86"/>
      <c r="K40" s="86"/>
    </row>
    <row r="41" spans="1:11" ht="15.75" customHeight="1">
      <c r="A41" s="75">
        <v>30</v>
      </c>
      <c r="B41" s="66"/>
      <c r="D41" s="87"/>
      <c r="E41" s="86"/>
      <c r="F41" s="86"/>
      <c r="G41" s="86"/>
      <c r="H41" s="86"/>
      <c r="I41" s="86"/>
      <c r="J41" s="86"/>
      <c r="K41" s="86"/>
    </row>
    <row r="42" spans="1:11" ht="15.75" customHeight="1">
      <c r="A42" s="75">
        <v>31</v>
      </c>
      <c r="B42" s="102" t="s">
        <v>207</v>
      </c>
      <c r="C42" t="s">
        <v>157</v>
      </c>
      <c r="D42" s="103">
        <f>D13+D19+D26+D32+D37</f>
        <v>27564233.627897389</v>
      </c>
      <c r="E42"/>
    </row>
    <row r="43" spans="1:11" ht="15.75" customHeight="1">
      <c r="A43" s="75">
        <v>32</v>
      </c>
      <c r="B43"/>
      <c r="C43" t="s">
        <v>22</v>
      </c>
      <c r="D43" s="104">
        <f>D14+D20+D27+D33+D38</f>
        <v>26961891.395878475</v>
      </c>
      <c r="E43"/>
    </row>
    <row r="44" spans="1:11" ht="15.75" customHeight="1">
      <c r="A44" s="75">
        <v>33</v>
      </c>
      <c r="B44"/>
      <c r="C44" t="s">
        <v>159</v>
      </c>
      <c r="D44" s="85">
        <f>D42-D43</f>
        <v>602342.23201891407</v>
      </c>
      <c r="E44"/>
    </row>
    <row r="45" spans="1:11" ht="15.75" customHeight="1">
      <c r="A45" s="75">
        <v>34</v>
      </c>
      <c r="B45"/>
      <c r="C45"/>
      <c r="D45" s="87">
        <f>D44/D43</f>
        <v>2.2340503608400078E-2</v>
      </c>
      <c r="E45"/>
      <c r="K45" s="86"/>
    </row>
    <row r="46" spans="1:11" ht="15.75" customHeight="1">
      <c r="B46"/>
      <c r="C46"/>
      <c r="D46"/>
      <c r="E46"/>
    </row>
    <row r="47" spans="1:11" ht="15.75" customHeight="1">
      <c r="B47"/>
      <c r="C47"/>
      <c r="D47"/>
      <c r="E47"/>
    </row>
    <row r="48" spans="1:11" ht="15.75" customHeight="1">
      <c r="B48"/>
      <c r="C48"/>
      <c r="D48"/>
      <c r="E48"/>
    </row>
    <row r="49" spans="2:15" ht="15.75" customHeight="1">
      <c r="B49"/>
      <c r="C49"/>
      <c r="D49"/>
      <c r="E49"/>
    </row>
    <row r="50" spans="2:15" ht="15.75" customHeight="1">
      <c r="B50"/>
      <c r="C50"/>
      <c r="D50"/>
      <c r="E50"/>
    </row>
    <row r="51" spans="2:15" ht="15.75" customHeight="1">
      <c r="B51"/>
      <c r="C51"/>
      <c r="D51"/>
      <c r="E51"/>
    </row>
    <row r="52" spans="2:15" ht="15.75" customHeight="1">
      <c r="B52"/>
      <c r="C52"/>
      <c r="D52"/>
      <c r="E52"/>
    </row>
    <row r="53" spans="2:15" ht="15.75" customHeight="1">
      <c r="B53"/>
      <c r="C53"/>
      <c r="D53"/>
      <c r="E53"/>
    </row>
    <row r="54" spans="2:15" ht="15.75" customHeight="1">
      <c r="B54"/>
      <c r="C54"/>
      <c r="D54"/>
      <c r="E54"/>
    </row>
    <row r="55" spans="2:15" ht="15.75" customHeight="1">
      <c r="B55"/>
      <c r="C55"/>
      <c r="D55"/>
      <c r="E55"/>
    </row>
    <row r="56" spans="2:15" ht="15.75" customHeight="1">
      <c r="B56"/>
      <c r="C56"/>
      <c r="D56"/>
      <c r="E56"/>
    </row>
    <row r="57" spans="2:15" ht="15.75" customHeight="1">
      <c r="B57"/>
      <c r="C57"/>
      <c r="D57"/>
      <c r="E57"/>
    </row>
    <row r="58" spans="2:15" ht="15.75" customHeight="1">
      <c r="B58"/>
      <c r="C58"/>
      <c r="D58"/>
      <c r="E58"/>
    </row>
    <row r="59" spans="2:15" ht="15.75" customHeight="1">
      <c r="B59"/>
      <c r="C59"/>
      <c r="D59"/>
      <c r="E59"/>
    </row>
    <row r="60" spans="2:15" ht="15.75" customHeight="1">
      <c r="B60"/>
      <c r="C60"/>
      <c r="D60"/>
      <c r="E60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 ht="15.75" customHeight="1">
      <c r="B61"/>
      <c r="C61"/>
      <c r="D61"/>
      <c r="E61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 ht="15.75" customHeight="1">
      <c r="B62"/>
      <c r="C62"/>
      <c r="D62"/>
      <c r="E62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 ht="15.75" customHeight="1">
      <c r="B63"/>
      <c r="C63"/>
      <c r="D63"/>
      <c r="E63"/>
      <c r="K63" s="90"/>
    </row>
    <row r="64" spans="2:15" ht="15.75" customHeight="1">
      <c r="B64"/>
      <c r="C64"/>
      <c r="D64"/>
      <c r="E64"/>
    </row>
    <row r="65" spans="2:11" ht="15.75" customHeight="1">
      <c r="B65"/>
      <c r="C65"/>
      <c r="D65"/>
      <c r="E65"/>
    </row>
    <row r="66" spans="2:11" ht="15.75" customHeight="1">
      <c r="B66"/>
      <c r="C66"/>
      <c r="D66"/>
      <c r="E66"/>
      <c r="K66" s="86"/>
    </row>
    <row r="67" spans="2:11" ht="15.75" customHeight="1">
      <c r="B67"/>
      <c r="C67"/>
      <c r="D67"/>
      <c r="E67"/>
    </row>
    <row r="68" spans="2:11" ht="15.75" customHeight="1">
      <c r="B68"/>
      <c r="C68"/>
      <c r="D68"/>
      <c r="E68"/>
    </row>
    <row r="69" spans="2:11" ht="15.75" customHeight="1">
      <c r="B69"/>
      <c r="C69"/>
      <c r="D69"/>
      <c r="E69"/>
    </row>
    <row r="70" spans="2:11" ht="15.75" customHeight="1">
      <c r="B70"/>
      <c r="C70"/>
      <c r="D70"/>
      <c r="E70"/>
    </row>
    <row r="71" spans="2:11" ht="15.75" customHeight="1">
      <c r="B71"/>
      <c r="C71"/>
      <c r="D71"/>
      <c r="E71"/>
    </row>
    <row r="72" spans="2:11" ht="15.75" customHeight="1">
      <c r="B72"/>
      <c r="C72"/>
      <c r="D72"/>
      <c r="E72"/>
    </row>
    <row r="73" spans="2:11" ht="15.75" customHeight="1">
      <c r="B73"/>
      <c r="C73"/>
      <c r="D73"/>
      <c r="E73"/>
      <c r="G73" s="91"/>
    </row>
    <row r="74" spans="2:11" ht="15.75" customHeight="1">
      <c r="B74"/>
      <c r="C74"/>
      <c r="D74"/>
      <c r="E74"/>
      <c r="G74" s="91"/>
    </row>
    <row r="75" spans="2:11" ht="15.75" customHeight="1">
      <c r="B75"/>
      <c r="C75"/>
      <c r="D75"/>
      <c r="E75"/>
      <c r="G75" s="91"/>
    </row>
    <row r="76" spans="2:11" ht="15.75" customHeight="1">
      <c r="B76"/>
      <c r="C76"/>
      <c r="D76"/>
      <c r="E76"/>
    </row>
    <row r="77" spans="2:11" ht="15.75" customHeight="1">
      <c r="B77"/>
      <c r="C77"/>
      <c r="D77"/>
      <c r="E77"/>
    </row>
    <row r="78" spans="2:11" ht="15.75" customHeight="1">
      <c r="B78"/>
      <c r="C78"/>
      <c r="D78"/>
      <c r="E78"/>
    </row>
    <row r="79" spans="2:11" ht="15.75" customHeight="1">
      <c r="B79"/>
      <c r="C79"/>
      <c r="D79"/>
      <c r="E79"/>
    </row>
    <row r="80" spans="2:11" ht="15.75" customHeight="1">
      <c r="B80"/>
      <c r="C80"/>
      <c r="D80"/>
      <c r="E80"/>
    </row>
    <row r="81" spans="2:15" ht="15.75" customHeight="1">
      <c r="B81"/>
      <c r="C81"/>
      <c r="D81"/>
      <c r="E81"/>
    </row>
    <row r="82" spans="2:15" ht="15.75" customHeight="1">
      <c r="B82"/>
      <c r="C82"/>
      <c r="D82"/>
      <c r="E82"/>
    </row>
    <row r="83" spans="2:15" ht="15.75" customHeight="1">
      <c r="B83"/>
      <c r="C83"/>
      <c r="D83"/>
      <c r="E83"/>
    </row>
    <row r="84" spans="2:15" ht="15.75" customHeight="1">
      <c r="B84"/>
      <c r="C84"/>
      <c r="D84"/>
      <c r="E84"/>
    </row>
    <row r="85" spans="2:15" ht="15.75" customHeight="1">
      <c r="B85"/>
      <c r="C85"/>
      <c r="D85"/>
      <c r="E85"/>
    </row>
    <row r="86" spans="2:15" ht="15.75" customHeight="1">
      <c r="B86"/>
      <c r="C86"/>
      <c r="D86"/>
      <c r="E86"/>
    </row>
    <row r="87" spans="2:15" ht="15.75" customHeight="1">
      <c r="B87"/>
      <c r="C87"/>
      <c r="D87"/>
      <c r="E87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 ht="15.75" customHeight="1">
      <c r="B88"/>
      <c r="C88"/>
      <c r="D88"/>
      <c r="E88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 ht="15.75" customHeight="1">
      <c r="B89"/>
      <c r="C89"/>
      <c r="D89"/>
      <c r="E89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 ht="15.75" customHeight="1">
      <c r="B90"/>
      <c r="C90"/>
      <c r="D90"/>
      <c r="E90"/>
      <c r="K90" s="90"/>
    </row>
    <row r="91" spans="2:15" ht="15.75" customHeight="1">
      <c r="B91"/>
      <c r="C91"/>
      <c r="D91"/>
      <c r="E91"/>
    </row>
    <row r="92" spans="2:15" ht="15.75" customHeight="1">
      <c r="B92"/>
      <c r="C92"/>
      <c r="D92"/>
      <c r="E92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 ht="15.75" customHeight="1">
      <c r="B93"/>
      <c r="C93"/>
      <c r="D93"/>
      <c r="E93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 ht="15.75" customHeight="1">
      <c r="B94"/>
      <c r="C94"/>
      <c r="D94"/>
      <c r="E94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 ht="15.75" customHeight="1">
      <c r="B95"/>
      <c r="C95"/>
      <c r="D95"/>
      <c r="E95"/>
      <c r="K95" s="90"/>
    </row>
    <row r="96" spans="2:15" ht="15.75" customHeight="1">
      <c r="B96"/>
      <c r="C96"/>
      <c r="D96"/>
      <c r="E96"/>
    </row>
    <row r="97" spans="2:15" ht="15.75" customHeight="1">
      <c r="B97"/>
      <c r="C97"/>
      <c r="D97"/>
      <c r="E97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 ht="15.75" customHeight="1">
      <c r="B98"/>
      <c r="C98"/>
      <c r="D98"/>
      <c r="E98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 ht="15.75" customHeight="1">
      <c r="B99"/>
      <c r="C99"/>
      <c r="D99"/>
      <c r="E99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 ht="15.75" customHeight="1">
      <c r="B100"/>
      <c r="C100"/>
      <c r="D100"/>
      <c r="E100"/>
      <c r="K100" s="90"/>
    </row>
    <row r="101" spans="2:15" ht="15.75" customHeight="1">
      <c r="B101"/>
      <c r="C101"/>
      <c r="D101"/>
      <c r="E101"/>
    </row>
    <row r="102" spans="2:15" ht="15.75" customHeight="1">
      <c r="B102"/>
      <c r="C102"/>
      <c r="D102"/>
      <c r="E102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 ht="15.75" customHeight="1">
      <c r="B103"/>
      <c r="C103"/>
      <c r="D103"/>
      <c r="E103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 ht="15.75" customHeight="1">
      <c r="B104"/>
      <c r="C104"/>
      <c r="D104"/>
      <c r="E104"/>
      <c r="K104" s="90"/>
    </row>
    <row r="105" spans="2:15" ht="15.75" customHeight="1">
      <c r="B105"/>
      <c r="C105"/>
      <c r="D105"/>
      <c r="E105"/>
    </row>
    <row r="106" spans="2:15" ht="15.75" customHeight="1">
      <c r="B106"/>
      <c r="C106"/>
      <c r="D106"/>
      <c r="E10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 ht="15.75" customHeight="1">
      <c r="B107"/>
      <c r="C107"/>
      <c r="D107"/>
      <c r="E107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 ht="15.75" customHeight="1">
      <c r="B108"/>
      <c r="C108"/>
      <c r="D108"/>
      <c r="E108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 ht="15.75" customHeight="1">
      <c r="B109"/>
      <c r="C109"/>
      <c r="D109"/>
      <c r="E109"/>
      <c r="K109" s="90"/>
    </row>
    <row r="110" spans="2:15" ht="15.75" customHeight="1">
      <c r="B110"/>
      <c r="C110"/>
      <c r="D110"/>
      <c r="E110"/>
    </row>
    <row r="111" spans="2:15" ht="15.75" customHeight="1">
      <c r="B111"/>
      <c r="C111"/>
      <c r="D111"/>
      <c r="E111"/>
    </row>
    <row r="112" spans="2:15" ht="15.75" customHeight="1">
      <c r="B112"/>
      <c r="C112"/>
      <c r="D112"/>
      <c r="E112"/>
      <c r="K112" s="86"/>
    </row>
    <row r="113" spans="2:15" ht="15.75" customHeight="1">
      <c r="B113"/>
      <c r="C113"/>
      <c r="D113"/>
      <c r="E113"/>
    </row>
    <row r="114" spans="2:15" ht="15.75" customHeight="1">
      <c r="B114"/>
      <c r="C114"/>
      <c r="D114"/>
      <c r="E114"/>
    </row>
    <row r="115" spans="2:15" ht="15.75" customHeight="1">
      <c r="B115"/>
      <c r="C115"/>
      <c r="D115"/>
      <c r="E115"/>
    </row>
    <row r="116" spans="2:15" ht="15.75" customHeight="1">
      <c r="B116"/>
      <c r="C116"/>
      <c r="D116"/>
      <c r="E116"/>
      <c r="F116" s="86"/>
      <c r="G116" s="86"/>
      <c r="H116" s="86"/>
      <c r="I116" s="86"/>
      <c r="J116" s="86"/>
      <c r="K116" s="86"/>
      <c r="L116" s="86"/>
      <c r="M116" s="86"/>
      <c r="N116" s="86"/>
      <c r="O116" s="86"/>
    </row>
    <row r="117" spans="2:15" ht="15.75" customHeight="1">
      <c r="B117"/>
      <c r="C117"/>
      <c r="D117"/>
      <c r="E117"/>
      <c r="F117" s="86"/>
      <c r="G117" s="86"/>
      <c r="H117" s="86"/>
      <c r="I117" s="86"/>
      <c r="J117" s="86"/>
      <c r="K117" s="86"/>
      <c r="L117" s="86"/>
      <c r="M117" s="86"/>
      <c r="N117" s="86"/>
      <c r="O117" s="86"/>
    </row>
    <row r="118" spans="2:15" ht="15.75" customHeight="1">
      <c r="B118"/>
      <c r="C118"/>
      <c r="D118"/>
      <c r="E118"/>
      <c r="F118" s="86"/>
      <c r="G118" s="86"/>
      <c r="H118" s="86"/>
      <c r="I118" s="86"/>
      <c r="J118" s="86"/>
      <c r="K118" s="86"/>
      <c r="L118" s="86"/>
      <c r="M118" s="86"/>
      <c r="N118" s="86"/>
      <c r="O118" s="86"/>
    </row>
    <row r="119" spans="2:15" ht="15.75" customHeight="1">
      <c r="B119"/>
      <c r="C119"/>
      <c r="D119"/>
      <c r="E119"/>
      <c r="K119" s="90"/>
    </row>
    <row r="120" spans="2:15" ht="15.75" customHeight="1">
      <c r="C120"/>
      <c r="D120"/>
      <c r="E120"/>
    </row>
    <row r="121" spans="2:15" ht="15.75" customHeight="1">
      <c r="B121"/>
      <c r="C121"/>
      <c r="D121"/>
      <c r="E121"/>
    </row>
    <row r="122" spans="2:15" ht="15.75" customHeight="1">
      <c r="B122"/>
      <c r="C122"/>
      <c r="D122"/>
      <c r="E122"/>
    </row>
    <row r="123" spans="2:15" ht="15.75" customHeight="1">
      <c r="B123"/>
      <c r="C123"/>
      <c r="D123"/>
      <c r="E123"/>
    </row>
    <row r="124" spans="2:15" ht="15.75" customHeight="1">
      <c r="B124"/>
      <c r="C124"/>
      <c r="D124"/>
      <c r="E124"/>
    </row>
    <row r="125" spans="2:15" ht="15.75" customHeight="1">
      <c r="B125"/>
      <c r="C125"/>
      <c r="D125"/>
      <c r="E125"/>
    </row>
    <row r="126" spans="2:15" ht="15.75" customHeight="1">
      <c r="B126"/>
      <c r="C126"/>
      <c r="D126"/>
      <c r="E126"/>
    </row>
    <row r="127" spans="2:15" ht="15.75" customHeight="1">
      <c r="B127"/>
      <c r="C127"/>
      <c r="D127"/>
      <c r="E127"/>
    </row>
    <row r="128" spans="2:15" ht="15.75" customHeight="1">
      <c r="B128"/>
      <c r="C128"/>
      <c r="D128"/>
      <c r="E128"/>
    </row>
    <row r="129" spans="2:5" ht="15.75" customHeight="1">
      <c r="B129"/>
      <c r="C129"/>
      <c r="D129"/>
      <c r="E129"/>
    </row>
    <row r="130" spans="2:5" ht="15.75" customHeight="1">
      <c r="B130"/>
      <c r="C130"/>
      <c r="D130"/>
      <c r="E130"/>
    </row>
    <row r="131" spans="2:5" ht="15.75" customHeight="1">
      <c r="B131"/>
      <c r="C131"/>
      <c r="D131"/>
      <c r="E131"/>
    </row>
    <row r="132" spans="2:5" ht="15.75" customHeight="1">
      <c r="B132"/>
      <c r="C132"/>
      <c r="D132"/>
      <c r="E132"/>
    </row>
    <row r="133" spans="2:5" ht="15.75" customHeight="1">
      <c r="B133"/>
      <c r="C133"/>
      <c r="D133"/>
      <c r="E133"/>
    </row>
    <row r="134" spans="2:5" ht="15.75" customHeight="1">
      <c r="B134"/>
      <c r="C134"/>
      <c r="D134"/>
      <c r="E134"/>
    </row>
    <row r="135" spans="2:5" ht="15.75" customHeight="1">
      <c r="B135"/>
      <c r="C135"/>
      <c r="D135"/>
      <c r="E135"/>
    </row>
    <row r="136" spans="2:5" ht="15.75" customHeight="1">
      <c r="B136"/>
      <c r="C136"/>
      <c r="D136"/>
      <c r="E136"/>
    </row>
    <row r="137" spans="2:5" ht="15.75" customHeight="1">
      <c r="B137"/>
      <c r="C137"/>
      <c r="D137"/>
      <c r="E137"/>
    </row>
    <row r="138" spans="2:5" ht="15.75" customHeight="1">
      <c r="B138"/>
      <c r="C138"/>
      <c r="D138"/>
      <c r="E138"/>
    </row>
    <row r="139" spans="2:5" ht="15.75" customHeight="1">
      <c r="B139"/>
      <c r="C139"/>
      <c r="D139"/>
      <c r="E139"/>
    </row>
    <row r="140" spans="2:5" ht="15.75" customHeight="1">
      <c r="B140"/>
      <c r="C140"/>
      <c r="D140"/>
      <c r="E140"/>
    </row>
    <row r="141" spans="2:5" ht="15.75" customHeight="1">
      <c r="B141"/>
      <c r="C141"/>
      <c r="D141"/>
      <c r="E141"/>
    </row>
    <row r="142" spans="2:5" ht="15.75" customHeight="1">
      <c r="B142"/>
      <c r="C142"/>
      <c r="D142"/>
      <c r="E142"/>
    </row>
    <row r="143" spans="2:5" ht="15.75" customHeight="1">
      <c r="B143"/>
      <c r="C143"/>
      <c r="D143"/>
      <c r="E143"/>
    </row>
  </sheetData>
  <mergeCells count="4">
    <mergeCell ref="A1:D1"/>
    <mergeCell ref="A2:D2"/>
    <mergeCell ref="A3:D3"/>
    <mergeCell ref="A4:D4"/>
  </mergeCells>
  <printOptions horizontalCentered="1"/>
  <pageMargins left="0.67" right="0.57999999999999996" top="0.75" bottom="1.28" header="0.5" footer="0.78"/>
  <pageSetup scale="66" orientation="portrait" verticalDpi="300" r:id="rId1"/>
  <headerFooter alignWithMargins="0">
    <oddFooter>&amp;RSchedule &amp;A
Page 1 of 1</oddFooter>
  </headerFooter>
  <rowBreaks count="1" manualBreakCount="1">
    <brk id="68" min="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view="pageBreakPreview" zoomScale="60" zoomScaleNormal="90" workbookViewId="0">
      <selection activeCell="L37" sqref="L37"/>
    </sheetView>
  </sheetViews>
  <sheetFormatPr defaultColWidth="7.109375" defaultRowHeight="15"/>
  <cols>
    <col min="1" max="1" width="3.77734375" style="63" customWidth="1"/>
    <col min="2" max="2" width="66.77734375" style="63" bestFit="1" customWidth="1"/>
    <col min="3" max="3" width="13.33203125" style="63" customWidth="1"/>
    <col min="4" max="4" width="12.6640625" style="63" customWidth="1"/>
    <col min="5" max="10" width="7.109375" style="63"/>
    <col min="11" max="11" width="7.88671875" style="63" customWidth="1"/>
    <col min="12" max="12" width="8.5546875" style="63" customWidth="1"/>
    <col min="13" max="16384" width="7.109375" style="63"/>
  </cols>
  <sheetData>
    <row r="1" spans="1:10">
      <c r="A1" s="61" t="s">
        <v>215</v>
      </c>
      <c r="B1" s="61"/>
      <c r="C1" s="61"/>
      <c r="D1" s="61"/>
    </row>
    <row r="2" spans="1:10">
      <c r="A2" s="61" t="s">
        <v>216</v>
      </c>
      <c r="B2" s="61"/>
      <c r="C2" s="61"/>
      <c r="D2" s="61"/>
    </row>
    <row r="3" spans="1:10">
      <c r="A3" s="61" t="s">
        <v>8</v>
      </c>
      <c r="B3" s="61"/>
      <c r="C3" s="61"/>
      <c r="D3" s="61"/>
    </row>
    <row r="4" spans="1:10">
      <c r="A4" s="61" t="s">
        <v>218</v>
      </c>
      <c r="B4" s="61"/>
      <c r="C4" s="61"/>
      <c r="D4" s="61"/>
    </row>
    <row r="5" spans="1:10">
      <c r="D5" s="65"/>
      <c r="F5" s="91"/>
    </row>
    <row r="6" spans="1:10">
      <c r="B6" s="66" t="s">
        <v>13</v>
      </c>
      <c r="D6" s="67" t="s">
        <v>208</v>
      </c>
      <c r="F6" s="91"/>
    </row>
    <row r="7" spans="1:10">
      <c r="B7" s="66" t="s">
        <v>209</v>
      </c>
      <c r="D7" s="68" t="s">
        <v>210</v>
      </c>
      <c r="F7" s="91"/>
    </row>
    <row r="8" spans="1:10">
      <c r="A8" s="69"/>
      <c r="B8" s="66" t="s">
        <v>17</v>
      </c>
      <c r="C8" s="69"/>
      <c r="D8" s="105" t="str">
        <f>D.1!P9</f>
        <v>Witness:  Waller, Martin</v>
      </c>
    </row>
    <row r="9" spans="1:10">
      <c r="A9" s="63" t="s">
        <v>151</v>
      </c>
      <c r="B9" s="70"/>
      <c r="C9" s="65"/>
      <c r="D9" s="70"/>
    </row>
    <row r="10" spans="1:10">
      <c r="A10" s="69" t="s">
        <v>152</v>
      </c>
      <c r="B10" s="92" t="s">
        <v>153</v>
      </c>
      <c r="C10" s="73"/>
      <c r="D10" s="74" t="s">
        <v>154</v>
      </c>
    </row>
    <row r="12" spans="1:10" ht="15.75">
      <c r="A12" s="75">
        <v>1</v>
      </c>
      <c r="B12" s="76" t="s">
        <v>155</v>
      </c>
      <c r="D12" s="80"/>
    </row>
    <row r="13" spans="1:10">
      <c r="A13" s="75">
        <v>2</v>
      </c>
      <c r="B13" s="80" t="s">
        <v>211</v>
      </c>
      <c r="C13" s="66" t="s">
        <v>157</v>
      </c>
      <c r="D13" s="78">
        <v>21511931.130947832</v>
      </c>
      <c r="J13" s="86"/>
    </row>
    <row r="14" spans="1:10">
      <c r="A14" s="75">
        <v>3</v>
      </c>
      <c r="B14" s="80" t="s">
        <v>212</v>
      </c>
      <c r="C14" s="66" t="s">
        <v>22</v>
      </c>
      <c r="D14" s="79">
        <v>18849734.532483872</v>
      </c>
    </row>
    <row r="15" spans="1:10">
      <c r="A15" s="75">
        <v>4</v>
      </c>
      <c r="C15" s="66" t="s">
        <v>159</v>
      </c>
      <c r="D15" s="78">
        <f>D13-D14</f>
        <v>2662196.59846396</v>
      </c>
    </row>
    <row r="16" spans="1:10">
      <c r="A16" s="75">
        <v>5</v>
      </c>
      <c r="D16" s="81">
        <f>D15/D14</f>
        <v>0.14123257777854531</v>
      </c>
    </row>
    <row r="17" spans="1:10" ht="15.75">
      <c r="A17" s="75">
        <v>6</v>
      </c>
      <c r="B17" s="76" t="s">
        <v>167</v>
      </c>
      <c r="D17" s="81"/>
    </row>
    <row r="18" spans="1:10">
      <c r="A18" s="75">
        <v>7</v>
      </c>
      <c r="B18" s="77" t="s">
        <v>213</v>
      </c>
      <c r="C18" s="66" t="s">
        <v>157</v>
      </c>
      <c r="D18" s="78">
        <v>6566445.2651408128</v>
      </c>
      <c r="J18" s="86"/>
    </row>
    <row r="19" spans="1:10">
      <c r="A19" s="75">
        <v>8</v>
      </c>
      <c r="B19" s="77" t="s">
        <v>214</v>
      </c>
      <c r="C19" s="66" t="s">
        <v>22</v>
      </c>
      <c r="D19" s="79">
        <v>4830375.4565365165</v>
      </c>
    </row>
    <row r="20" spans="1:10" ht="16.5" customHeight="1">
      <c r="A20" s="75">
        <v>9</v>
      </c>
      <c r="B20" s="80"/>
      <c r="C20" s="66" t="s">
        <v>159</v>
      </c>
      <c r="D20" s="78">
        <f>D18-D19</f>
        <v>1736069.8086042963</v>
      </c>
    </row>
    <row r="21" spans="1:10">
      <c r="A21" s="75">
        <v>10</v>
      </c>
      <c r="B21" s="80"/>
      <c r="D21" s="87">
        <f>D20/D19</f>
        <v>0.35940680475573134</v>
      </c>
    </row>
    <row r="22" spans="1:10">
      <c r="D22" s="85"/>
      <c r="J22" s="86"/>
    </row>
    <row r="23" spans="1:10">
      <c r="B23" s="66"/>
      <c r="C23" s="66"/>
      <c r="D23" s="85"/>
    </row>
    <row r="24" spans="1:10">
      <c r="B24"/>
      <c r="C24"/>
      <c r="D24"/>
      <c r="E24"/>
    </row>
    <row r="25" spans="1:10">
      <c r="B25"/>
      <c r="C25"/>
      <c r="D25"/>
      <c r="E25"/>
    </row>
    <row r="26" spans="1:10">
      <c r="B26"/>
      <c r="C26"/>
      <c r="D26"/>
      <c r="E26"/>
    </row>
    <row r="27" spans="1:10">
      <c r="B27"/>
      <c r="C27"/>
      <c r="D27"/>
      <c r="E27"/>
    </row>
    <row r="28" spans="1:10">
      <c r="B28"/>
      <c r="C28"/>
      <c r="D28"/>
      <c r="E28"/>
    </row>
    <row r="29" spans="1:10">
      <c r="B29"/>
      <c r="C29"/>
      <c r="D29"/>
      <c r="E29"/>
    </row>
    <row r="30" spans="1:10">
      <c r="B30"/>
      <c r="C30"/>
      <c r="D30"/>
      <c r="E30"/>
    </row>
    <row r="31" spans="1:10">
      <c r="B31"/>
      <c r="C31"/>
      <c r="D31"/>
      <c r="E31"/>
    </row>
    <row r="32" spans="1:10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  <row r="41" spans="2:5">
      <c r="B41"/>
      <c r="C41"/>
      <c r="D41"/>
      <c r="E41"/>
    </row>
    <row r="42" spans="2:5">
      <c r="B42"/>
      <c r="C42"/>
      <c r="D42"/>
      <c r="E42"/>
    </row>
    <row r="43" spans="2:5">
      <c r="B43"/>
      <c r="C43"/>
      <c r="D43"/>
      <c r="E43"/>
    </row>
    <row r="44" spans="2:5">
      <c r="B44"/>
      <c r="C44"/>
      <c r="D44"/>
      <c r="E44"/>
    </row>
    <row r="45" spans="2:5">
      <c r="B45"/>
      <c r="C45"/>
      <c r="D45"/>
      <c r="E45"/>
    </row>
    <row r="46" spans="2:5">
      <c r="B46"/>
      <c r="C46"/>
      <c r="D46"/>
      <c r="E46"/>
    </row>
    <row r="47" spans="2:5">
      <c r="B47"/>
      <c r="C47"/>
      <c r="D47"/>
      <c r="E47"/>
    </row>
    <row r="48" spans="2:5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  <row r="63" spans="2:5">
      <c r="B63"/>
      <c r="C63"/>
      <c r="D63"/>
      <c r="E63"/>
    </row>
    <row r="64" spans="2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</sheetData>
  <mergeCells count="4">
    <mergeCell ref="A1:D1"/>
    <mergeCell ref="A2:D2"/>
    <mergeCell ref="A3:D3"/>
    <mergeCell ref="A4:D4"/>
  </mergeCells>
  <pageMargins left="0.95" right="0.5" top="0.92" bottom="0.5" header="0.5" footer="0.5"/>
  <pageSetup scale="78" orientation="portrait" verticalDpi="300" r:id="rId1"/>
  <headerFooter alignWithMargins="0"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 D</vt:lpstr>
      <vt:lpstr>D.1</vt:lpstr>
      <vt:lpstr>D.2.1</vt:lpstr>
      <vt:lpstr>D.2.2</vt:lpstr>
      <vt:lpstr>D.2.3</vt:lpstr>
      <vt:lpstr>'Cover D'!Print_Area</vt:lpstr>
      <vt:lpstr>D.1!Print_Area</vt:lpstr>
      <vt:lpstr>D.2.1!Print_Area</vt:lpstr>
      <vt:lpstr>D.2.2!Print_Area</vt:lpstr>
      <vt:lpstr>D.2.3!Print_Area</vt:lpstr>
      <vt:lpstr>D.1!Print_Titles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Brannon C Taylor</cp:lastModifiedBy>
  <dcterms:created xsi:type="dcterms:W3CDTF">2017-09-22T23:22:27Z</dcterms:created>
  <dcterms:modified xsi:type="dcterms:W3CDTF">2017-09-22T23:22:52Z</dcterms:modified>
</cp:coreProperties>
</file>